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73" i="371" l="1"/>
  <c r="U73" i="371"/>
  <c r="T73" i="371"/>
  <c r="S73" i="371"/>
  <c r="R73" i="371"/>
  <c r="Q73" i="371"/>
  <c r="T72" i="371"/>
  <c r="U72" i="371" s="1"/>
  <c r="S72" i="371"/>
  <c r="V72" i="371" s="1"/>
  <c r="R72" i="371"/>
  <c r="Q72" i="371"/>
  <c r="T71" i="371"/>
  <c r="U71" i="371" s="1"/>
  <c r="S71" i="371"/>
  <c r="R71" i="371"/>
  <c r="Q71" i="371"/>
  <c r="V70" i="371"/>
  <c r="U70" i="371"/>
  <c r="T70" i="371"/>
  <c r="S70" i="371"/>
  <c r="R70" i="371"/>
  <c r="Q70" i="371"/>
  <c r="T69" i="371"/>
  <c r="U69" i="371" s="1"/>
  <c r="S69" i="371"/>
  <c r="R69" i="371"/>
  <c r="Q69" i="371"/>
  <c r="V68" i="371"/>
  <c r="T68" i="371"/>
  <c r="U68" i="371" s="1"/>
  <c r="S68" i="371"/>
  <c r="R68" i="371"/>
  <c r="Q68" i="371"/>
  <c r="V67" i="371"/>
  <c r="U67" i="371"/>
  <c r="T67" i="371"/>
  <c r="S67" i="371"/>
  <c r="R67" i="371"/>
  <c r="Q67" i="371"/>
  <c r="V66" i="371"/>
  <c r="U66" i="371"/>
  <c r="T66" i="371"/>
  <c r="S66" i="371"/>
  <c r="R66" i="371"/>
  <c r="Q66" i="371"/>
  <c r="T65" i="371"/>
  <c r="U65" i="371" s="1"/>
  <c r="S65" i="371"/>
  <c r="R65" i="371"/>
  <c r="Q65" i="371"/>
  <c r="V64" i="371"/>
  <c r="T64" i="371"/>
  <c r="U64" i="371" s="1"/>
  <c r="S64" i="371"/>
  <c r="R64" i="371"/>
  <c r="Q64" i="371"/>
  <c r="V63" i="371"/>
  <c r="U63" i="371"/>
  <c r="T63" i="371"/>
  <c r="S63" i="371"/>
  <c r="R63" i="371"/>
  <c r="Q63" i="371"/>
  <c r="V62" i="371"/>
  <c r="T62" i="371"/>
  <c r="U62" i="371" s="1"/>
  <c r="S62" i="371"/>
  <c r="R62" i="371"/>
  <c r="Q62" i="371"/>
  <c r="V61" i="371"/>
  <c r="U61" i="371"/>
  <c r="T61" i="371"/>
  <c r="S61" i="371"/>
  <c r="R61" i="371"/>
  <c r="Q61" i="371"/>
  <c r="V60" i="371"/>
  <c r="U60" i="371"/>
  <c r="T60" i="371"/>
  <c r="S60" i="371"/>
  <c r="R60" i="371"/>
  <c r="Q60" i="371"/>
  <c r="T59" i="371"/>
  <c r="U59" i="371" s="1"/>
  <c r="S59" i="37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V56" i="371"/>
  <c r="T56" i="371"/>
  <c r="U56" i="371" s="1"/>
  <c r="S56" i="371"/>
  <c r="R56" i="371"/>
  <c r="Q56" i="371"/>
  <c r="T55" i="371"/>
  <c r="U55" i="371" s="1"/>
  <c r="S55" i="371"/>
  <c r="R55" i="371"/>
  <c r="Q55" i="371"/>
  <c r="V54" i="371"/>
  <c r="T54" i="371"/>
  <c r="U54" i="371" s="1"/>
  <c r="S54" i="371"/>
  <c r="R54" i="371"/>
  <c r="Q54" i="371"/>
  <c r="V53" i="371"/>
  <c r="U53" i="371"/>
  <c r="T53" i="371"/>
  <c r="S53" i="371"/>
  <c r="R53" i="371"/>
  <c r="Q53" i="371"/>
  <c r="V52" i="371"/>
  <c r="T52" i="371"/>
  <c r="U52" i="371" s="1"/>
  <c r="S52" i="371"/>
  <c r="R52" i="371"/>
  <c r="Q52" i="371"/>
  <c r="V51" i="371"/>
  <c r="U51" i="371"/>
  <c r="T51" i="371"/>
  <c r="S51" i="371"/>
  <c r="R51" i="371"/>
  <c r="Q51" i="371"/>
  <c r="V50" i="371"/>
  <c r="T50" i="371"/>
  <c r="U50" i="371" s="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V47" i="371"/>
  <c r="U47" i="371"/>
  <c r="T47" i="371"/>
  <c r="S47" i="371"/>
  <c r="R47" i="371"/>
  <c r="Q47" i="371"/>
  <c r="V46" i="371"/>
  <c r="T46" i="371"/>
  <c r="U46" i="371" s="1"/>
  <c r="S46" i="371"/>
  <c r="R46" i="371"/>
  <c r="Q46" i="371"/>
  <c r="V45" i="371"/>
  <c r="U45" i="371"/>
  <c r="T45" i="371"/>
  <c r="S45" i="371"/>
  <c r="R45" i="371"/>
  <c r="Q45" i="371"/>
  <c r="V44" i="371"/>
  <c r="T44" i="371"/>
  <c r="U44" i="371" s="1"/>
  <c r="S44" i="371"/>
  <c r="R44" i="371"/>
  <c r="Q44" i="371"/>
  <c r="T43" i="371"/>
  <c r="U43" i="371" s="1"/>
  <c r="S43" i="371"/>
  <c r="R43" i="371"/>
  <c r="Q43" i="371"/>
  <c r="V42" i="371"/>
  <c r="U42" i="371"/>
  <c r="T42" i="371"/>
  <c r="S42" i="371"/>
  <c r="R42" i="371"/>
  <c r="Q42" i="371"/>
  <c r="V41" i="371"/>
  <c r="U41" i="371"/>
  <c r="T41" i="371"/>
  <c r="S41" i="371"/>
  <c r="R41" i="371"/>
  <c r="Q41" i="371"/>
  <c r="V40" i="371"/>
  <c r="T40" i="371"/>
  <c r="U40" i="371" s="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T35" i="371"/>
  <c r="U35" i="371" s="1"/>
  <c r="S35" i="371"/>
  <c r="R35" i="371"/>
  <c r="Q35" i="371"/>
  <c r="V34" i="371"/>
  <c r="T34" i="371"/>
  <c r="U34" i="371" s="1"/>
  <c r="S34" i="371"/>
  <c r="R34" i="371"/>
  <c r="Q34" i="371"/>
  <c r="T33" i="371"/>
  <c r="U33" i="371" s="1"/>
  <c r="S33" i="371"/>
  <c r="R33" i="371"/>
  <c r="Q33" i="371"/>
  <c r="V32" i="371"/>
  <c r="U32" i="371"/>
  <c r="T32" i="371"/>
  <c r="S32" i="371"/>
  <c r="R32" i="371"/>
  <c r="Q32" i="371"/>
  <c r="T31" i="371"/>
  <c r="V31" i="371" s="1"/>
  <c r="S31" i="371"/>
  <c r="R31" i="371"/>
  <c r="Q31" i="371"/>
  <c r="V30" i="371"/>
  <c r="T30" i="371"/>
  <c r="U30" i="371" s="1"/>
  <c r="S30" i="371"/>
  <c r="R30" i="371"/>
  <c r="Q30" i="371"/>
  <c r="T29" i="371"/>
  <c r="U29" i="371" s="1"/>
  <c r="S29" i="371"/>
  <c r="R29" i="371"/>
  <c r="Q29" i="371"/>
  <c r="V28" i="371"/>
  <c r="T28" i="371"/>
  <c r="U28" i="371" s="1"/>
  <c r="S28" i="371"/>
  <c r="R28" i="371"/>
  <c r="Q28" i="371"/>
  <c r="V27" i="371"/>
  <c r="U27" i="371"/>
  <c r="T27" i="371"/>
  <c r="S27" i="371"/>
  <c r="R27" i="371"/>
  <c r="Q27" i="371"/>
  <c r="V26" i="371"/>
  <c r="T26" i="371"/>
  <c r="U26" i="371" s="1"/>
  <c r="S26" i="371"/>
  <c r="R26" i="371"/>
  <c r="Q26" i="371"/>
  <c r="T25" i="371"/>
  <c r="V25" i="371" s="1"/>
  <c r="S25" i="371"/>
  <c r="R25" i="371"/>
  <c r="Q25" i="371"/>
  <c r="V24" i="371"/>
  <c r="T24" i="371"/>
  <c r="U24" i="371" s="1"/>
  <c r="S24" i="371"/>
  <c r="R24" i="371"/>
  <c r="Q24" i="371"/>
  <c r="T23" i="371"/>
  <c r="U23" i="371" s="1"/>
  <c r="S23" i="371"/>
  <c r="R23" i="371"/>
  <c r="Q23" i="371"/>
  <c r="V22" i="371"/>
  <c r="T22" i="371"/>
  <c r="U22" i="371" s="1"/>
  <c r="S22" i="371"/>
  <c r="R22" i="371"/>
  <c r="Q22" i="371"/>
  <c r="V21" i="371"/>
  <c r="U21" i="371"/>
  <c r="T21" i="371"/>
  <c r="S21" i="371"/>
  <c r="R21" i="371"/>
  <c r="Q21" i="371"/>
  <c r="V20" i="371"/>
  <c r="T20" i="371"/>
  <c r="U20" i="371" s="1"/>
  <c r="S20" i="371"/>
  <c r="R20" i="371"/>
  <c r="Q20" i="371"/>
  <c r="T19" i="371"/>
  <c r="V19" i="371" s="1"/>
  <c r="S19" i="371"/>
  <c r="R19" i="371"/>
  <c r="Q19" i="371"/>
  <c r="V18" i="371"/>
  <c r="T18" i="371"/>
  <c r="U18" i="371" s="1"/>
  <c r="S18" i="371"/>
  <c r="R18" i="371"/>
  <c r="Q18" i="371"/>
  <c r="V17" i="371"/>
  <c r="U17" i="371"/>
  <c r="T17" i="371"/>
  <c r="S17" i="371"/>
  <c r="R17" i="371"/>
  <c r="Q17" i="371"/>
  <c r="V16" i="371"/>
  <c r="T16" i="371"/>
  <c r="U16" i="371" s="1"/>
  <c r="S16" i="371"/>
  <c r="R16" i="371"/>
  <c r="Q16" i="371"/>
  <c r="T15" i="371"/>
  <c r="U15" i="371" s="1"/>
  <c r="S15" i="371"/>
  <c r="R15" i="371"/>
  <c r="Q15" i="371"/>
  <c r="V14" i="371"/>
  <c r="T14" i="371"/>
  <c r="U14" i="371" s="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T11" i="371"/>
  <c r="V11" i="371" s="1"/>
  <c r="S11" i="371"/>
  <c r="R11" i="371"/>
  <c r="Q11" i="371"/>
  <c r="V10" i="371"/>
  <c r="T10" i="371"/>
  <c r="U10" i="371" s="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V7" i="371"/>
  <c r="U7" i="371"/>
  <c r="T7" i="371"/>
  <c r="S7" i="371"/>
  <c r="R7" i="371"/>
  <c r="Q7" i="371"/>
  <c r="V6" i="371"/>
  <c r="T6" i="371"/>
  <c r="U6" i="371" s="1"/>
  <c r="S6" i="371"/>
  <c r="R6" i="371"/>
  <c r="Q6" i="371"/>
  <c r="T5" i="371"/>
  <c r="U5" i="371" s="1"/>
  <c r="S5" i="371"/>
  <c r="R5" i="371"/>
  <c r="Q5" i="371"/>
  <c r="U19" i="371" l="1"/>
  <c r="U25" i="371"/>
  <c r="V5" i="371"/>
  <c r="V15" i="371"/>
  <c r="V23" i="371"/>
  <c r="V29" i="371"/>
  <c r="V33" i="371"/>
  <c r="V35" i="371"/>
  <c r="V43" i="371"/>
  <c r="V55" i="371"/>
  <c r="V59" i="371"/>
  <c r="V65" i="371"/>
  <c r="V69" i="371"/>
  <c r="V71" i="371"/>
  <c r="U31" i="371"/>
  <c r="U11" i="371"/>
  <c r="C26" i="419"/>
  <c r="M26" i="419" l="1"/>
  <c r="M25" i="419"/>
  <c r="G26" i="419"/>
  <c r="M28" i="419" l="1"/>
  <c r="M27" i="419"/>
  <c r="G25" i="419"/>
  <c r="C25" i="419"/>
  <c r="M20" i="419"/>
  <c r="L20" i="419"/>
  <c r="M19" i="419"/>
  <c r="L19" i="419"/>
  <c r="M17" i="419"/>
  <c r="L17" i="419"/>
  <c r="M16" i="419"/>
  <c r="L16" i="419"/>
  <c r="M14" i="419"/>
  <c r="L14" i="419"/>
  <c r="M13" i="419"/>
  <c r="L13" i="419"/>
  <c r="M12" i="419"/>
  <c r="L12" i="419"/>
  <c r="M11" i="419"/>
  <c r="L11" i="419"/>
  <c r="AW3" i="418"/>
  <c r="AV3" i="418"/>
  <c r="AU3" i="418"/>
  <c r="AT3" i="418"/>
  <c r="AS3" i="418"/>
  <c r="AR3" i="418"/>
  <c r="AQ3" i="418"/>
  <c r="AP3" i="418"/>
  <c r="L18" i="419" l="1"/>
  <c r="M18" i="419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K21" i="419" l="1"/>
  <c r="J21" i="419"/>
  <c r="J22" i="419" s="1"/>
  <c r="I21" i="419"/>
  <c r="H21" i="419"/>
  <c r="G21" i="419"/>
  <c r="K20" i="419"/>
  <c r="J20" i="419"/>
  <c r="I20" i="419"/>
  <c r="H20" i="419"/>
  <c r="G20" i="419"/>
  <c r="K19" i="419"/>
  <c r="J19" i="419"/>
  <c r="I19" i="419"/>
  <c r="H19" i="419"/>
  <c r="G19" i="419"/>
  <c r="K17" i="419"/>
  <c r="J17" i="419"/>
  <c r="I17" i="419"/>
  <c r="H17" i="419"/>
  <c r="G17" i="419"/>
  <c r="K16" i="419"/>
  <c r="J16" i="419"/>
  <c r="I16" i="419"/>
  <c r="H16" i="419"/>
  <c r="G16" i="419"/>
  <c r="K14" i="419"/>
  <c r="J14" i="419"/>
  <c r="I14" i="419"/>
  <c r="H14" i="419"/>
  <c r="G14" i="419"/>
  <c r="K13" i="419"/>
  <c r="J13" i="419"/>
  <c r="I13" i="419"/>
  <c r="H13" i="419"/>
  <c r="G13" i="419"/>
  <c r="K12" i="419"/>
  <c r="J12" i="419"/>
  <c r="I12" i="419"/>
  <c r="H12" i="419"/>
  <c r="G12" i="419"/>
  <c r="K11" i="419"/>
  <c r="J11" i="419"/>
  <c r="I11" i="419"/>
  <c r="H11" i="419"/>
  <c r="G11" i="419"/>
  <c r="G18" i="419" l="1"/>
  <c r="K18" i="419"/>
  <c r="G23" i="419"/>
  <c r="K23" i="419"/>
  <c r="I18" i="419"/>
  <c r="J23" i="419"/>
  <c r="J18" i="419"/>
  <c r="H23" i="419"/>
  <c r="K22" i="419"/>
  <c r="I23" i="419"/>
  <c r="H18" i="419"/>
  <c r="G22" i="419"/>
  <c r="H22" i="419"/>
  <c r="I22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L6" i="419" l="1"/>
  <c r="M6" i="419"/>
  <c r="J6" i="419"/>
  <c r="I6" i="419"/>
  <c r="H6" i="419"/>
  <c r="K6" i="419"/>
  <c r="G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D19" i="414"/>
  <c r="D16" i="414"/>
  <c r="C19" i="414"/>
  <c r="C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H3" i="387"/>
  <c r="G3" i="387"/>
  <c r="F3" i="387"/>
  <c r="N3" i="220"/>
  <c r="L3" i="220" s="1"/>
  <c r="C22" i="414"/>
  <c r="D22" i="414"/>
  <c r="H3" i="390" l="1"/>
  <c r="Q3" i="347"/>
  <c r="S3" i="347"/>
  <c r="U3" i="34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<sst xmlns="http://schemas.openxmlformats.org/spreadsheetml/2006/main" count="27312" uniqueCount="4263">
  <si>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</si>
  <si>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</si>
  <si>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</si>
  <si>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</si>
  <si>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</si>
  <si>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</si>
  <si>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</si>
  <si>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</si>
  <si>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</si>
  <si>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</si>
  <si>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</si>
  <si>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</si>
  <si>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</si>
  <si>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</si>
  <si>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</si>
  <si>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</si>
  <si>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</si>
  <si>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</si>
  <si>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</si>
  <si>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</si>
  <si>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</si>
  <si>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</si>
  <si>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</si>
  <si>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</si>
  <si>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</si>
  <si>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</si>
  <si>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</si>
  <si>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</si>
  <si>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</si>
  <si>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</si>
  <si>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</si>
  <si>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</si>
  <si>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</si>
  <si>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</si>
  <si>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</si>
  <si>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</si>
  <si>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</si>
  <si>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</si>
  <si>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</si>
  <si>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</si>
  <si>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</si>
  <si>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</si>
  <si>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</si>
  <si>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</si>
  <si>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</si>
  <si>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</si>
  <si>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</si>
  <si>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</si>
  <si>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</si>
  <si>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</si>
  <si>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</si>
  <si>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</si>
  <si>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</si>
  <si>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</si>
  <si>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</si>
  <si>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</si>
  <si>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</si>
  <si>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</si>
  <si>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</si>
  <si>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</si>
  <si>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</si>
  <si>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</si>
  <si>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</si>
  <si>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</si>
  <si>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</si>
  <si>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</si>
  <si>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</si>
  <si>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</si>
  <si>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</si>
  <si>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</si>
  <si>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</si>
  <si>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</si>
  <si>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</si>
  <si>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</si>
  <si>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</si>
  <si>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</si>
  <si>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</si>
  <si>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</si>
  <si>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</si>
  <si>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</si>
  <si>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</si>
  <si>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</si>
  <si>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</si>
  <si>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</si>
  <si>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</si>
  <si>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</si>
  <si>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</si>
  <si>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</si>
  <si>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</si>
  <si>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</si>
  <si>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</si>
  <si>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</si>
  <si>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</si>
  <si>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</si>
  <si>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</si>
  <si>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</si>
  <si>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</si>
  <si>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</si>
  <si>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</si>
  <si>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</si>
  <si>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</si>
  <si>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</si>
  <si>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</si>
  <si>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</si>
  <si>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</si>
  <si>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</si>
  <si>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</si>
  <si>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</si>
  <si>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</si>
  <si>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</si>
  <si>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</si>
  <si>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</si>
  <si>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</si>
  <si>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</si>
  <si>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</si>
  <si>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</si>
  <si>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</si>
  <si>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</si>
  <si>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</si>
  <si>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</si>
  <si>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</si>
  <si>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</si>
  <si>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</si>
  <si>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</si>
  <si>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</si>
  <si>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</si>
  <si>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</si>
  <si>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</si>
  <si>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</si>
  <si>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</si>
  <si>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</si>
  <si>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</si>
  <si>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</si>
  <si>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</si>
  <si>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</si>
  <si>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</si>
  <si>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</si>
  <si>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</si>
  <si>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</si>
  <si>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</si>
  <si>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</si>
  <si>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</si>
  <si>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</si>
  <si>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</si>
  <si>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</si>
  <si>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</si>
  <si>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</si>
  <si>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</si>
  <si>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</si>
  <si>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</si>
  <si>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</si>
  <si>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</si>
  <si>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</si>
  <si>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</si>
  <si>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</si>
  <si>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</si>
  <si>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</si>
  <si>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</si>
  <si>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</si>
  <si>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</si>
  <si>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</si>
  <si>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</si>
  <si>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</si>
  <si>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</si>
  <si>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</si>
  <si>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</si>
  <si>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</si>
  <si>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</si>
  <si>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</si>
  <si>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</si>
  <si>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</si>
  <si>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</si>
  <si>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</si>
  <si>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</si>
  <si>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</si>
  <si>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</si>
  <si>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</si>
  <si>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</si>
  <si>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</si>
  <si>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</si>
  <si>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</si>
  <si>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</si>
  <si>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</si>
  <si>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</si>
  <si>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</si>
  <si>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</si>
  <si>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</si>
  <si>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</si>
  <si>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</si>
  <si>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</si>
  <si>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</si>
  <si>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</si>
  <si>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</si>
  <si>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</si>
  <si>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</si>
  <si>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</si>
  <si>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</si>
  <si>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</si>
  <si>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</si>
  <si>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</si>
  <si>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</si>
  <si>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</si>
  <si>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</si>
  <si>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</si>
  <si>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</si>
  <si>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</si>
  <si>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</si>
  <si>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</si>
  <si>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</si>
  <si>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</si>
  <si>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</si>
  <si>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</si>
  <si>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</si>
  <si>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</si>
  <si>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</si>
  <si>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</si>
  <si>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</si>
  <si>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</si>
  <si>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</si>
  <si>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</si>
  <si>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</si>
  <si>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</si>
  <si>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</si>
  <si>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</si>
  <si>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</si>
  <si>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</si>
  <si>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</si>
  <si>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</si>
  <si>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</si>
  <si>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</si>
  <si>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</si>
  <si>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</si>
  <si>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</si>
  <si>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</si>
  <si>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</si>
  <si>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</si>
  <si>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</si>
  <si>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</si>
  <si>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</si>
  <si>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</si>
  <si>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</si>
  <si>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</si>
  <si>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</si>
  <si>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</si>
  <si>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</si>
  <si>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</si>
  <si>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</si>
  <si>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</si>
  <si>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</si>
  <si>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</si>
  <si>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</si>
  <si>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</si>
  <si>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</si>
  <si>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</si>
  <si>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zdravotničtí asistenti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</si>
  <si>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</si>
  <si>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</si>
  <si>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</si>
  <si>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</si>
  <si>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</si>
  <si>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</si>
  <si>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</si>
  <si>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</si>
  <si>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</si>
  <si>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</si>
  <si>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</si>
  <si>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</si>
  <si>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</si>
  <si>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</si>
  <si>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</si>
  <si>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</si>
  <si>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</si>
  <si>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</si>
  <si>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</si>
  <si>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</si>
  <si>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</si>
  <si>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</si>
  <si>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</si>
  <si>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</si>
  <si>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</si>
  <si>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</si>
  <si>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</si>
  <si>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</si>
  <si>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</si>
  <si>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</si>
  <si>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</si>
  <si>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</si>
  <si>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</si>
  <si>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</si>
  <si>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</si>
  <si>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</si>
  <si>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</si>
  <si>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</si>
  <si>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</si>
  <si>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</si>
  <si>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</si>
  <si>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</si>
  <si>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</si>
  <si>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</si>
  <si>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</si>
  <si>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</si>
  <si>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</si>
  <si>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</si>
  <si>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</si>
  <si>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</si>
  <si>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</si>
  <si>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</si>
  <si>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</si>
  <si>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</si>
  <si>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</si>
  <si>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Otolaryngologická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</si>
  <si>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</si>
  <si>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</si>
  <si>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</si>
  <si>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</si>
  <si>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</si>
  <si>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</si>
  <si>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</si>
  <si>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</si>
  <si>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</si>
  <si>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</si>
  <si>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</si>
  <si>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</si>
  <si>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</si>
  <si>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</si>
  <si>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</si>
  <si>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</si>
  <si>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</si>
  <si>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</si>
  <si>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</si>
  <si>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</si>
  <si>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</si>
  <si>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</si>
  <si>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</si>
  <si>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</si>
  <si>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</si>
  <si>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</si>
  <si>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</si>
  <si>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</si>
  <si>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</si>
  <si>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</si>
  <si>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</si>
  <si>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</si>
  <si>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--</t>
  </si>
  <si>
    <t>50115080     ZPr - staplery, extraktory, endoskop.mat. (Z523)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</si>
  <si>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</si>
  <si>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</si>
  <si>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</si>
  <si>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</si>
  <si>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</si>
  <si>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</si>
  <si>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</si>
  <si>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</si>
  <si>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</si>
  <si>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</si>
  <si>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</si>
  <si>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</si>
  <si>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</si>
  <si>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</si>
  <si>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</si>
  <si>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</si>
  <si>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</si>
  <si>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</si>
  <si>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</si>
  <si>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</si>
  <si>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</si>
  <si>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</si>
  <si>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</si>
  <si>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</si>
  <si>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</si>
  <si>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</si>
  <si>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</si>
  <si>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</si>
  <si>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</si>
  <si>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</si>
  <si>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</si>
  <si>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</si>
  <si>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</si>
  <si>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</si>
  <si>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</si>
  <si>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</si>
  <si>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</si>
  <si>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</si>
  <si>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</si>
  <si>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</si>
  <si>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</si>
  <si>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</si>
  <si>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</si>
  <si>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</si>
  <si>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</si>
  <si>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</si>
  <si>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</si>
  <si>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</si>
  <si>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</si>
  <si>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</si>
  <si>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</si>
  <si>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</si>
  <si>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</si>
  <si>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</si>
  <si>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</si>
  <si>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</si>
  <si>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</si>
  <si>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</si>
  <si>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</si>
  <si>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</si>
  <si>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</si>
  <si>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</si>
  <si>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</si>
  <si>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</si>
  <si>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</si>
  <si>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</si>
  <si>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</si>
  <si>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</si>
  <si>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</si>
  <si>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</si>
  <si>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</si>
  <si>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</si>
  <si>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</si>
  <si>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</si>
  <si>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</si>
  <si>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</si>
  <si>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</si>
  <si>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</si>
  <si>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</si>
  <si>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</si>
  <si>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</si>
  <si>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</si>
  <si>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</si>
  <si>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</si>
  <si>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</si>
  <si>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</si>
  <si>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</si>
  <si>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</si>
  <si>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</si>
  <si>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</si>
  <si>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</si>
  <si>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</si>
  <si>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</si>
  <si>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</si>
  <si>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</si>
  <si>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</si>
  <si>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</si>
  <si>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</si>
  <si>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</si>
  <si>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</si>
  <si>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</si>
  <si>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</si>
  <si>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</si>
  <si>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</si>
  <si>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</si>
  <si>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</si>
  <si>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</si>
  <si>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</si>
  <si>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</si>
  <si>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</si>
  <si>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</si>
  <si>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</si>
  <si>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</si>
  <si>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55804     DDHM - výpočetní technika</t>
  </si>
  <si>
    <t>55804002     DDHM - telefony (sk.P_49)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</si>
  <si>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</si>
  <si>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</si>
  <si>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</si>
  <si>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</si>
  <si>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</si>
  <si>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</si>
  <si>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</si>
  <si>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</si>
  <si>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</si>
  <si>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</si>
  <si>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</si>
  <si>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</si>
  <si>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</si>
  <si>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</si>
  <si>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</si>
  <si>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</si>
  <si>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</si>
  <si>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</si>
  <si>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</si>
  <si>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</si>
  <si>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</si>
  <si>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</si>
  <si>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</si>
  <si>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</si>
  <si>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</si>
  <si>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</si>
  <si>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</si>
  <si>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</si>
  <si>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</si>
  <si>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</si>
  <si>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</si>
  <si>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</si>
  <si>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</si>
  <si>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</si>
  <si>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</si>
  <si>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</si>
  <si>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</si>
  <si>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64924450     poštovné, balné za odeslání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</si>
  <si>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</si>
  <si>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</si>
  <si>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</si>
  <si>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</si>
  <si>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</si>
  <si>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</si>
  <si>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</si>
  <si>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</si>
  <si>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</si>
  <si>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</si>
  <si>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</si>
  <si>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</si>
  <si>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</si>
  <si>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</si>
  <si>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</si>
  <si>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</si>
  <si>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</si>
  <si>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</si>
  <si>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</si>
  <si>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</si>
  <si>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</si>
  <si>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</si>
  <si>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</si>
  <si>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</si>
  <si>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</si>
  <si>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</si>
  <si>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</si>
  <si>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</si>
  <si>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</si>
  <si>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</si>
  <si>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</si>
  <si>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13</t>
  </si>
  <si>
    <t>Otolaryngologická klinika</t>
  </si>
  <si>
    <t/>
  </si>
  <si>
    <t>Otolaryngologická klinika Celkem</t>
  </si>
  <si>
    <t>SumaKL</t>
  </si>
  <si>
    <t>1311</t>
  </si>
  <si>
    <t>lůžkové oddělení 14</t>
  </si>
  <si>
    <t>lůžkové oddělení 14 Celkem</t>
  </si>
  <si>
    <t>SumaNS</t>
  </si>
  <si>
    <t>mezeraNS</t>
  </si>
  <si>
    <t>1321</t>
  </si>
  <si>
    <t>ambulance</t>
  </si>
  <si>
    <t>ambulance Celkem</t>
  </si>
  <si>
    <t>1362</t>
  </si>
  <si>
    <t>operační sál - lokální</t>
  </si>
  <si>
    <t>operační sál - lokální Celkem</t>
  </si>
  <si>
    <t>50113001</t>
  </si>
  <si>
    <t>117173</t>
  </si>
  <si>
    <t>17173</t>
  </si>
  <si>
    <t>OLYNTH 0.1%</t>
  </si>
  <si>
    <t>NAS SPR SOL 1X10ML</t>
  </si>
  <si>
    <t>194918</t>
  </si>
  <si>
    <t>94918</t>
  </si>
  <si>
    <t>AMBROBENE</t>
  </si>
  <si>
    <t>TBL 20X30MG</t>
  </si>
  <si>
    <t>194921</t>
  </si>
  <si>
    <t>94921</t>
  </si>
  <si>
    <t>SIR 100ML 15MG/5ML</t>
  </si>
  <si>
    <t>844964</t>
  </si>
  <si>
    <t>40542</t>
  </si>
  <si>
    <t>Olynth HA 0,1</t>
  </si>
  <si>
    <t>190988</t>
  </si>
  <si>
    <t>90988</t>
  </si>
  <si>
    <t>LEKOPTIN</t>
  </si>
  <si>
    <t>TBL OBD 30X40MG</t>
  </si>
  <si>
    <t>214526</t>
  </si>
  <si>
    <t>CONTROLOC 40 MG</t>
  </si>
  <si>
    <t>POR TBL ENT 100X40MG I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</si>
  <si>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</si>
  <si>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</si>
  <si>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</si>
  <si>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</si>
  <si>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</si>
  <si>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</si>
  <si>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</si>
  <si>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</si>
  <si>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</si>
  <si>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51367</t>
  </si>
  <si>
    <t>INF SOL 10X250MLPELAH</t>
  </si>
  <si>
    <t>51383</t>
  </si>
  <si>
    <t>INF SOL 10X500MLPELAH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</si>
  <si>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</si>
  <si>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</si>
  <si>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</si>
  <si>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</si>
  <si>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</si>
  <si>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</si>
  <si>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</si>
  <si>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</si>
  <si>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</si>
  <si>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</si>
  <si>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</si>
  <si>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</si>
  <si>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</si>
  <si>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</si>
  <si>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</si>
  <si>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</si>
  <si>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</si>
  <si>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</si>
  <si>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</si>
  <si>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</si>
  <si>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</si>
  <si>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</si>
  <si>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</si>
  <si>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</si>
  <si>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</si>
  <si>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</si>
  <si>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</si>
  <si>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</si>
  <si>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</si>
  <si>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</si>
  <si>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</si>
  <si>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</si>
  <si>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102477</t>
  </si>
  <si>
    <t>2477</t>
  </si>
  <si>
    <t>DIAZEPAM SLOVAKOFARMA</t>
  </si>
  <si>
    <t>102478</t>
  </si>
  <si>
    <t>2478</t>
  </si>
  <si>
    <t>TBL 20X10MG</t>
  </si>
  <si>
    <t>103575</t>
  </si>
  <si>
    <t>3575</t>
  </si>
  <si>
    <t>HEPAROID LECIVA</t>
  </si>
  <si>
    <t>UNG 1X30GM</t>
  </si>
  <si>
    <t>103591</t>
  </si>
  <si>
    <t>3591</t>
  </si>
  <si>
    <t>NAKOM</t>
  </si>
  <si>
    <t>TBL 100X275MG</t>
  </si>
  <si>
    <t>107981</t>
  </si>
  <si>
    <t>7981</t>
  </si>
  <si>
    <t>NOVALGIN</t>
  </si>
  <si>
    <t>INJ 10X2ML/1000MG</t>
  </si>
  <si>
    <t>109847</t>
  </si>
  <si>
    <t>9847</t>
  </si>
  <si>
    <t>TORECAN</t>
  </si>
  <si>
    <t>SUP 6X6.5MG</t>
  </si>
  <si>
    <t>114957</t>
  </si>
  <si>
    <t>14957</t>
  </si>
  <si>
    <t>RIVOTRIL 0.5 MG</t>
  </si>
  <si>
    <t>TBL 50X0.5MG</t>
  </si>
  <si>
    <t>117992</t>
  </si>
  <si>
    <t>17992</t>
  </si>
  <si>
    <t>MAGNESII LACTICI 0.5 TBL.MVM</t>
  </si>
  <si>
    <t>PORTBLNOB100X0.5GM</t>
  </si>
  <si>
    <t>119378</t>
  </si>
  <si>
    <t>19378</t>
  </si>
  <si>
    <t>FAKTU</t>
  </si>
  <si>
    <t>RCT SUP 20</t>
  </si>
  <si>
    <t>124067</t>
  </si>
  <si>
    <t>HYDROCORTISON VUAB 100 MG</t>
  </si>
  <si>
    <t>INJ PLV SOL 1X100MG</t>
  </si>
  <si>
    <t>131215</t>
  </si>
  <si>
    <t>31215</t>
  </si>
  <si>
    <t>TENSIOMIN</t>
  </si>
  <si>
    <t>TBL 30X25MG</t>
  </si>
  <si>
    <t>132917</t>
  </si>
  <si>
    <t>32917</t>
  </si>
  <si>
    <t>PREDUCTAL MR</t>
  </si>
  <si>
    <t>POR TBL RET 60X35MG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</si>
  <si>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</si>
  <si>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</si>
  <si>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</si>
  <si>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</si>
  <si>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</si>
  <si>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</si>
  <si>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</si>
  <si>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147476</t>
  </si>
  <si>
    <t>47476</t>
  </si>
  <si>
    <t>LORADUR</t>
  </si>
  <si>
    <t>POR TBL NOB 50</t>
  </si>
  <si>
    <t>149017</t>
  </si>
  <si>
    <t>49017</t>
  </si>
  <si>
    <t>GUTTALAX</t>
  </si>
  <si>
    <t>POR GTT SOL 1X15ML</t>
  </si>
  <si>
    <t>152266</t>
  </si>
  <si>
    <t>52266</t>
  </si>
  <si>
    <t>INFADOLAN</t>
  </si>
  <si>
    <t>DRM UNG 1X30GM</t>
  </si>
  <si>
    <t>154424</t>
  </si>
  <si>
    <t>54424</t>
  </si>
  <si>
    <t>PLAQUENIL</t>
  </si>
  <si>
    <t>TBL OBD 60X200MG</t>
  </si>
  <si>
    <t>155823</t>
  </si>
  <si>
    <t>55823</t>
  </si>
  <si>
    <t>TBL OBD 20X500MG</t>
  </si>
  <si>
    <t>156804</t>
  </si>
  <si>
    <t>56804</t>
  </si>
  <si>
    <t>FURORESE 40</t>
  </si>
  <si>
    <t>TBL 50X40MG</t>
  </si>
  <si>
    <t>156993</t>
  </si>
  <si>
    <t>56993</t>
  </si>
  <si>
    <t>CODEIN SLOVAKOFARMA 30MG</t>
  </si>
  <si>
    <t>TBL 10X30MG-BLISTR</t>
  </si>
  <si>
    <t>158425</t>
  </si>
  <si>
    <t>58425</t>
  </si>
  <si>
    <t>DOLMINA 50</t>
  </si>
  <si>
    <t>TBL OBD 30X50MG</t>
  </si>
  <si>
    <t>158827</t>
  </si>
  <si>
    <t>58827</t>
  </si>
  <si>
    <t>FORTRANS</t>
  </si>
  <si>
    <t>PLV 1X4(SACKY)</t>
  </si>
  <si>
    <t>162316</t>
  </si>
  <si>
    <t>62316</t>
  </si>
  <si>
    <t>BETADINE - zelená</t>
  </si>
  <si>
    <t>LIQ 1X120ML</t>
  </si>
  <si>
    <t>166555</t>
  </si>
  <si>
    <t>66555</t>
  </si>
  <si>
    <t>MAGNOSOLV</t>
  </si>
  <si>
    <t>GRA 30X6.1GM(SACKY)</t>
  </si>
  <si>
    <t>169623</t>
  </si>
  <si>
    <t>KAPIDIN 10 MG</t>
  </si>
  <si>
    <t>POR TBL FLM 30X10MG</t>
  </si>
  <si>
    <t>176064</t>
  </si>
  <si>
    <t>76064</t>
  </si>
  <si>
    <t>ACIDUM FOLICUM LECIVA</t>
  </si>
  <si>
    <t>DRG 30X10MG</t>
  </si>
  <si>
    <t>183272</t>
  </si>
  <si>
    <t>215478</t>
  </si>
  <si>
    <t>EBRANTIL 60 RETARD</t>
  </si>
  <si>
    <t>POR CPS PRO 50X60MG</t>
  </si>
  <si>
    <t>184090</t>
  </si>
  <si>
    <t>84090</t>
  </si>
  <si>
    <t>DEXAMED</t>
  </si>
  <si>
    <t>INJ 10X2ML/8MG</t>
  </si>
  <si>
    <t>184360</t>
  </si>
  <si>
    <t>84360</t>
  </si>
  <si>
    <t>TENAXUM</t>
  </si>
  <si>
    <t>TBL 30X1MG</t>
  </si>
  <si>
    <t>184700</t>
  </si>
  <si>
    <t>84700</t>
  </si>
  <si>
    <t>OTOBACID N</t>
  </si>
  <si>
    <t>AUR GTT SOL 1X5ML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</si>
  <si>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</si>
  <si>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</si>
  <si>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</si>
  <si>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</si>
  <si>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</si>
  <si>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</si>
  <si>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</si>
  <si>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</si>
  <si>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</si>
  <si>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</si>
  <si>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TBL 30X3MG</t>
  </si>
  <si>
    <t>193104</t>
  </si>
  <si>
    <t>93104</t>
  </si>
  <si>
    <t>DEGAN</t>
  </si>
  <si>
    <t>TBL 40X10MG</t>
  </si>
  <si>
    <t>196635</t>
  </si>
  <si>
    <t>96635</t>
  </si>
  <si>
    <t>MAGNE B6</t>
  </si>
  <si>
    <t>DRG 50</t>
  </si>
  <si>
    <t>395294</t>
  </si>
  <si>
    <t>180306</t>
  </si>
  <si>
    <t>TANTUM VERDE</t>
  </si>
  <si>
    <t>LIQ 1X240ML-PET TR</t>
  </si>
  <si>
    <t>500618</t>
  </si>
  <si>
    <t>125753</t>
  </si>
  <si>
    <t xml:space="preserve">Essentiale Forte N </t>
  </si>
  <si>
    <t>por.cps.dur.100</t>
  </si>
  <si>
    <t>845008</t>
  </si>
  <si>
    <t>107806</t>
  </si>
  <si>
    <t>AESCIN-TEVA</t>
  </si>
  <si>
    <t>POR TBL FLM 30X20MG</t>
  </si>
  <si>
    <t>845697</t>
  </si>
  <si>
    <t>125599</t>
  </si>
  <si>
    <t>KALNORMIN</t>
  </si>
  <si>
    <t>POR TBL PRO 30X1GM</t>
  </si>
  <si>
    <t>847713</t>
  </si>
  <si>
    <t>125526</t>
  </si>
  <si>
    <t>APO-IBUPROFEN 400 MG</t>
  </si>
  <si>
    <t>POR TBL FLM 100X400MG</t>
  </si>
  <si>
    <t>848632</t>
  </si>
  <si>
    <t>125315</t>
  </si>
  <si>
    <t>TIAPRIDAL</t>
  </si>
  <si>
    <t>INJ SOL 12X2ML/100MG</t>
  </si>
  <si>
    <t>848950</t>
  </si>
  <si>
    <t>155148</t>
  </si>
  <si>
    <t>PARALEN 500</t>
  </si>
  <si>
    <t>POR TBL NOB 12X500MG</t>
  </si>
  <si>
    <t>849559</t>
  </si>
  <si>
    <t>125066</t>
  </si>
  <si>
    <t>APO-AMLO 5</t>
  </si>
  <si>
    <t>POR TBL NOB 100X5MG</t>
  </si>
  <si>
    <t>849941</t>
  </si>
  <si>
    <t>162142</t>
  </si>
  <si>
    <t>POR TBL NOB 24X500MG</t>
  </si>
  <si>
    <t>850461</t>
  </si>
  <si>
    <t>122197</t>
  </si>
  <si>
    <t>PROTHAZIN</t>
  </si>
  <si>
    <t>POR TBL FLM 20X25MG</t>
  </si>
  <si>
    <t>905097</t>
  </si>
  <si>
    <t>158767</t>
  </si>
  <si>
    <t>DZ OCTENISEPT 250 ml</t>
  </si>
  <si>
    <t>sprej</t>
  </si>
  <si>
    <t>987464</t>
  </si>
  <si>
    <t>0</t>
  </si>
  <si>
    <t>Menalind Professional čistící pěna 400ml</t>
  </si>
  <si>
    <t>51384</t>
  </si>
  <si>
    <t>INF SOL 10X1000MLPLAH</t>
  </si>
  <si>
    <t>53761</t>
  </si>
  <si>
    <t>NEBILET</t>
  </si>
  <si>
    <t>POR TBL NOB 28X5MG</t>
  </si>
  <si>
    <t>100811</t>
  </si>
  <si>
    <t>811</t>
  </si>
  <si>
    <t>SANORIN</t>
  </si>
  <si>
    <t>LIQ 10ML 0.05%</t>
  </si>
  <si>
    <t>102429</t>
  </si>
  <si>
    <t>2429</t>
  </si>
  <si>
    <t>TISERCIN</t>
  </si>
  <si>
    <t>TBL OBD 50X25MG</t>
  </si>
  <si>
    <t>102546</t>
  </si>
  <si>
    <t>2546</t>
  </si>
  <si>
    <t>MAXITROL</t>
  </si>
  <si>
    <t>SUS OPH 1X5ML</t>
  </si>
  <si>
    <t>110086</t>
  </si>
  <si>
    <t>10086</t>
  </si>
  <si>
    <t>NEODOLPASSE</t>
  </si>
  <si>
    <t>INF 10X250ML</t>
  </si>
  <si>
    <t>113359</t>
  </si>
  <si>
    <t>13359</t>
  </si>
  <si>
    <t>SPIROPENT</t>
  </si>
  <si>
    <t>POR TBLNOB20X0.02MG</t>
  </si>
  <si>
    <t>114479</t>
  </si>
  <si>
    <t>14479</t>
  </si>
  <si>
    <t>TOBRADEX OČNÍ MAST</t>
  </si>
  <si>
    <t>OPH UNG 3.5GM</t>
  </si>
  <si>
    <t>125362</t>
  </si>
  <si>
    <t>25362</t>
  </si>
  <si>
    <t>HELICID 10 ZENTIVA</t>
  </si>
  <si>
    <t>POR CPS ETD 28X10MG</t>
  </si>
  <si>
    <t>155824</t>
  </si>
  <si>
    <t>55824</t>
  </si>
  <si>
    <t>INJ 5X5ML/2500MG</t>
  </si>
  <si>
    <t>156779</t>
  </si>
  <si>
    <t>56779</t>
  </si>
  <si>
    <t>GERATAM 800MG</t>
  </si>
  <si>
    <t>TBL OBD 60X800MG</t>
  </si>
  <si>
    <t>159448</t>
  </si>
  <si>
    <t>59448</t>
  </si>
  <si>
    <t>DUROGESIC 25MCG/H</t>
  </si>
  <si>
    <t>EMP 5X2.5MG(10CM2)</t>
  </si>
  <si>
    <t>190991</t>
  </si>
  <si>
    <t>90991</t>
  </si>
  <si>
    <t>BROMHEXIN 8</t>
  </si>
  <si>
    <t>GTT 20ML 8MG/ML</t>
  </si>
  <si>
    <t>193724</t>
  </si>
  <si>
    <t>93724</t>
  </si>
  <si>
    <t>INDOMETACIN 100 BERLIN-CHEMIE</t>
  </si>
  <si>
    <t>SUP 10X100MG</t>
  </si>
  <si>
    <t>194920</t>
  </si>
  <si>
    <t>94920</t>
  </si>
  <si>
    <t>AMBROBENE 7.5MG/ML</t>
  </si>
  <si>
    <t>SOL 1X100ML</t>
  </si>
  <si>
    <t>196610</t>
  </si>
  <si>
    <t>96610</t>
  </si>
  <si>
    <t>APAURIN</t>
  </si>
  <si>
    <t>INJ 10X2ML/10MG</t>
  </si>
  <si>
    <t>849276</t>
  </si>
  <si>
    <t>155875</t>
  </si>
  <si>
    <t>TRENTAL</t>
  </si>
  <si>
    <t>INF SOL 5X5ML/100MG</t>
  </si>
  <si>
    <t>900240</t>
  </si>
  <si>
    <t>DZ TRIXO LIND 500ML</t>
  </si>
  <si>
    <t>102684</t>
  </si>
  <si>
    <t>2684</t>
  </si>
  <si>
    <t>GEL 1X20GM</t>
  </si>
  <si>
    <t>104071</t>
  </si>
  <si>
    <t>4071</t>
  </si>
  <si>
    <t>DITHIADEN</t>
  </si>
  <si>
    <t>INJ 10X2ML</t>
  </si>
  <si>
    <t>920170</t>
  </si>
  <si>
    <t>DZ TRIXO 500 ML</t>
  </si>
  <si>
    <t>100874</t>
  </si>
  <si>
    <t>874</t>
  </si>
  <si>
    <t>OPHTHALMO-AZULEN</t>
  </si>
  <si>
    <t>146980</t>
  </si>
  <si>
    <t>46980</t>
  </si>
  <si>
    <t>BETALOC SR 200MG</t>
  </si>
  <si>
    <t>TBL RET 100X200MG</t>
  </si>
  <si>
    <t>192410</t>
  </si>
  <si>
    <t>92410</t>
  </si>
  <si>
    <t>ALPICORT F</t>
  </si>
  <si>
    <t>194916</t>
  </si>
  <si>
    <t>94916</t>
  </si>
  <si>
    <t>INJ 5X2ML/15MG</t>
  </si>
  <si>
    <t>395851</t>
  </si>
  <si>
    <t>OptiLube Active lubrikační gel</t>
  </si>
  <si>
    <t>stříkačka 11ml</t>
  </si>
  <si>
    <t>844078</t>
  </si>
  <si>
    <t>Lacrisyn gtt.ophth.10ml</t>
  </si>
  <si>
    <t>100392</t>
  </si>
  <si>
    <t>392</t>
  </si>
  <si>
    <t>ATROPIN BIOTIKA 0.5MG</t>
  </si>
  <si>
    <t>INJ 10X1ML/0.5MG</t>
  </si>
  <si>
    <t>841498</t>
  </si>
  <si>
    <t>Carbosorb tbl.20-blistr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</si>
  <si>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</si>
  <si>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</si>
  <si>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</si>
  <si>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</si>
  <si>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</si>
  <si>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</si>
  <si>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</si>
  <si>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</si>
  <si>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127557</t>
  </si>
  <si>
    <t>27557</t>
  </si>
  <si>
    <t>OPATANOL</t>
  </si>
  <si>
    <t>OPH GTT SOL 1X5ML</t>
  </si>
  <si>
    <t>900321</t>
  </si>
  <si>
    <t>KL PRIPRAVEK</t>
  </si>
  <si>
    <t>117011</t>
  </si>
  <si>
    <t>17011</t>
  </si>
  <si>
    <t>DICYNONE 250</t>
  </si>
  <si>
    <t>INJ SOL 4X2ML/250MG</t>
  </si>
  <si>
    <t>159449</t>
  </si>
  <si>
    <t>59449</t>
  </si>
  <si>
    <t>DUROGESIC 50MCG/H</t>
  </si>
  <si>
    <t>EMP 5X5MG(20CM2)</t>
  </si>
  <si>
    <t>702260</t>
  </si>
  <si>
    <t>BOROZAN ung.</t>
  </si>
  <si>
    <t>10G</t>
  </si>
  <si>
    <t>790011</t>
  </si>
  <si>
    <t>Emspoma M 500g/chladivá</t>
  </si>
  <si>
    <t>108499</t>
  </si>
  <si>
    <t>8499</t>
  </si>
  <si>
    <t>DIPIDOLOR</t>
  </si>
  <si>
    <t>INJ 5X2ML 7.5MG/ML</t>
  </si>
  <si>
    <t>110803</t>
  </si>
  <si>
    <t>10803</t>
  </si>
  <si>
    <t>ZOFRAN</t>
  </si>
  <si>
    <t>INJ SOL 5X2ML/4MG</t>
  </si>
  <si>
    <t>180988</t>
  </si>
  <si>
    <t>GENTADEX 5 MG/ML + 1 MG/ML</t>
  </si>
  <si>
    <t>184325</t>
  </si>
  <si>
    <t>84325</t>
  </si>
  <si>
    <t>VIDISIC</t>
  </si>
  <si>
    <t>GEL OPH 1X10GM</t>
  </si>
  <si>
    <t>900496</t>
  </si>
  <si>
    <t>KL OLIVAE OLEUM 20G</t>
  </si>
  <si>
    <t>930661</t>
  </si>
  <si>
    <t>KL AQUA PURIF. BAG IN BOX 5 l</t>
  </si>
  <si>
    <t>112023</t>
  </si>
  <si>
    <t>12023</t>
  </si>
  <si>
    <t>VIGANTOL</t>
  </si>
  <si>
    <t>POR GTT SOL 1x10ML</t>
  </si>
  <si>
    <t>188900</t>
  </si>
  <si>
    <t>88900</t>
  </si>
  <si>
    <t>STOPTUSSIN</t>
  </si>
  <si>
    <t>POR GTT SOL 1X25ML</t>
  </si>
  <si>
    <t>840333</t>
  </si>
  <si>
    <t>Vincentka přírod.0.7l-nevrat.láhev</t>
  </si>
  <si>
    <t>101807</t>
  </si>
  <si>
    <t>40538</t>
  </si>
  <si>
    <t>DICYNONE</t>
  </si>
  <si>
    <t>TBL 30x 500 mg</t>
  </si>
  <si>
    <t>162323</t>
  </si>
  <si>
    <t>62323</t>
  </si>
  <si>
    <t>MAXI-KALZ 1000</t>
  </si>
  <si>
    <t>TBL EFF 10X1000MG</t>
  </si>
  <si>
    <t>26704</t>
  </si>
  <si>
    <t>NEORECORMON 2 000 IU</t>
  </si>
  <si>
    <t>INJ SOL 6X0.3ML</t>
  </si>
  <si>
    <t>193779</t>
  </si>
  <si>
    <t>93779</t>
  </si>
  <si>
    <t>FLORSALMIN</t>
  </si>
  <si>
    <t>GTT 1X50ML</t>
  </si>
  <si>
    <t>850729</t>
  </si>
  <si>
    <t>157875</t>
  </si>
  <si>
    <t>PARACETAMOL KABI 10MG/ML</t>
  </si>
  <si>
    <t>INF SOL 10X100ML/1000MG</t>
  </si>
  <si>
    <t>702489</t>
  </si>
  <si>
    <t>Emspoma M 300ml/chladivá</t>
  </si>
  <si>
    <t>921048</t>
  </si>
  <si>
    <t>KL SOL.HYD.PEROX.3% 250G</t>
  </si>
  <si>
    <t>930043</t>
  </si>
  <si>
    <t>DZ TRIXO LIND 100 ml</t>
  </si>
  <si>
    <t>100812</t>
  </si>
  <si>
    <t>812</t>
  </si>
  <si>
    <t>LIQ 10ML 0.1%</t>
  </si>
  <si>
    <t>844940</t>
  </si>
  <si>
    <t>KL ELIXÍR NA OPTIKU</t>
  </si>
  <si>
    <t>841679</t>
  </si>
  <si>
    <t>KL SOL.LUGOLI 10G</t>
  </si>
  <si>
    <t>849252</t>
  </si>
  <si>
    <t>141762</t>
  </si>
  <si>
    <t>NASIVIN Sensitive 0,01%</t>
  </si>
  <si>
    <t>nas.gtt.sol.1x5ml</t>
  </si>
  <si>
    <t>128837</t>
  </si>
  <si>
    <t>28837</t>
  </si>
  <si>
    <t>AERIUS 0,5 MG/ML</t>
  </si>
  <si>
    <t>POR SOL 1X60ML+LŽ</t>
  </si>
  <si>
    <t>842996</t>
  </si>
  <si>
    <t>10430</t>
  </si>
  <si>
    <t>Vitamín E 100 Zentiva 30tbl.</t>
  </si>
  <si>
    <t>114723</t>
  </si>
  <si>
    <t>14723</t>
  </si>
  <si>
    <t>DITUSTAT</t>
  </si>
  <si>
    <t>100347</t>
  </si>
  <si>
    <t>347</t>
  </si>
  <si>
    <t>VITAMIN A SLOVAKOFARMA</t>
  </si>
  <si>
    <t>CPS 50X30KU</t>
  </si>
  <si>
    <t>101674</t>
  </si>
  <si>
    <t>1674</t>
  </si>
  <si>
    <t>JOX SPR 30ML</t>
  </si>
  <si>
    <t>112895</t>
  </si>
  <si>
    <t>12895</t>
  </si>
  <si>
    <t>AULIN</t>
  </si>
  <si>
    <t>POR GRA SOL30SÁČKŮ</t>
  </si>
  <si>
    <t>501066</t>
  </si>
  <si>
    <t>KL SOL.HIRSCH 25g</t>
  </si>
  <si>
    <t>ORL</t>
  </si>
  <si>
    <t>846326</t>
  </si>
  <si>
    <t>122401</t>
  </si>
  <si>
    <t>ARLEVERT</t>
  </si>
  <si>
    <t>POR TBL NOB 48</t>
  </si>
  <si>
    <t>847630</t>
  </si>
  <si>
    <t>Hylo-Gel 10ml</t>
  </si>
  <si>
    <t>845908</t>
  </si>
  <si>
    <t>122520</t>
  </si>
  <si>
    <t>SEPTONEX</t>
  </si>
  <si>
    <t>DRM. SPR. SOL. 1x100ml</t>
  </si>
  <si>
    <t>160890</t>
  </si>
  <si>
    <t>60890</t>
  </si>
  <si>
    <t>VERRUMAL</t>
  </si>
  <si>
    <t>LIQ 1X13ML</t>
  </si>
  <si>
    <t>126777</t>
  </si>
  <si>
    <t>26777</t>
  </si>
  <si>
    <t>NOVONORM 1 MG</t>
  </si>
  <si>
    <t>PORTBLNOB 90X1MG</t>
  </si>
  <si>
    <t>157871</t>
  </si>
  <si>
    <t>PARACETAMOL KABI 10 MG/ML</t>
  </si>
  <si>
    <t>INF SOL 10X50ML/500MG</t>
  </si>
  <si>
    <t>280863</t>
  </si>
  <si>
    <t>80863</t>
  </si>
  <si>
    <t>CAVILON NSBF-SPRAY</t>
  </si>
  <si>
    <t>28ML PRO OŠETŘENÍ RAN</t>
  </si>
  <si>
    <t>176954</t>
  </si>
  <si>
    <t>ALGIFEN NEO</t>
  </si>
  <si>
    <t>POR GTT SOL 1X50ML</t>
  </si>
  <si>
    <t>200863</t>
  </si>
  <si>
    <t>OPH GTT SOL 1X10ML PLAST</t>
  </si>
  <si>
    <t>163345</t>
  </si>
  <si>
    <t>VASOPOS N</t>
  </si>
  <si>
    <t>OPH GTT SOL 1X10ML</t>
  </si>
  <si>
    <t>394153</t>
  </si>
  <si>
    <t>Calcium pantotenicum mast 30g Generica</t>
  </si>
  <si>
    <t>201992</t>
  </si>
  <si>
    <t>DETRALEX</t>
  </si>
  <si>
    <t>POR TBL FLM 120X500MG</t>
  </si>
  <si>
    <t>202701</t>
  </si>
  <si>
    <t>POR TBL ENT 90X20MG</t>
  </si>
  <si>
    <t>198054</t>
  </si>
  <si>
    <t>SANVAL 10 MG</t>
  </si>
  <si>
    <t>POR TBL FLM 20X10MG</t>
  </si>
  <si>
    <t>989607</t>
  </si>
  <si>
    <t>B-Komplex forte Zentiva drg.20</t>
  </si>
  <si>
    <t>198058</t>
  </si>
  <si>
    <t>POR TBL FLM 100X10MG</t>
  </si>
  <si>
    <t>115362</t>
  </si>
  <si>
    <t>146804</t>
  </si>
  <si>
    <t>GYNO-PEVARYL 150 COMBIPACK</t>
  </si>
  <si>
    <t>VAG GLB 3+DRM CRM 15GM</t>
  </si>
  <si>
    <t>171031</t>
  </si>
  <si>
    <t>NASIVIN SENSITIVE 0,05%</t>
  </si>
  <si>
    <t>NAS SPR SOL 1X10ML/5MG</t>
  </si>
  <si>
    <t>190973</t>
  </si>
  <si>
    <t>TRIPLIXAM 10 MG/2,5 MG/10 MG</t>
  </si>
  <si>
    <t>POR TBL FLM 30</t>
  </si>
  <si>
    <t>989656</t>
  </si>
  <si>
    <t>Calcium pantothenicum mast Generica 100g</t>
  </si>
  <si>
    <t>100283</t>
  </si>
  <si>
    <t>MUCOSOLVAN JUNIOR</t>
  </si>
  <si>
    <t>POR SIR 1X100ML</t>
  </si>
  <si>
    <t>397407</t>
  </si>
  <si>
    <t>IR  OMNIFLUSH NaCl 0,9% 10 ml v 10 ml</t>
  </si>
  <si>
    <t>F1/1 ve stříkačce 21%</t>
  </si>
  <si>
    <t>397436</t>
  </si>
  <si>
    <t>IR  OMNIFLUSH with SWABCAP NaCl 0,9% 10 ml v 10 ml</t>
  </si>
  <si>
    <t>189684</t>
  </si>
  <si>
    <t>TEZEO HCT 80 MG/12,5 MG</t>
  </si>
  <si>
    <t>POR TBL NOB 28</t>
  </si>
  <si>
    <t>215476</t>
  </si>
  <si>
    <t>EBRANTIL 30 RETARD</t>
  </si>
  <si>
    <t>POR CPS PRO 50X30MG</t>
  </si>
  <si>
    <t>16328</t>
  </si>
  <si>
    <t>BRAUNOVIDON GÁZA S MASTÍ</t>
  </si>
  <si>
    <t>DRM LIG IPR 10X20X10CM</t>
  </si>
  <si>
    <t>203954</t>
  </si>
  <si>
    <t>BISEPTOL 480</t>
  </si>
  <si>
    <t>POR TBL NOB 28X480MG</t>
  </si>
  <si>
    <t>202891</t>
  </si>
  <si>
    <t>CLARINASE REPETABS</t>
  </si>
  <si>
    <t>POR TBL PRO 7 II</t>
  </si>
  <si>
    <t>203808</t>
  </si>
  <si>
    <t>ASACOL 800</t>
  </si>
  <si>
    <t>POR TBL ENT 90X800MG</t>
  </si>
  <si>
    <t>115318</t>
  </si>
  <si>
    <t>HELICID 20 ZENTIVA</t>
  </si>
  <si>
    <t>POR CPS ETD 90X20MG</t>
  </si>
  <si>
    <t>216104</t>
  </si>
  <si>
    <t>POR TBL PRO 14 II</t>
  </si>
  <si>
    <t>501567</t>
  </si>
  <si>
    <t>KL UNG.FRAMYKOIN</t>
  </si>
  <si>
    <t>59571</t>
  </si>
  <si>
    <t>FERRO-FOLGAMMA</t>
  </si>
  <si>
    <t>POR CPS MOL 100</t>
  </si>
  <si>
    <t>902092</t>
  </si>
  <si>
    <t>IR  OMNIFLUSH  NaCl 0,9% 5ml v 10 ml</t>
  </si>
  <si>
    <t>F1/1 ve stříkačce</t>
  </si>
  <si>
    <t>990977</t>
  </si>
  <si>
    <t>VitA-POS oční mast 5g</t>
  </si>
  <si>
    <t>216199</t>
  </si>
  <si>
    <t>KLACID 500</t>
  </si>
  <si>
    <t>POR TBL FLM 14X500MG</t>
  </si>
  <si>
    <t>215606</t>
  </si>
  <si>
    <t>P</t>
  </si>
  <si>
    <t>105496</t>
  </si>
  <si>
    <t>5496</t>
  </si>
  <si>
    <t>ZODAC</t>
  </si>
  <si>
    <t>TBL OBD 60X10MG</t>
  </si>
  <si>
    <t>109709</t>
  </si>
  <si>
    <t>9709</t>
  </si>
  <si>
    <t>SOLU-MEDROL</t>
  </si>
  <si>
    <t>INJ SIC 1X40MG+1ML</t>
  </si>
  <si>
    <t>113767</t>
  </si>
  <si>
    <t>13767</t>
  </si>
  <si>
    <t>CORDARONE</t>
  </si>
  <si>
    <t>POR TBL NOB30X200MG</t>
  </si>
  <si>
    <t>130560</t>
  </si>
  <si>
    <t>30560</t>
  </si>
  <si>
    <t>CADUET 10MG/10MG</t>
  </si>
  <si>
    <t>132063</t>
  </si>
  <si>
    <t>32063</t>
  </si>
  <si>
    <t>FRAXIPARINE</t>
  </si>
  <si>
    <t>INJ SOL 10X0.8ML</t>
  </si>
  <si>
    <t>142547</t>
  </si>
  <si>
    <t>42547</t>
  </si>
  <si>
    <t>LACTULOSE AL SIRUP</t>
  </si>
  <si>
    <t>POR SIR 1X500ML</t>
  </si>
  <si>
    <t>147740</t>
  </si>
  <si>
    <t>47740</t>
  </si>
  <si>
    <t>RIVOCOR 5</t>
  </si>
  <si>
    <t>POR TBL FLM 30X5MG</t>
  </si>
  <si>
    <t>147741</t>
  </si>
  <si>
    <t>47741</t>
  </si>
  <si>
    <t>RIVOCOR 10</t>
  </si>
  <si>
    <t>149909</t>
  </si>
  <si>
    <t>49909</t>
  </si>
  <si>
    <t>LOKREN 20 MG</t>
  </si>
  <si>
    <t>POR TBL FLM 28X20MG</t>
  </si>
  <si>
    <t>153535</t>
  </si>
  <si>
    <t>53535</t>
  </si>
  <si>
    <t>PROPAFENON AL 150</t>
  </si>
  <si>
    <t>TBL OBD 50X150MG</t>
  </si>
  <si>
    <t>158380</t>
  </si>
  <si>
    <t>58380</t>
  </si>
  <si>
    <t>VENTOLIN ROZTOK K INHALACI</t>
  </si>
  <si>
    <t>INH SOL1X20ML/120MG</t>
  </si>
  <si>
    <t>159672</t>
  </si>
  <si>
    <t>59672</t>
  </si>
  <si>
    <t>TRALGIT SR 100</t>
  </si>
  <si>
    <t>POR TBL RET30X100MG</t>
  </si>
  <si>
    <t>159808</t>
  </si>
  <si>
    <t>59808</t>
  </si>
  <si>
    <t>FRAXIPARINE FORTE</t>
  </si>
  <si>
    <t>INJ 10X0.8ML/15.2KU</t>
  </si>
  <si>
    <t>166030</t>
  </si>
  <si>
    <t>66030</t>
  </si>
  <si>
    <t>TBL OBD 30X10MG</t>
  </si>
  <si>
    <t>166759</t>
  </si>
  <si>
    <t>KINITO 50 MG, POTAHOVANÉ TABLETY</t>
  </si>
  <si>
    <t>POR TBL FLM 40X50MG</t>
  </si>
  <si>
    <t>184399</t>
  </si>
  <si>
    <t>84399</t>
  </si>
  <si>
    <t>NEURONTIN 300MG</t>
  </si>
  <si>
    <t>CPS 50X300MG</t>
  </si>
  <si>
    <t>190957</t>
  </si>
  <si>
    <t>90957</t>
  </si>
  <si>
    <t>XANAX</t>
  </si>
  <si>
    <t>TBL 30X0.25MG</t>
  </si>
  <si>
    <t>193016</t>
  </si>
  <si>
    <t>93016</t>
  </si>
  <si>
    <t>SORTIS 20MG</t>
  </si>
  <si>
    <t>TBL OBD 30X20MG</t>
  </si>
  <si>
    <t>844554</t>
  </si>
  <si>
    <t>114065</t>
  </si>
  <si>
    <t>LOZAP 50 ZENTIVA</t>
  </si>
  <si>
    <t>POR TBL FLM 30X50MG</t>
  </si>
  <si>
    <t>846338</t>
  </si>
  <si>
    <t>122685</t>
  </si>
  <si>
    <t>PRESTARIUM NEO COMBI 5mg/1,25mg</t>
  </si>
  <si>
    <t>848907</t>
  </si>
  <si>
    <t>148072</t>
  </si>
  <si>
    <t>ROSUCARD 20 MG POTAHOVANÉ TABLETY</t>
  </si>
  <si>
    <t>850124</t>
  </si>
  <si>
    <t>125082</t>
  </si>
  <si>
    <t>APO-SIMVA 20</t>
  </si>
  <si>
    <t>131934</t>
  </si>
  <si>
    <t>31934</t>
  </si>
  <si>
    <t>VENTOLIN INHALER N</t>
  </si>
  <si>
    <t>INHSUSPSS200X100RG</t>
  </si>
  <si>
    <t>142546</t>
  </si>
  <si>
    <t>42546</t>
  </si>
  <si>
    <t>POR SIR 1X200ML</t>
  </si>
  <si>
    <t>169189</t>
  </si>
  <si>
    <t>69189</t>
  </si>
  <si>
    <t>EUTHYROX 50</t>
  </si>
  <si>
    <t>TBL 100X50RG</t>
  </si>
  <si>
    <t>844377</t>
  </si>
  <si>
    <t>BETAHISTIN ACTAVIS 16 MG</t>
  </si>
  <si>
    <t>POR TBL NOB 60X16MG</t>
  </si>
  <si>
    <t>846340</t>
  </si>
  <si>
    <t>122690</t>
  </si>
  <si>
    <t>POR TBL FLM 90</t>
  </si>
  <si>
    <t>848925</t>
  </si>
  <si>
    <t>148068</t>
  </si>
  <si>
    <t>ROSUCARD 10 MG POTAHOVANÉ TABLETY</t>
  </si>
  <si>
    <t>193015</t>
  </si>
  <si>
    <t>93015</t>
  </si>
  <si>
    <t>SORTIS 10 MG</t>
  </si>
  <si>
    <t>POR TBL FLM100X10MG</t>
  </si>
  <si>
    <t>199600</t>
  </si>
  <si>
    <t>99600</t>
  </si>
  <si>
    <t>POR TBL FLM 90X10MG</t>
  </si>
  <si>
    <t>132058</t>
  </si>
  <si>
    <t>32058</t>
  </si>
  <si>
    <t>INJ SOL 10X0.3ML</t>
  </si>
  <si>
    <t>844306</t>
  </si>
  <si>
    <t>102674</t>
  </si>
  <si>
    <t>BETAHISTIN ACTAVIS 8 MG</t>
  </si>
  <si>
    <t>POR TBL NOB100X8MG</t>
  </si>
  <si>
    <t>146692</t>
  </si>
  <si>
    <t>46692</t>
  </si>
  <si>
    <t>EUTHYROX 75</t>
  </si>
  <si>
    <t>TBL 100X75RG</t>
  </si>
  <si>
    <t>190959</t>
  </si>
  <si>
    <t>90959</t>
  </si>
  <si>
    <t>TBL 30X0.5MG</t>
  </si>
  <si>
    <t>132083</t>
  </si>
  <si>
    <t>32083</t>
  </si>
  <si>
    <t>TRALGIT GTT.</t>
  </si>
  <si>
    <t>147458</t>
  </si>
  <si>
    <t>EUTHYROX 112 MIKROGRAMŮ</t>
  </si>
  <si>
    <t>POR TBL NOB 100X112RG II</t>
  </si>
  <si>
    <t>188734</t>
  </si>
  <si>
    <t>88734</t>
  </si>
  <si>
    <t>FLONIDAN</t>
  </si>
  <si>
    <t>TBL 10X10MG</t>
  </si>
  <si>
    <t>104062</t>
  </si>
  <si>
    <t>4062</t>
  </si>
  <si>
    <t>CAVINTON</t>
  </si>
  <si>
    <t>183100</t>
  </si>
  <si>
    <t>83100</t>
  </si>
  <si>
    <t>XANAX SR</t>
  </si>
  <si>
    <t>TBL RET 30X1MG</t>
  </si>
  <si>
    <t>187425</t>
  </si>
  <si>
    <t>LETROX 50</t>
  </si>
  <si>
    <t>POR TBL NOB 100X50RG II</t>
  </si>
  <si>
    <t>169714</t>
  </si>
  <si>
    <t>LETROX 125</t>
  </si>
  <si>
    <t>POR TBL NOB 100X125MCG</t>
  </si>
  <si>
    <t>203097</t>
  </si>
  <si>
    <t>AMOKSIKLAV 1 G</t>
  </si>
  <si>
    <t>POR TBL FLM 21X1GM</t>
  </si>
  <si>
    <t>213477</t>
  </si>
  <si>
    <t>FRAXIPARIN MULTI</t>
  </si>
  <si>
    <t>INJ 10X5ML/47.5KU</t>
  </si>
  <si>
    <t>213494</t>
  </si>
  <si>
    <t>INJ SOL 10X0.4ML</t>
  </si>
  <si>
    <t>214427</t>
  </si>
  <si>
    <t>CONTROLOC I.V.</t>
  </si>
  <si>
    <t>INJ PLV SOL 1X40MG</t>
  </si>
  <si>
    <t>213487</t>
  </si>
  <si>
    <t>213489</t>
  </si>
  <si>
    <t>INJ SOL 10X0.6ML</t>
  </si>
  <si>
    <t>195942</t>
  </si>
  <si>
    <t>SERTRALIN APOTEX 100 MG POTAHOVANÉ TABLETY</t>
  </si>
  <si>
    <t>POR TBL FLM 30X100MG</t>
  </si>
  <si>
    <t>207100</t>
  </si>
  <si>
    <t>LIPANTHYL 267 M</t>
  </si>
  <si>
    <t>POR CPS DUR 90X267MG</t>
  </si>
  <si>
    <t>214435</t>
  </si>
  <si>
    <t>CONTROLOC 20 MG</t>
  </si>
  <si>
    <t>POR TBL ENT 100X20MG</t>
  </si>
  <si>
    <t>207097</t>
  </si>
  <si>
    <t>LIPANTHYL SUPRA 160 MG</t>
  </si>
  <si>
    <t>POR TBL RET 90X160MG</t>
  </si>
  <si>
    <t>50113006</t>
  </si>
  <si>
    <t>988740</t>
  </si>
  <si>
    <t>Nutrison Advanced Diason 1000ml</t>
  </si>
  <si>
    <t>133341</t>
  </si>
  <si>
    <t>33341</t>
  </si>
  <si>
    <t>CUBITAN S PŘÍCHUTÍ VANILKOVOU (SOL)</t>
  </si>
  <si>
    <t>POR SOL 1X200ML</t>
  </si>
  <si>
    <t>133342</t>
  </si>
  <si>
    <t>33342</t>
  </si>
  <si>
    <t>CUBITAN S PŘÍCHUTÍ ČOKOLÁDOVOU (SOL)</t>
  </si>
  <si>
    <t>33739</t>
  </si>
  <si>
    <t>NUTRIDRINK COMPACT PROTEIN S PŘÍCHUTÍ VANILKOVOU</t>
  </si>
  <si>
    <t>POR SOL 4X125ML</t>
  </si>
  <si>
    <t>33740</t>
  </si>
  <si>
    <t>NUTRIDRINK COMPACT PROTEIN S PŘÍCHUTÍ KÁVY</t>
  </si>
  <si>
    <t>33741</t>
  </si>
  <si>
    <t>NUTRIDRINK COMPACT PROTEIN S PŘÍCHUTÍ BANÁNOVOU</t>
  </si>
  <si>
    <t>33531</t>
  </si>
  <si>
    <t>NUTRISON ENERGY MULTI FIBRE</t>
  </si>
  <si>
    <t>POR SOL 1X1000ML</t>
  </si>
  <si>
    <t>33424</t>
  </si>
  <si>
    <t>NUTRISON ADVANCED CUBISON</t>
  </si>
  <si>
    <t>33750</t>
  </si>
  <si>
    <t>NUTRIDRINK CREME S PŘÍCHUTÍ VANILKOVOU</t>
  </si>
  <si>
    <t>POR SOL 4X125GM</t>
  </si>
  <si>
    <t>33751</t>
  </si>
  <si>
    <t>NUTRIDRINK CREME S PŘÍCHUTÍ ČOKOLÁDOVOU</t>
  </si>
  <si>
    <t>846763</t>
  </si>
  <si>
    <t>33419</t>
  </si>
  <si>
    <t>NUTRIDRINK COMPACT S PŘÍCHUTÍ BANÁNOVOU</t>
  </si>
  <si>
    <t>846765</t>
  </si>
  <si>
    <t>33421</t>
  </si>
  <si>
    <t>NUTRIDRINK COMPACT S PŘÍCHUTÍ KÁVY</t>
  </si>
  <si>
    <t>846766</t>
  </si>
  <si>
    <t>33420</t>
  </si>
  <si>
    <t>NUTRIDRINK COMPACT S PŘÍCHUTÍ VANILKOVOU</t>
  </si>
  <si>
    <t>987792</t>
  </si>
  <si>
    <t>33749</t>
  </si>
  <si>
    <t>NUTRIDRINK CREME S PŘÍCHUTÍ BANÁNOVOU</t>
  </si>
  <si>
    <t>33677</t>
  </si>
  <si>
    <t>POR SOL 1X1500ML</t>
  </si>
  <si>
    <t>50113013</t>
  </si>
  <si>
    <t>207116</t>
  </si>
  <si>
    <t>OFLOXIN INF</t>
  </si>
  <si>
    <t>INF SOL 10X100ML</t>
  </si>
  <si>
    <t>96414</t>
  </si>
  <si>
    <t>GENTAMICIN LEK 80 MG/2 ML</t>
  </si>
  <si>
    <t>INJ SOL 10X2ML/80MG</t>
  </si>
  <si>
    <t>117149</t>
  </si>
  <si>
    <t>17149</t>
  </si>
  <si>
    <t>UNASYN</t>
  </si>
  <si>
    <t>POR TBL FLM12X375MG</t>
  </si>
  <si>
    <t>120605</t>
  </si>
  <si>
    <t>20605</t>
  </si>
  <si>
    <t>COLOMYCIN INJEKCE 1000000 IU</t>
  </si>
  <si>
    <t>INJ PLV SOL 10X1MU</t>
  </si>
  <si>
    <t>147727</t>
  </si>
  <si>
    <t>47727</t>
  </si>
  <si>
    <t>ZINNAT 500 MG</t>
  </si>
  <si>
    <t>TBL OBD 10X500MG</t>
  </si>
  <si>
    <t>172972</t>
  </si>
  <si>
    <t>72972</t>
  </si>
  <si>
    <t>AMOKSIKLAV 1.2GM</t>
  </si>
  <si>
    <t>INJ SIC 5X1.2GM</t>
  </si>
  <si>
    <t>847476</t>
  </si>
  <si>
    <t>112782</t>
  </si>
  <si>
    <t xml:space="preserve">GENTAMICIN B.BRAUN 3 MG/ML INFUZNÍ ROZTOK </t>
  </si>
  <si>
    <t>INF SOL 20X80ML</t>
  </si>
  <si>
    <t>117171</t>
  </si>
  <si>
    <t>17171</t>
  </si>
  <si>
    <t>BELOGENT MAST</t>
  </si>
  <si>
    <t>132546</t>
  </si>
  <si>
    <t>32546</t>
  </si>
  <si>
    <t>KLACID SR</t>
  </si>
  <si>
    <t>PORTBLRET14X500MG-D</t>
  </si>
  <si>
    <t>161980</t>
  </si>
  <si>
    <t>61980</t>
  </si>
  <si>
    <t>PIMAFUCORT</t>
  </si>
  <si>
    <t>UNG 1X15GM</t>
  </si>
  <si>
    <t>131656</t>
  </si>
  <si>
    <t>CEFTAZIDIM KABI 2 GM</t>
  </si>
  <si>
    <t>INJ+INF PLV SOL 10X2GM</t>
  </si>
  <si>
    <t>148261</t>
  </si>
  <si>
    <t>48261</t>
  </si>
  <si>
    <t>FRAMYKOIN</t>
  </si>
  <si>
    <t>PLV ADS 1X20GM</t>
  </si>
  <si>
    <t>72973</t>
  </si>
  <si>
    <t>AMOKSIKLAV 600 MG</t>
  </si>
  <si>
    <t>INJ PLV SOL 5X600MG</t>
  </si>
  <si>
    <t>118547</t>
  </si>
  <si>
    <t>18547</t>
  </si>
  <si>
    <t>XORIMAX 500 MG POTAH.TABLETY</t>
  </si>
  <si>
    <t>PORTBLFLM10X500MG</t>
  </si>
  <si>
    <t>196413</t>
  </si>
  <si>
    <t>96413</t>
  </si>
  <si>
    <t>GENTAMICIN 40MG LEK</t>
  </si>
  <si>
    <t>INJ 10X2ML/40MG</t>
  </si>
  <si>
    <t>193207</t>
  </si>
  <si>
    <t>93207</t>
  </si>
  <si>
    <t>TOBREX</t>
  </si>
  <si>
    <t>UNG OPH 3.5GM 0.3%</t>
  </si>
  <si>
    <t>101069</t>
  </si>
  <si>
    <t>1069</t>
  </si>
  <si>
    <t>FUNGICIDIN LECIVA</t>
  </si>
  <si>
    <t>UNG 1X10GM</t>
  </si>
  <si>
    <t>113453</t>
  </si>
  <si>
    <t>PIPERACILLIN/TAZOBACTAM KABI 4 G/0,5 G</t>
  </si>
  <si>
    <t>INF PLV SOL 10X4.5GM</t>
  </si>
  <si>
    <t>151460</t>
  </si>
  <si>
    <t>CEFUROXIM KABI 750 MG</t>
  </si>
  <si>
    <t>INJ+INF PLV SOL 10X750MG</t>
  </si>
  <si>
    <t>137499</t>
  </si>
  <si>
    <t>KLACID I.V.</t>
  </si>
  <si>
    <t>INF PLV SOL 1X500MG</t>
  </si>
  <si>
    <t>151458</t>
  </si>
  <si>
    <t>CEFUROXIM KABI 1500 MG</t>
  </si>
  <si>
    <t>INJ+INF PLV SOL 10X1.5GM</t>
  </si>
  <si>
    <t>849655</t>
  </si>
  <si>
    <t>129836</t>
  </si>
  <si>
    <t>Clindamycin Kabi 150mg/ml 10 x 4ml/600mg</t>
  </si>
  <si>
    <t>10 x 4ml /600mg</t>
  </si>
  <si>
    <t>201961</t>
  </si>
  <si>
    <t>AMPICILIN 1,0 BIOTIKA</t>
  </si>
  <si>
    <t>INJ PLV SOL 10X1000MG</t>
  </si>
  <si>
    <t>105951</t>
  </si>
  <si>
    <t>5951</t>
  </si>
  <si>
    <t>AMOKSIKLAV 1G</t>
  </si>
  <si>
    <t>TBL OBD 14X1GM</t>
  </si>
  <si>
    <t>199366</t>
  </si>
  <si>
    <t>99366</t>
  </si>
  <si>
    <t>AMOKSIKLAV 457 MG/5 ML</t>
  </si>
  <si>
    <t>POR PLV SUS 70ML</t>
  </si>
  <si>
    <t>183817</t>
  </si>
  <si>
    <t>ARCHIFAR 1 G</t>
  </si>
  <si>
    <t>INJ+INF PLV SOL 10X1GM</t>
  </si>
  <si>
    <t>50113014</t>
  </si>
  <si>
    <t>113798</t>
  </si>
  <si>
    <t>13798</t>
  </si>
  <si>
    <t>CANESTEN KRÉM</t>
  </si>
  <si>
    <t>CRM 1X20GM/200MG</t>
  </si>
  <si>
    <t>164401</t>
  </si>
  <si>
    <t>FLUCONAZOL KABI 2 MG/ML</t>
  </si>
  <si>
    <t>INF SOL 10X100ML/200MG</t>
  </si>
  <si>
    <t>50113008</t>
  </si>
  <si>
    <t>0138455</t>
  </si>
  <si>
    <t>ALBUNORM 20%</t>
  </si>
  <si>
    <t>IVN INF SOL 1X100ML</t>
  </si>
  <si>
    <t>50113002</t>
  </si>
  <si>
    <t>103414</t>
  </si>
  <si>
    <t>3414</t>
  </si>
  <si>
    <t>NUTRIFLEX PERI</t>
  </si>
  <si>
    <t>INF SOL 5X2000ML</t>
  </si>
  <si>
    <t>397302</t>
  </si>
  <si>
    <t>3290</t>
  </si>
  <si>
    <t>INF SOL 5X1000ML</t>
  </si>
  <si>
    <t>115507</t>
  </si>
  <si>
    <t>15507</t>
  </si>
  <si>
    <t>OTRIVIN 1 PM</t>
  </si>
  <si>
    <t>SPR NAS 1X10ML+DÁV.</t>
  </si>
  <si>
    <t>47256</t>
  </si>
  <si>
    <t>INF SOL 20X100ML-PE</t>
  </si>
  <si>
    <t>100499</t>
  </si>
  <si>
    <t>499</t>
  </si>
  <si>
    <t>INJ 5X10ML 20%</t>
  </si>
  <si>
    <t>847974</t>
  </si>
  <si>
    <t>125525</t>
  </si>
  <si>
    <t>POR TBL FLM 30X400MG</t>
  </si>
  <si>
    <t>849713</t>
  </si>
  <si>
    <t>125046</t>
  </si>
  <si>
    <t>APO-AMLO 10</t>
  </si>
  <si>
    <t>POR TBL NOB 30X10MG</t>
  </si>
  <si>
    <t>930444</t>
  </si>
  <si>
    <t>KL AQUA PURIF. KUL., FAG. 1 kg</t>
  </si>
  <si>
    <t>100394</t>
  </si>
  <si>
    <t>394</t>
  </si>
  <si>
    <t>ATROPIN BIOTIKA 1MG</t>
  </si>
  <si>
    <t>INJ 10X1ML/1MG</t>
  </si>
  <si>
    <t>110555</t>
  </si>
  <si>
    <t>10555</t>
  </si>
  <si>
    <t>AQUA PRO INJECTIONE BRAUN</t>
  </si>
  <si>
    <t>PAR LQF 20X100ML-PE</t>
  </si>
  <si>
    <t>100858</t>
  </si>
  <si>
    <t>858</t>
  </si>
  <si>
    <t>HYDROCORTISON M LECIVA</t>
  </si>
  <si>
    <t>UNG 10GM 1%</t>
  </si>
  <si>
    <t>146444</t>
  </si>
  <si>
    <t>46444</t>
  </si>
  <si>
    <t>TRITTICO AC 150</t>
  </si>
  <si>
    <t>TBL RET 60X150MG</t>
  </si>
  <si>
    <t>115646</t>
  </si>
  <si>
    <t>15646</t>
  </si>
  <si>
    <t>CIPLOX</t>
  </si>
  <si>
    <t>GTT OPH/OTO 5ML</t>
  </si>
  <si>
    <t>790001</t>
  </si>
  <si>
    <t>TRAUMACEL P 2G</t>
  </si>
  <si>
    <t>neleč.</t>
  </si>
  <si>
    <t>921230</t>
  </si>
  <si>
    <t>KL VASELINUM ALBUM, 20G</t>
  </si>
  <si>
    <t>921308</t>
  </si>
  <si>
    <t>KL SOL.ARG.NITR.10% 20G</t>
  </si>
  <si>
    <t>900427</t>
  </si>
  <si>
    <t>KL SOL.METHYLROS.CHL.1% 20 G</t>
  </si>
  <si>
    <t>152307</t>
  </si>
  <si>
    <t>52307</t>
  </si>
  <si>
    <t>NUROFEN PRO DĚTI  pomeranč (od 3 měsíců)</t>
  </si>
  <si>
    <t>POR SUS 1X100ML TRUB</t>
  </si>
  <si>
    <t>500326</t>
  </si>
  <si>
    <t>KL BENZINUM 500 ml/333g HVLP</t>
  </si>
  <si>
    <t>911928</t>
  </si>
  <si>
    <t>KL ETHANOL.C.BENZINO 250G</t>
  </si>
  <si>
    <t>147943</t>
  </si>
  <si>
    <t>NUROFEN PRO DĚTI 4% JAHODA (6-12 let)</t>
  </si>
  <si>
    <t>POR SUS 1X100ML</t>
  </si>
  <si>
    <t>900009</t>
  </si>
  <si>
    <t>KL SOL.EPHEDR.CHL.1%,20G</t>
  </si>
  <si>
    <t>900019</t>
  </si>
  <si>
    <t>KL SOL.IODI GLYCER.,20G</t>
  </si>
  <si>
    <t>900084</t>
  </si>
  <si>
    <t>KL SOL.AC.BOR.ETHANOL.2% 20g</t>
  </si>
  <si>
    <t>921258</t>
  </si>
  <si>
    <t>KL SOL.HYD.PEROX.3% 20G</t>
  </si>
  <si>
    <t>921291</t>
  </si>
  <si>
    <t>KL SOL.AC.TRICHLORACET. 10% 20G</t>
  </si>
  <si>
    <t>396671</t>
  </si>
  <si>
    <t>KL SOL.BONAIN 10 g</t>
  </si>
  <si>
    <t>500903</t>
  </si>
  <si>
    <t>KL UNG.ATB UŠNÍ, 60G</t>
  </si>
  <si>
    <t>2 x 30g</t>
  </si>
  <si>
    <t>203092</t>
  </si>
  <si>
    <t>LIDOCAIN EGIS 10 %</t>
  </si>
  <si>
    <t>DRM SPR SOL 1X38GM</t>
  </si>
  <si>
    <t>921269</t>
  </si>
  <si>
    <t>KL SOL.EPINEPHRINI T.0,01% 20G</t>
  </si>
  <si>
    <t>184262</t>
  </si>
  <si>
    <t>84262</t>
  </si>
  <si>
    <t>POR GTT SOL 1X96ML</t>
  </si>
  <si>
    <t>844576</t>
  </si>
  <si>
    <t>100339</t>
  </si>
  <si>
    <t>DALACIN C 300 MG</t>
  </si>
  <si>
    <t>POR CPS DUR 16X300MG</t>
  </si>
  <si>
    <t>844851</t>
  </si>
  <si>
    <t>107135</t>
  </si>
  <si>
    <t>DALACIN C 150 MG</t>
  </si>
  <si>
    <t>POR CPS DUR 16x150mg</t>
  </si>
  <si>
    <t>201970</t>
  </si>
  <si>
    <t>PAMYCON NA PŘÍPRAVU KAPEK</t>
  </si>
  <si>
    <t>DRM PLV SOL 1X1LAH</t>
  </si>
  <si>
    <t>162320</t>
  </si>
  <si>
    <t>62320</t>
  </si>
  <si>
    <t>BETADINE</t>
  </si>
  <si>
    <t>UNG 1X20GM</t>
  </si>
  <si>
    <t>162315</t>
  </si>
  <si>
    <t>62315</t>
  </si>
  <si>
    <t>LIQ 1X30ML</t>
  </si>
  <si>
    <t>193109</t>
  </si>
  <si>
    <t>93109</t>
  </si>
  <si>
    <t>SUPRACAIN 4%</t>
  </si>
  <si>
    <t>394712</t>
  </si>
  <si>
    <t>IR  AQUA STERILE OPLACH.1x1000 ml ECOTAINER</t>
  </si>
  <si>
    <t>IR OPLACH</t>
  </si>
  <si>
    <t>102668</t>
  </si>
  <si>
    <t>2668</t>
  </si>
  <si>
    <t>OPHTHALMO-HYDROCORTISON LECIVA</t>
  </si>
  <si>
    <t>UNG OPH 1X5GM 0.5%</t>
  </si>
  <si>
    <t>920117</t>
  </si>
  <si>
    <t>KL SOL.FORMALDEHYDI 10% 1000 g</t>
  </si>
  <si>
    <t>UN 2209</t>
  </si>
  <si>
    <t>185812</t>
  </si>
  <si>
    <t>85812</t>
  </si>
  <si>
    <t>LIDOCAIN</t>
  </si>
  <si>
    <t>INJ 10X2ML 2%</t>
  </si>
  <si>
    <t>900007</t>
  </si>
  <si>
    <t>KL SOL.HYD.PEROX.3% 100G</t>
  </si>
  <si>
    <t>850153</t>
  </si>
  <si>
    <t>153350</t>
  </si>
  <si>
    <t>Tisseel Lyo 4 ml</t>
  </si>
  <si>
    <t>501048</t>
  </si>
  <si>
    <t>KL SOL.EPINEPHRINI T.0,1%  250G (1:1000)</t>
  </si>
  <si>
    <t>153346</t>
  </si>
  <si>
    <t>TISSEEL (FROZ)</t>
  </si>
  <si>
    <t>EPL GKU SOL 1X2ML</t>
  </si>
  <si>
    <t>930561</t>
  </si>
  <si>
    <t>DZ SKINSEPT F 500 ml</t>
  </si>
  <si>
    <t>UN 1219</t>
  </si>
  <si>
    <t>Otolaryngologická klinika, lůžkové odd. 14</t>
  </si>
  <si>
    <t>Otolaryngologická klinika, ambulance</t>
  </si>
  <si>
    <t>Otolaryngologická klinika, operační sál - lokální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</si>
  <si>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</si>
  <si>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</si>
  <si>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</si>
  <si>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</si>
  <si>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</si>
  <si>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Lékárna - parenter. výživa</t>
  </si>
  <si>
    <t>1311 - Otolaryngologická klinika, lůžkové odd. 14</t>
  </si>
  <si>
    <t>1321 - Otolaryngologická klinika, ambulance</t>
  </si>
  <si>
    <t>J01MA01 - Ofloxacin</t>
  </si>
  <si>
    <t>J01DC02 - Cefuroxim</t>
  </si>
  <si>
    <t>J01FA09 - Klarithromycin</t>
  </si>
  <si>
    <t>A02BC02 - Pantoprazol</t>
  </si>
  <si>
    <t>J01GB03 - Gentamicin</t>
  </si>
  <si>
    <t>C08DA01 - Verapamil</t>
  </si>
  <si>
    <t>N05BA12 - Alprazolam</t>
  </si>
  <si>
    <t>C01BD01 - Amiodaron</t>
  </si>
  <si>
    <t>R03AC02 - Salbutamol</t>
  </si>
  <si>
    <t>B01AB06 - Nadroparin</t>
  </si>
  <si>
    <t>C07AB07 - Bisoprolol</t>
  </si>
  <si>
    <t>C07AB05 - Betaxolol</t>
  </si>
  <si>
    <t>N02AX02 - Tramadol</t>
  </si>
  <si>
    <t>C09BA04 - Perindopril a diuretika</t>
  </si>
  <si>
    <t>N06BX18 - Vinpocetin</t>
  </si>
  <si>
    <t>C09CA01 - Losartan</t>
  </si>
  <si>
    <t>R06AX13 - Loratadin</t>
  </si>
  <si>
    <t>C10AA05 - Atorvastatin</t>
  </si>
  <si>
    <t>J01DH02 - Meropenem</t>
  </si>
  <si>
    <t>C10AA07 - Rosuvastatin</t>
  </si>
  <si>
    <t>J01FF01 - Klindamycin</t>
  </si>
  <si>
    <t>C10AB05 - Fenofibrát</t>
  </si>
  <si>
    <t>C01BC03 - Propafenon</t>
  </si>
  <si>
    <t>C10BX03 - Atorvastatin a amlodipin</t>
  </si>
  <si>
    <t>N03AX12 - Gabapentin</t>
  </si>
  <si>
    <t>H02AB04 - Methylprednisolon</t>
  </si>
  <si>
    <t>N06AB06 - Sertralin</t>
  </si>
  <si>
    <t>H03AA01 - Levothyroxin, sodná sůl</t>
  </si>
  <si>
    <t>N07CA01 - Betahistin</t>
  </si>
  <si>
    <t>J01CA01 - Ampicilin</t>
  </si>
  <si>
    <t>R06AE07 - Cetirizin</t>
  </si>
  <si>
    <t>A03FA07 - Itopridum</t>
  </si>
  <si>
    <t>V06XX - Potraviny pro zvláštní lékařské účely (PZLÚ)</t>
  </si>
  <si>
    <t>A06AD11 - Laktulóza</t>
  </si>
  <si>
    <t>J01DD02 - Ceftazidim</t>
  </si>
  <si>
    <t>J01CR02 - Amoxicilin a enzymový inhibitor</t>
  </si>
  <si>
    <t>A02BC02</t>
  </si>
  <si>
    <t>IVN INJ PLV SOL 1X40MG</t>
  </si>
  <si>
    <t>A03FA07</t>
  </si>
  <si>
    <t>A06AD11</t>
  </si>
  <si>
    <t>B01AB06</t>
  </si>
  <si>
    <t>SDR+IVN INJ SOL 10X5ML</t>
  </si>
  <si>
    <t>SDR+IVN INJ SOL ISP 10X0.3ML</t>
  </si>
  <si>
    <t>SDR+IVN INJ SOL ISP 10X0.6ML</t>
  </si>
  <si>
    <t>SDR+IVN INJ SOL ISP 10X0.4ML</t>
  </si>
  <si>
    <t>SDR+IVN INJ SOL ISP 10X0.8ML</t>
  </si>
  <si>
    <t>SDR INJ SOL ISP 10X0.8MLX19000</t>
  </si>
  <si>
    <t>C01BC03</t>
  </si>
  <si>
    <t>POR TBL FLM 50X150MG</t>
  </si>
  <si>
    <t>C01BD01</t>
  </si>
  <si>
    <t>POR TBL NOB 30X200MG</t>
  </si>
  <si>
    <t>C07AB07</t>
  </si>
  <si>
    <t>C08DA01</t>
  </si>
  <si>
    <t>LEKOPTIN 40 MG</t>
  </si>
  <si>
    <t>POR TBL OBD 30X40MG</t>
  </si>
  <si>
    <t>C09BA04</t>
  </si>
  <si>
    <t>PRESTARIUM NEO COMBI 5 MG/1,25 MG</t>
  </si>
  <si>
    <t>C09CA01</t>
  </si>
  <si>
    <t>POR TBL FLM 30X50MG II</t>
  </si>
  <si>
    <t>C10AA05</t>
  </si>
  <si>
    <t>SORTIS 20 MG</t>
  </si>
  <si>
    <t>C10AA07</t>
  </si>
  <si>
    <t>C10AB05</t>
  </si>
  <si>
    <t>POR TBL FLM 90X160MG</t>
  </si>
  <si>
    <t>C10BX03</t>
  </si>
  <si>
    <t>CADUET 10 MG/10 MG</t>
  </si>
  <si>
    <t>H02AB04</t>
  </si>
  <si>
    <t>SOLU-MEDROL 40 MG/ML</t>
  </si>
  <si>
    <t>IMS+IVN INJ PSO LQF 40MG+1ML</t>
  </si>
  <si>
    <t>H03AA01</t>
  </si>
  <si>
    <t>EUTHYROX 50 MIKROGRAMŮ</t>
  </si>
  <si>
    <t>POR TBL NOB 100X50RG</t>
  </si>
  <si>
    <t>J01CA01</t>
  </si>
  <si>
    <t>IMS+IVN INJ PLV SOL 10X1000MG</t>
  </si>
  <si>
    <t>J01CR02</t>
  </si>
  <si>
    <t>POR TBL FLM 21</t>
  </si>
  <si>
    <t>POR TBL FLM 14</t>
  </si>
  <si>
    <t>AMOKSIKLAV 1,2 G</t>
  </si>
  <si>
    <t>IVN INJ+INF PLV SOL 5</t>
  </si>
  <si>
    <t>J01DC02</t>
  </si>
  <si>
    <t>IMS+IVN INJ+INF PLV SOL 10X1.5</t>
  </si>
  <si>
    <t>IMS+IVN INJ+INF PLV SOL 10X750</t>
  </si>
  <si>
    <t>XORIMAX 500 MG POTAHOVANÉ TABLETY</t>
  </si>
  <si>
    <t>POR TBL FLM 10X500MG</t>
  </si>
  <si>
    <t>J01DD02</t>
  </si>
  <si>
    <t>CEFTAZIDIM KABI 2 G</t>
  </si>
  <si>
    <t>IVN INJ+INF PLV SOL 10X2GM</t>
  </si>
  <si>
    <t>J01DH02</t>
  </si>
  <si>
    <t>IVN INJ+INF PLV SOL 10X1GM</t>
  </si>
  <si>
    <t>J01FA09</t>
  </si>
  <si>
    <t>IVN INF PLV SOL 1X500MG</t>
  </si>
  <si>
    <t>J01FF01</t>
  </si>
  <si>
    <t>CLINDAMYCIN KABI 150 MG/ML</t>
  </si>
  <si>
    <t>IMS+IVN INJ SOL 10X4ML</t>
  </si>
  <si>
    <t>J01GB03</t>
  </si>
  <si>
    <t>GENTAMICIN B.BRAUN 3 MG/ML INFUZNÍ ROZTOK</t>
  </si>
  <si>
    <t>IVN INF SOL 20X80ML</t>
  </si>
  <si>
    <t>GENTAMICIN LEK 40 MG/2 ML</t>
  </si>
  <si>
    <t>INJ+INF SOL 10X2ML</t>
  </si>
  <si>
    <t>J01MA01</t>
  </si>
  <si>
    <t>IVN INF SOL 10X100ML</t>
  </si>
  <si>
    <t>N02AX02</t>
  </si>
  <si>
    <t>POR GTT SOL 1X10ML</t>
  </si>
  <si>
    <t>POR TBL PRO 30X100MG</t>
  </si>
  <si>
    <t>N03AX12</t>
  </si>
  <si>
    <t>NEURONTIN 300 MG</t>
  </si>
  <si>
    <t>POR CPS DUR 50X300MG</t>
  </si>
  <si>
    <t>N05BA12</t>
  </si>
  <si>
    <t>XANAX SR 1 MG</t>
  </si>
  <si>
    <t>POR TBL PRO 30X1MG</t>
  </si>
  <si>
    <t>XANAX 0,25 MG</t>
  </si>
  <si>
    <t>POR TBL NOB 30X0.25MG</t>
  </si>
  <si>
    <t>XANAX 0,5 MG</t>
  </si>
  <si>
    <t>POR TBL NOB 30X0.5MG</t>
  </si>
  <si>
    <t>N06AB06</t>
  </si>
  <si>
    <t>N06BX18</t>
  </si>
  <si>
    <t>IVN INJ SOL 10X2ML</t>
  </si>
  <si>
    <t>N07CA01</t>
  </si>
  <si>
    <t>POR TBL NOB 100X8MG</t>
  </si>
  <si>
    <t>R03AC02</t>
  </si>
  <si>
    <t>INH SUS PSS 200X100RG</t>
  </si>
  <si>
    <t>R06AE07</t>
  </si>
  <si>
    <t>R06AX13</t>
  </si>
  <si>
    <t>FLONIDAN 10 MG TABLETY</t>
  </si>
  <si>
    <t>POR TBL NOB 10X10MG</t>
  </si>
  <si>
    <t>V06XX</t>
  </si>
  <si>
    <t>CUBITAN S PŘÍCHUTÍ VANILKOVOU</t>
  </si>
  <si>
    <t>CUBITAN S PŘÍCHUTÍ ČOKOLÁDOVOU</t>
  </si>
  <si>
    <t>C07AB05</t>
  </si>
  <si>
    <t>Přehled plnění pozitivního listu - spotřeba léčivých přípravků - orientační přehled</t>
  </si>
  <si>
    <t>13 - Otolaryngologická klinika</t>
  </si>
  <si>
    <t>1311 - lůžkové oddělení 14</t>
  </si>
  <si>
    <t>1321 - ambulance</t>
  </si>
  <si>
    <t>1362 - operační sál - lokální</t>
  </si>
  <si>
    <t>HVLP</t>
  </si>
  <si>
    <t>IPLP</t>
  </si>
  <si>
    <t>PZT</t>
  </si>
  <si>
    <t>89301131</t>
  </si>
  <si>
    <t>Standardní lůžková péče Celkem</t>
  </si>
  <si>
    <t>89301132</t>
  </si>
  <si>
    <t>Ambulance otorinolaryngologická Celkem</t>
  </si>
  <si>
    <t>89301134</t>
  </si>
  <si>
    <t>Ambulance audiologie a foniatrie Celkem</t>
  </si>
  <si>
    <t>89301137</t>
  </si>
  <si>
    <t>Příjmová ambulance Celkem</t>
  </si>
  <si>
    <t xml:space="preserve"> </t>
  </si>
  <si>
    <t>* Legenda</t>
  </si>
  <si>
    <t>DIAPZT = Pomůcky pro diabetiky, jejichž název začíná slovem "Pumpa"</t>
  </si>
  <si>
    <t>AlKirbi Hamed</t>
  </si>
  <si>
    <t>Bakaj Tomáš</t>
  </si>
  <si>
    <t>Brož Martin</t>
  </si>
  <si>
    <t>Formánková Ivona</t>
  </si>
  <si>
    <t>Heřman Jan</t>
  </si>
  <si>
    <t>Hitari Faisal</t>
  </si>
  <si>
    <t>Hložek Zdeněk</t>
  </si>
  <si>
    <t>Hoza Jiří</t>
  </si>
  <si>
    <t>Hučko Csaba</t>
  </si>
  <si>
    <t>Chrapková Petra</t>
  </si>
  <si>
    <t>Maňásková Eva</t>
  </si>
  <si>
    <t>Pokorná Zuzana</t>
  </si>
  <si>
    <t>Salzman Richard</t>
  </si>
  <si>
    <t>Stárek Ivo</t>
  </si>
  <si>
    <t>Studecká Eva</t>
  </si>
  <si>
    <t>Šišková Gabriela</t>
  </si>
  <si>
    <t>Vidura Radan</t>
  </si>
  <si>
    <t>Vitoul Markéta</t>
  </si>
  <si>
    <t>Uhrová Michaela</t>
  </si>
  <si>
    <t>Hyravý Martin</t>
  </si>
  <si>
    <t>Jemelková Martina</t>
  </si>
  <si>
    <t>Korpová Alena</t>
  </si>
  <si>
    <t>Šulavíková Petra</t>
  </si>
  <si>
    <t>Amoxicilin a enzymový inhibitor</t>
  </si>
  <si>
    <t>74991</t>
  </si>
  <si>
    <t>AMOKSIKLAV 156,25 MG/5 ML SUSPENZE</t>
  </si>
  <si>
    <t>POR PLV SUS 1</t>
  </si>
  <si>
    <t>Analgetika a anestetika, kombinace</t>
  </si>
  <si>
    <t>107143</t>
  </si>
  <si>
    <t>OTIPAX</t>
  </si>
  <si>
    <t>AUR GTT SOL 16GM</t>
  </si>
  <si>
    <t>Antiinfektiva</t>
  </si>
  <si>
    <t>19047</t>
  </si>
  <si>
    <t>OFLOXACIN 0.3% UNIMED PHARMA</t>
  </si>
  <si>
    <t>AUR+OPH GTT SOL 10ML</t>
  </si>
  <si>
    <t>19046</t>
  </si>
  <si>
    <t>AUR+OPH GTT SOL 5ML</t>
  </si>
  <si>
    <t>Azithromycin</t>
  </si>
  <si>
    <t>45010</t>
  </si>
  <si>
    <t>AZITROMYCIN SANDOZ 500 MG</t>
  </si>
  <si>
    <t>POR TBL FLM 3X500MG</t>
  </si>
  <si>
    <t>Benzathin-fenoxymethylpenicilin</t>
  </si>
  <si>
    <t>66363</t>
  </si>
  <si>
    <t>OSPEN 400</t>
  </si>
  <si>
    <t>POR SIR 1X60ML</t>
  </si>
  <si>
    <t>Betahistin</t>
  </si>
  <si>
    <t>176690</t>
  </si>
  <si>
    <t>BETAHISTIN ACTAVIS 24 MG</t>
  </si>
  <si>
    <t>POR TBL NOB 60X24MG</t>
  </si>
  <si>
    <t>102681</t>
  </si>
  <si>
    <t>POR TBL NOB 20X16MG</t>
  </si>
  <si>
    <t>Cefprozil</t>
  </si>
  <si>
    <t>53132</t>
  </si>
  <si>
    <t>CEFZIL 500 MG</t>
  </si>
  <si>
    <t>Cefuroxim</t>
  </si>
  <si>
    <t>192354</t>
  </si>
  <si>
    <t>42844</t>
  </si>
  <si>
    <t>ZINNAT 125 MG</t>
  </si>
  <si>
    <t>POR GRA SUS 1X100ML</t>
  </si>
  <si>
    <t>47725</t>
  </si>
  <si>
    <t>ZINNAT 250 MG</t>
  </si>
  <si>
    <t>POR TBL FLM 10X250MG</t>
  </si>
  <si>
    <t>132710</t>
  </si>
  <si>
    <t>212001</t>
  </si>
  <si>
    <t>RICEFAN 500 MG</t>
  </si>
  <si>
    <t>Cetylpyridin</t>
  </si>
  <si>
    <t>55500</t>
  </si>
  <si>
    <t>HALSET</t>
  </si>
  <si>
    <t>ORM PAS 24X1.5MG</t>
  </si>
  <si>
    <t>Ciprofloxacin</t>
  </si>
  <si>
    <t>15658</t>
  </si>
  <si>
    <t>CIPLOX 500</t>
  </si>
  <si>
    <t>Dehty</t>
  </si>
  <si>
    <t>889</t>
  </si>
  <si>
    <t>PITYOL</t>
  </si>
  <si>
    <t>Desloratadin</t>
  </si>
  <si>
    <t>168836</t>
  </si>
  <si>
    <t>DASSELTA 5 MG</t>
  </si>
  <si>
    <t>168838</t>
  </si>
  <si>
    <t>POR TBL FLM 90X5MG</t>
  </si>
  <si>
    <t>26329</t>
  </si>
  <si>
    <t>AERIUS 5 MG</t>
  </si>
  <si>
    <t>27899</t>
  </si>
  <si>
    <t>POR SOL 60ML+LŽIČKA</t>
  </si>
  <si>
    <t>28839</t>
  </si>
  <si>
    <t>POR SOL 120ML+LŽIČKA</t>
  </si>
  <si>
    <t>182236</t>
  </si>
  <si>
    <t>Jiný</t>
  </si>
  <si>
    <t>182237</t>
  </si>
  <si>
    <t>168947</t>
  </si>
  <si>
    <t>DESLORATADINE ACTAVIS 5 MG</t>
  </si>
  <si>
    <t>168948</t>
  </si>
  <si>
    <t>POR TBL FLM 50X5MG</t>
  </si>
  <si>
    <t>194815</t>
  </si>
  <si>
    <t>178682</t>
  </si>
  <si>
    <t>JOVESTO 5 MG POTAHOVANÉ TABLETY</t>
  </si>
  <si>
    <t>POR TBL FLM 30X5MG I</t>
  </si>
  <si>
    <t>203584</t>
  </si>
  <si>
    <t>DESLORATADIN DR.MAX 5 MG POTAHOVANÉ TABLETY</t>
  </si>
  <si>
    <t>Desogestrel</t>
  </si>
  <si>
    <t>182127</t>
  </si>
  <si>
    <t>LAMYA 0,075 MG</t>
  </si>
  <si>
    <t>POR TBL FLM 3X28X75RG II</t>
  </si>
  <si>
    <t>Dexamethason</t>
  </si>
  <si>
    <t>INJ SOL 10X2ML</t>
  </si>
  <si>
    <t>Dexamethason a antiinfektiva</t>
  </si>
  <si>
    <t>OPH GTT SUS 1X5ML</t>
  </si>
  <si>
    <t>Erdostein</t>
  </si>
  <si>
    <t>47033</t>
  </si>
  <si>
    <t>ERDOMED</t>
  </si>
  <si>
    <t>POR PLV SUS 1X100ML</t>
  </si>
  <si>
    <t>Fenylefrin</t>
  </si>
  <si>
    <t>15528</t>
  </si>
  <si>
    <t>VIBROCIL</t>
  </si>
  <si>
    <t>Fluocinolon-acetonid</t>
  </si>
  <si>
    <t>201703</t>
  </si>
  <si>
    <t>FLUCINAR</t>
  </si>
  <si>
    <t>DRM UNG 1X15GM 0.025%</t>
  </si>
  <si>
    <t>Flutikason</t>
  </si>
  <si>
    <t>95604</t>
  </si>
  <si>
    <t>FLIXOTIDE 50 INHALER N</t>
  </si>
  <si>
    <t>INH SUS PSS 120X50RG</t>
  </si>
  <si>
    <t>Hořčík (různé sole v kombinaci)</t>
  </si>
  <si>
    <t>215978</t>
  </si>
  <si>
    <t>POR GRA SOL SCC 30X365MG</t>
  </si>
  <si>
    <t>Jiná</t>
  </si>
  <si>
    <t>Jiná kapiláry stabilizující látky</t>
  </si>
  <si>
    <t>POR TBL ENT 30X20MG</t>
  </si>
  <si>
    <t>Klarithromycin</t>
  </si>
  <si>
    <t>53853</t>
  </si>
  <si>
    <t>132644</t>
  </si>
  <si>
    <t>POR TBL NOB 14X500MG</t>
  </si>
  <si>
    <t>Klindamycin</t>
  </si>
  <si>
    <t>Kortikosteroidy</t>
  </si>
  <si>
    <t>Kyselina acetylsalicylová</t>
  </si>
  <si>
    <t>155782</t>
  </si>
  <si>
    <t>GODASAL 100</t>
  </si>
  <si>
    <t>POR TBL NOB 100</t>
  </si>
  <si>
    <t>Levocetirizin</t>
  </si>
  <si>
    <t>124343</t>
  </si>
  <si>
    <t>CEZERA 5 MG</t>
  </si>
  <si>
    <t>137174</t>
  </si>
  <si>
    <t>Levodropropizin</t>
  </si>
  <si>
    <t>107231</t>
  </si>
  <si>
    <t>LEVOPRONT SIRUP</t>
  </si>
  <si>
    <t>POR SIR 1X120ML</t>
  </si>
  <si>
    <t>191929</t>
  </si>
  <si>
    <t>LEVOPRONT KAPKY</t>
  </si>
  <si>
    <t>POR GTT SOL 15ML II</t>
  </si>
  <si>
    <t>Mometason</t>
  </si>
  <si>
    <t>192521</t>
  </si>
  <si>
    <t>NASONEX</t>
  </si>
  <si>
    <t>NAS SPR SUS 140X50RG</t>
  </si>
  <si>
    <t>170760</t>
  </si>
  <si>
    <t>MOMMOX 0,05 MG/DÁVKU</t>
  </si>
  <si>
    <t>206008</t>
  </si>
  <si>
    <t>MOMETASON FUROÁT ACTAVIS 0,05 MG/DÁVKA</t>
  </si>
  <si>
    <t>NAS SPR SUS 1X120DÁV (16 G)</t>
  </si>
  <si>
    <t>206009</t>
  </si>
  <si>
    <t>NAS SPR SUS 1X140DÁV (18 G)</t>
  </si>
  <si>
    <t>185688</t>
  </si>
  <si>
    <t>MOMESPIR 50 MIKROGRAMŮ/DÁVKA NOSNÍ SPREJ, SUSPENZE</t>
  </si>
  <si>
    <t>Nimesulid</t>
  </si>
  <si>
    <t>POR GRA SUS 30X100MG I</t>
  </si>
  <si>
    <t>Prednison</t>
  </si>
  <si>
    <t>PREDNISON 20 LÉČIVA</t>
  </si>
  <si>
    <t>POR TBL NOB 20X20MG</t>
  </si>
  <si>
    <t>Telmisartan</t>
  </si>
  <si>
    <t>158198</t>
  </si>
  <si>
    <t>TELMISARTAN SANDOZ 80 MG</t>
  </si>
  <si>
    <t>POR TBL NOB 100X80MG</t>
  </si>
  <si>
    <t>Thiethylperazin</t>
  </si>
  <si>
    <t>9844</t>
  </si>
  <si>
    <t>POR TBL OBD 50X6.5MG</t>
  </si>
  <si>
    <t>Tramadol</t>
  </si>
  <si>
    <t>32086</t>
  </si>
  <si>
    <t>TRALGIT</t>
  </si>
  <si>
    <t>POR CPS DUR 20X50MG</t>
  </si>
  <si>
    <t>Vinpocetin</t>
  </si>
  <si>
    <t>4063</t>
  </si>
  <si>
    <t>POR TBL NOB 50X5MG</t>
  </si>
  <si>
    <t>Flutikason, kombinace</t>
  </si>
  <si>
    <t>183555</t>
  </si>
  <si>
    <t>DYMISTIN 137 MIKROGRAMŮ/50 MIKROGRAMŮ</t>
  </si>
  <si>
    <t>NAS SPR SUS 3X17ML</t>
  </si>
  <si>
    <t>Fluocinolon-acetonid a antiinfektiva</t>
  </si>
  <si>
    <t>189423</t>
  </si>
  <si>
    <t>INFALIN DUO 3 MG/ML + 0,25 MG/ML UŠNÍ KAPKY, ROZTOK</t>
  </si>
  <si>
    <t>AUR GTT SOL 10ML</t>
  </si>
  <si>
    <t>*2089</t>
  </si>
  <si>
    <t>*4005</t>
  </si>
  <si>
    <t>85525</t>
  </si>
  <si>
    <t>AMOKSIKLAV 625 MG</t>
  </si>
  <si>
    <t>49549</t>
  </si>
  <si>
    <t>POR SIR 1X150ML</t>
  </si>
  <si>
    <t>53128</t>
  </si>
  <si>
    <t>CEFZIL O.S. 250 MG</t>
  </si>
  <si>
    <t>POR PLV SUS 1X60ML/3GM</t>
  </si>
  <si>
    <t>53129</t>
  </si>
  <si>
    <t>CEFZIL 250 MG</t>
  </si>
  <si>
    <t>199796</t>
  </si>
  <si>
    <t>Cinarizin, kombinace</t>
  </si>
  <si>
    <t>122400</t>
  </si>
  <si>
    <t>POR TBL NOB 24</t>
  </si>
  <si>
    <t>89831</t>
  </si>
  <si>
    <t>CILOXAN</t>
  </si>
  <si>
    <t>168834</t>
  </si>
  <si>
    <t>POR TBL FLM 10X5MG</t>
  </si>
  <si>
    <t>168837</t>
  </si>
  <si>
    <t>28838</t>
  </si>
  <si>
    <t>POR SOL 100ML+LŽIČKA</t>
  </si>
  <si>
    <t>28840</t>
  </si>
  <si>
    <t>POR SOL 150ML+LŽIČKA</t>
  </si>
  <si>
    <t>28842</t>
  </si>
  <si>
    <t>POR SOL 300ML+LŽIČKA</t>
  </si>
  <si>
    <t>168835</t>
  </si>
  <si>
    <t>POR TBL FLM 20X5MG</t>
  </si>
  <si>
    <t>187416</t>
  </si>
  <si>
    <t>SPERSADEX COMP.</t>
  </si>
  <si>
    <t>OPH GTT SOL 5ML</t>
  </si>
  <si>
    <t>57866</t>
  </si>
  <si>
    <t>TOBRADEX</t>
  </si>
  <si>
    <t>OPH GTT SUS 5ML</t>
  </si>
  <si>
    <t>Diosmin, kombinace</t>
  </si>
  <si>
    <t>185435</t>
  </si>
  <si>
    <t>Doxycyklin</t>
  </si>
  <si>
    <t>97655</t>
  </si>
  <si>
    <t>DOXYBENE 100 MG</t>
  </si>
  <si>
    <t>POR CPS MOL 20X100MG</t>
  </si>
  <si>
    <t>Escitalopram</t>
  </si>
  <si>
    <t>135928</t>
  </si>
  <si>
    <t>ESOPREX 10 MG</t>
  </si>
  <si>
    <t>Fenoxymethylpenicilin</t>
  </si>
  <si>
    <t>92436</t>
  </si>
  <si>
    <t>V-PENICILIN 1,2 MEGA BIOTIKA</t>
  </si>
  <si>
    <t>POR TBL NOB 30X1.2MU</t>
  </si>
  <si>
    <t>42182</t>
  </si>
  <si>
    <t>DRM GEL 15GM</t>
  </si>
  <si>
    <t>Ibuprofen</t>
  </si>
  <si>
    <t>183017</t>
  </si>
  <si>
    <t>BRUFEN 400 MG ŠUMIVÉ GRANULE</t>
  </si>
  <si>
    <t>POR GRA EFF 20X400MG</t>
  </si>
  <si>
    <t>151019</t>
  </si>
  <si>
    <t>BRUFEN 600 MG</t>
  </si>
  <si>
    <t>POR GRA EFF 20X600MG</t>
  </si>
  <si>
    <t>Jiná antibiotika pro lokální aplikaci</t>
  </si>
  <si>
    <t>55759</t>
  </si>
  <si>
    <t>DRM PLV SOL 1</t>
  </si>
  <si>
    <t>Jiná léčiva podporující tvorbu jizev</t>
  </si>
  <si>
    <t>DRM UNG 30GM I</t>
  </si>
  <si>
    <t>Jinanový list (Ginkgo biloba)</t>
  </si>
  <si>
    <t>130505</t>
  </si>
  <si>
    <t>TEBOKAN 120 MG</t>
  </si>
  <si>
    <t>POR TBL FLM 90X120MG</t>
  </si>
  <si>
    <t>130506</t>
  </si>
  <si>
    <t>POR TBL FLM 100X120MG</t>
  </si>
  <si>
    <t>130508</t>
  </si>
  <si>
    <t>POR TBL FLM 150X120MG</t>
  </si>
  <si>
    <t>Jodovaný povidon</t>
  </si>
  <si>
    <t>DRM SOL 1X30ML</t>
  </si>
  <si>
    <t>Karbamazepin</t>
  </si>
  <si>
    <t>98080</t>
  </si>
  <si>
    <t>NEUROTOP</t>
  </si>
  <si>
    <t>POR TBL NOB 50X200MG</t>
  </si>
  <si>
    <t>Ketoprofen</t>
  </si>
  <si>
    <t>65976</t>
  </si>
  <si>
    <t>FASTUM GEL</t>
  </si>
  <si>
    <t>DRM GEL 1X30GM</t>
  </si>
  <si>
    <t>132671</t>
  </si>
  <si>
    <t>Klonazepam</t>
  </si>
  <si>
    <t>RIVOTRIL 0,5 MG</t>
  </si>
  <si>
    <t>POR TBL NOB 50X0.5MG</t>
  </si>
  <si>
    <t>14959</t>
  </si>
  <si>
    <t>POR TBL NOB 150X0.5MG</t>
  </si>
  <si>
    <t>Klotrimazol</t>
  </si>
  <si>
    <t>71980</t>
  </si>
  <si>
    <t>CANIFUG-LÖSUNG 1%</t>
  </si>
  <si>
    <t>DRM SPR SOL 1X30ML</t>
  </si>
  <si>
    <t>Kyanokobalamin</t>
  </si>
  <si>
    <t>VITAMIN B12 LÉČIVA 1000 MCG</t>
  </si>
  <si>
    <t>SDR+IMS INJ SOL 5X1ML</t>
  </si>
  <si>
    <t>Kyselina fusidová</t>
  </si>
  <si>
    <t>84492</t>
  </si>
  <si>
    <t>FUCIDIN</t>
  </si>
  <si>
    <t>DRM CRM 1X15GM</t>
  </si>
  <si>
    <t>88746</t>
  </si>
  <si>
    <t>DRM UNG 1X15GM</t>
  </si>
  <si>
    <t>137177</t>
  </si>
  <si>
    <t>Mefenoxalon</t>
  </si>
  <si>
    <t>85656</t>
  </si>
  <si>
    <t>DORSIFLEX 200 MG</t>
  </si>
  <si>
    <t>170759</t>
  </si>
  <si>
    <t>NAS SPR SUS 120X50RG</t>
  </si>
  <si>
    <t>Ofloxacin</t>
  </si>
  <si>
    <t>87225</t>
  </si>
  <si>
    <t>OFLOXIN 200</t>
  </si>
  <si>
    <t>POR TBL FLM 20X200MG</t>
  </si>
  <si>
    <t>PREDNISON 5 LÉČIVA</t>
  </si>
  <si>
    <t>POR TBL NOB 20X5MG</t>
  </si>
  <si>
    <t>Pseudoefedrin, kombinace</t>
  </si>
  <si>
    <t>191949</t>
  </si>
  <si>
    <t>POR TBL RET 14 I</t>
  </si>
  <si>
    <t>29051</t>
  </si>
  <si>
    <t>AERINAZE 2,5 MG/120 MG</t>
  </si>
  <si>
    <t>POR TBL RET 14</t>
  </si>
  <si>
    <t>Sodná sůl metamizolu</t>
  </si>
  <si>
    <t>NOVALGIN TABLETY</t>
  </si>
  <si>
    <t>POR TBL FLM 20X500MG</t>
  </si>
  <si>
    <t>10252</t>
  </si>
  <si>
    <t>CAVINTON FORTE</t>
  </si>
  <si>
    <t>*2010</t>
  </si>
  <si>
    <t>*6002</t>
  </si>
  <si>
    <t>Pomůcky respirační a inhalační</t>
  </si>
  <si>
    <t>82741</t>
  </si>
  <si>
    <t>INHALÁTOR KOMPRESOROVÝ OMRON NE-C28P</t>
  </si>
  <si>
    <t>OBSAHUJE 2 INHALAČNÍ SOUPRAVY</t>
  </si>
  <si>
    <t>Obvazový materiál, náplasti</t>
  </si>
  <si>
    <t>81419</t>
  </si>
  <si>
    <t>KOMPRESY NESTERILNÍ</t>
  </si>
  <si>
    <t>10X10CM,4 VRSTVY,NETKANÝ TEXTIL,100KS</t>
  </si>
  <si>
    <t>Pomůcky pro laryngektomované</t>
  </si>
  <si>
    <t>41092</t>
  </si>
  <si>
    <t>KANYLA TRACHEOSTOMICKÁ STANDARDNÍ KOVOVÁ ALPAKA</t>
  </si>
  <si>
    <t>DVOUDÍLNÁ ZAVADĚČ ALPAKA  PRŮMĚR  4-13 MM</t>
  </si>
  <si>
    <t>41093</t>
  </si>
  <si>
    <t>ODSÁVAČKA ELEKTRICKÁ MINIASPIR T</t>
  </si>
  <si>
    <t>NEPŘENOSNÁ SACÍ OBJEM DO 10L ZA MIN.</t>
  </si>
  <si>
    <t>41072</t>
  </si>
  <si>
    <t>PŘÍSLUŠENSTVÍ K TRACHEOSTOMICKÉ KANYLE COMFORT TS</t>
  </si>
  <si>
    <t>3xFIXAČNÍ PÁSEK,TRACH.FIX,SPRCHOVÝ CHRÁNIČ,SADA NA ČIŠTĚNÍ TS KANYL</t>
  </si>
  <si>
    <t>41091</t>
  </si>
  <si>
    <t>PŘÍSLUŠENSTVÍ K TRACHEOSTOMICKÉ KANYLE 925</t>
  </si>
  <si>
    <t>SADA OCHRANNÉ ROLÁKY, RŮZNÉ BARVY</t>
  </si>
  <si>
    <t>82859</t>
  </si>
  <si>
    <t>KANYLA TRACHEOSTOMICKÁ BIESALSKI - PVC</t>
  </si>
  <si>
    <t>VEL. 4.0-13.0, PVC, SET, 858310, 1KS/BAL</t>
  </si>
  <si>
    <t>Amidy</t>
  </si>
  <si>
    <t>URT GEL 1X20GM</t>
  </si>
  <si>
    <t>Atorvastatin</t>
  </si>
  <si>
    <t>Bromazepam</t>
  </si>
  <si>
    <t>LEXAURIN 3</t>
  </si>
  <si>
    <t>POR TBL NOB 30X3MG</t>
  </si>
  <si>
    <t>42845</t>
  </si>
  <si>
    <t>POR GRA SUS 1X50ML</t>
  </si>
  <si>
    <t>Ciklopirox</t>
  </si>
  <si>
    <t>76151</t>
  </si>
  <si>
    <t>BATRAFEN ROZTOK</t>
  </si>
  <si>
    <t>DRM SOL 1X10ML</t>
  </si>
  <si>
    <t>Citalopram</t>
  </si>
  <si>
    <t>94950</t>
  </si>
  <si>
    <t>SEROPRAM 20 MG</t>
  </si>
  <si>
    <t>POR TBL FLM 98X20MG</t>
  </si>
  <si>
    <t>Dabigatran-etexilát</t>
  </si>
  <si>
    <t>168376</t>
  </si>
  <si>
    <t>PRADAXA 110 MG</t>
  </si>
  <si>
    <t>POR CPS DUR 180(3X60X1)X110MG</t>
  </si>
  <si>
    <t>29327</t>
  </si>
  <si>
    <t>POR CPS DUR 30X1X110MG</t>
  </si>
  <si>
    <t>Digoxin</t>
  </si>
  <si>
    <t>3542</t>
  </si>
  <si>
    <t>DIGOXIN 0,250 LÉČIVA</t>
  </si>
  <si>
    <t>Elektrolyty</t>
  </si>
  <si>
    <t>75610</t>
  </si>
  <si>
    <t>0,9% SODIUM CHLORIDE INTRAVENOUS INFUSION BP BAXTER</t>
  </si>
  <si>
    <t>IVN INJ SOL 1X500ML</t>
  </si>
  <si>
    <t>199369</t>
  </si>
  <si>
    <t>FYZIOLOGICKÝ ROZTOK VIAFLO</t>
  </si>
  <si>
    <t>IVN INF SOL 1X500ML</t>
  </si>
  <si>
    <t>95560</t>
  </si>
  <si>
    <t>POR CPS DUR 30X300MG</t>
  </si>
  <si>
    <t>45997</t>
  </si>
  <si>
    <t>OSPEN 1000</t>
  </si>
  <si>
    <t>POR TBL FLM 30X1000KU</t>
  </si>
  <si>
    <t>45998</t>
  </si>
  <si>
    <t>OSPEN 1500</t>
  </si>
  <si>
    <t>POR TBL FLM 30X1500KU</t>
  </si>
  <si>
    <t>Fexofenadin</t>
  </si>
  <si>
    <t>120929</t>
  </si>
  <si>
    <t>EWOFEX 120 MG POTAHOVANÉ TABLETY</t>
  </si>
  <si>
    <t>POR TBL FLM 30X120MG</t>
  </si>
  <si>
    <t>Flutikason-furoát</t>
  </si>
  <si>
    <t>29816</t>
  </si>
  <si>
    <t>AVAMYS 27,5 MIKROGRAMŮ</t>
  </si>
  <si>
    <t>NAS SPR SUS 1X120DÁV</t>
  </si>
  <si>
    <t>1066</t>
  </si>
  <si>
    <t>DRM UNG 10GM</t>
  </si>
  <si>
    <t>DRM UNG 1X20GM 10%</t>
  </si>
  <si>
    <t>Klindamycin, kombinace</t>
  </si>
  <si>
    <t>169741</t>
  </si>
  <si>
    <t>DUAC GEL</t>
  </si>
  <si>
    <t>DRM GEL 50GM</t>
  </si>
  <si>
    <t>Klopidogrel</t>
  </si>
  <si>
    <t>141034</t>
  </si>
  <si>
    <t>TROMBEX 75 MG POTAHOVANÉ TABLETY</t>
  </si>
  <si>
    <t>POR TBL FLM 30X75MG</t>
  </si>
  <si>
    <t>Kodein</t>
  </si>
  <si>
    <t>88</t>
  </si>
  <si>
    <t>CODEIN SLOVAKOFARMA 15 MG</t>
  </si>
  <si>
    <t>POR TBL NOB 10X15MG</t>
  </si>
  <si>
    <t>Lansoprazol</t>
  </si>
  <si>
    <t>17121</t>
  </si>
  <si>
    <t>LANZUL 30 MG</t>
  </si>
  <si>
    <t>POR CPS DUR 28X30MG</t>
  </si>
  <si>
    <t>Loratadin</t>
  </si>
  <si>
    <t>53639</t>
  </si>
  <si>
    <t>Makrogol</t>
  </si>
  <si>
    <t>POR PLV SOL 4X64GM</t>
  </si>
  <si>
    <t>Melperon</t>
  </si>
  <si>
    <t>69447</t>
  </si>
  <si>
    <t>BURONIL 25 MG</t>
  </si>
  <si>
    <t>POR TBL OBD 50X25MG</t>
  </si>
  <si>
    <t>Mesalazin</t>
  </si>
  <si>
    <t>169723</t>
  </si>
  <si>
    <t>POR TBL ENT 50X800MG</t>
  </si>
  <si>
    <t>Metformin</t>
  </si>
  <si>
    <t>191922</t>
  </si>
  <si>
    <t>SIOFOR 1000</t>
  </si>
  <si>
    <t>POR TBL FLM 60X1000MG</t>
  </si>
  <si>
    <t>Metoprolol</t>
  </si>
  <si>
    <t>49941</t>
  </si>
  <si>
    <t>BETALOC ZOK 100 MG</t>
  </si>
  <si>
    <t>POR TBL PRO 100X100MG</t>
  </si>
  <si>
    <t>12892</t>
  </si>
  <si>
    <t>POR TBL NOB 30X100MG</t>
  </si>
  <si>
    <t>12893</t>
  </si>
  <si>
    <t>POR TBL NOB 60X100MG</t>
  </si>
  <si>
    <t>Omeprazol</t>
  </si>
  <si>
    <t>202855</t>
  </si>
  <si>
    <t>HELICID 40 MG</t>
  </si>
  <si>
    <t>POR CPS ETD 28X40MG II SKLO</t>
  </si>
  <si>
    <t>Perindopril a amlodipin</t>
  </si>
  <si>
    <t>124133</t>
  </si>
  <si>
    <t>PRESTANCE 10 MG/10 MG</t>
  </si>
  <si>
    <t>POR TBL NOB 90</t>
  </si>
  <si>
    <t>Piracetam</t>
  </si>
  <si>
    <t>GERATAM 800 MG</t>
  </si>
  <si>
    <t>POR TBL FLM 60X800MG</t>
  </si>
  <si>
    <t>Potraviny pro zvláštní lékařské účely (PZLÚ)</t>
  </si>
  <si>
    <t>33678</t>
  </si>
  <si>
    <t>POR SOL 6X1500ML</t>
  </si>
  <si>
    <t>Prednisolon</t>
  </si>
  <si>
    <t>DRM SOL 1X100ML</t>
  </si>
  <si>
    <t>Sertralin</t>
  </si>
  <si>
    <t>53950</t>
  </si>
  <si>
    <t>ZOLOFT 50 MG</t>
  </si>
  <si>
    <t>POR TBL FLM 28X50MG</t>
  </si>
  <si>
    <t>Tamsulosin</t>
  </si>
  <si>
    <t>14439</t>
  </si>
  <si>
    <t>FOKUSIN</t>
  </si>
  <si>
    <t>POR CPS RDR 30X0.4MG</t>
  </si>
  <si>
    <t>Telmisartan a diuretika</t>
  </si>
  <si>
    <t>26574</t>
  </si>
  <si>
    <t>MICARDISPLUS 40 MG/12,5 MG</t>
  </si>
  <si>
    <t>POR TBL NOB 98</t>
  </si>
  <si>
    <t>Tramadol, kombinace</t>
  </si>
  <si>
    <t>17926</t>
  </si>
  <si>
    <t>ZALDIAR</t>
  </si>
  <si>
    <t>Zolpidem</t>
  </si>
  <si>
    <t>163149</t>
  </si>
  <si>
    <t>HYPNOGEN</t>
  </si>
  <si>
    <t>198056</t>
  </si>
  <si>
    <t>183553</t>
  </si>
  <si>
    <t>NAS SPR SUS 1X17ML</t>
  </si>
  <si>
    <t>*2022</t>
  </si>
  <si>
    <t>*2088</t>
  </si>
  <si>
    <t>Kanyly tracheální, tracheostomické</t>
  </si>
  <si>
    <t>26139</t>
  </si>
  <si>
    <t>KANYLA TRACHEOSTOMICKÁ VOCALAID S NÍZKOTLAKOU MANŽ</t>
  </si>
  <si>
    <t>100/517/.VEL. 6, 7, 7.5, 8, 9, 10 MM ID</t>
  </si>
  <si>
    <t>41168</t>
  </si>
  <si>
    <t>PŘÍSLUŠENSTVÍ K TRACHEOSTOMICKÉ KANYLE SHILEY</t>
  </si>
  <si>
    <t>FIXAČNÍ PÁSKA, 10KS, X=VEL.:1=SMALL, 5=LARGE, 320-0X, 321-0X</t>
  </si>
  <si>
    <t>82862</t>
  </si>
  <si>
    <t>PŘÍSLUŠENSTVÍ K TRACHEOSTOMICKÉ KANYLE</t>
  </si>
  <si>
    <t>TRACHVENT PLUS ZVLHČOVAČ/FILTR 41311U, 41312U, 50KS/BAL</t>
  </si>
  <si>
    <t>41158</t>
  </si>
  <si>
    <t>KANYLA TRACHEOSTOMICKÁ PVC/POLYKARB/PP</t>
  </si>
  <si>
    <t>SHILEY DVOUPLÁŠŤOVÁ, VEL.4MM,6MM,8MM,10MM, XCFS</t>
  </si>
  <si>
    <t>41132</t>
  </si>
  <si>
    <t>KANYLA TRACHEOSTOMICKÁ PEDIATRICKÁ STANDARD 101 S-</t>
  </si>
  <si>
    <t>NODOP,BEZ VNITŘNÍ KANYLY,ID 3-6MM, PÁSEK</t>
  </si>
  <si>
    <t>41162</t>
  </si>
  <si>
    <t>KANYLA TRACHEOSTOMICKÁ LARYNGEKTOMICKÁ PVC/POLYKAR</t>
  </si>
  <si>
    <t>SHILEY DVOUPLÁŠŤOVÁ BEZ MANŽETY, X=VEL.6,8,10 MM, XLGT</t>
  </si>
  <si>
    <t>76152</t>
  </si>
  <si>
    <t>DRM SOL 1X20ML</t>
  </si>
  <si>
    <t>26327</t>
  </si>
  <si>
    <t>28833</t>
  </si>
  <si>
    <t>AERIUS 2,5 MG</t>
  </si>
  <si>
    <t>POR TBL DIS 60X2.5MG</t>
  </si>
  <si>
    <t>28834</t>
  </si>
  <si>
    <t>POR TBL DIS 90X2.5MG</t>
  </si>
  <si>
    <t>26326</t>
  </si>
  <si>
    <t>POR TBL FLM 15X5MG</t>
  </si>
  <si>
    <t>197411</t>
  </si>
  <si>
    <t>ESCITALOPRAM +PHARMA 10 MG</t>
  </si>
  <si>
    <t>POR TBL FLM 98X10MG</t>
  </si>
  <si>
    <t>Hydrokortison a antibiotika</t>
  </si>
  <si>
    <t>707</t>
  </si>
  <si>
    <t>FUCIDIN H</t>
  </si>
  <si>
    <t>DRM CRM 15GM</t>
  </si>
  <si>
    <t>55760</t>
  </si>
  <si>
    <t>DRM PLV SOL 10</t>
  </si>
  <si>
    <t>203853</t>
  </si>
  <si>
    <t>124339</t>
  </si>
  <si>
    <t>183840</t>
  </si>
  <si>
    <t>MOMETASON FUROÁT CIPLA 50 MIKROGRAMŮ/DÁVKU</t>
  </si>
  <si>
    <t>192522</t>
  </si>
  <si>
    <t>NAS SPR SUS 3X140X50RG</t>
  </si>
  <si>
    <t>25366</t>
  </si>
  <si>
    <t>14450</t>
  </si>
  <si>
    <t>OMEPRAZOL 20 GALMED</t>
  </si>
  <si>
    <t>POR CPS DUR 14X20MG</t>
  </si>
  <si>
    <t>157239</t>
  </si>
  <si>
    <t>OMEPRAZOL ACTAVIS 20 MG</t>
  </si>
  <si>
    <t>POR CPS ETD 15X20MG</t>
  </si>
  <si>
    <t>202894</t>
  </si>
  <si>
    <t>POR TBL PRO 20 II</t>
  </si>
  <si>
    <t>Verapamil</t>
  </si>
  <si>
    <t>215598</t>
  </si>
  <si>
    <t>VEROGALID ER 240 MG</t>
  </si>
  <si>
    <t>POR TBL PRO 60X240MG</t>
  </si>
  <si>
    <t>96539</t>
  </si>
  <si>
    <t>KANYLA TRACHEOSTOMICKÁ  BEZBALONKOVÁ       NEFENES</t>
  </si>
  <si>
    <t>TT5NC VEL9,TT6NC VEL10,TT7NC VEL11,TT8NC VEL12,TT9NC VEL13</t>
  </si>
  <si>
    <t>Alopurinol</t>
  </si>
  <si>
    <t>107869</t>
  </si>
  <si>
    <t>APO-ALLOPURINOL</t>
  </si>
  <si>
    <t>POR TBL NOB 100X100MG</t>
  </si>
  <si>
    <t>132711</t>
  </si>
  <si>
    <t>AUGMENTIN 1 G</t>
  </si>
  <si>
    <t>47726</t>
  </si>
  <si>
    <t>POR TBL FLM 14X250MG</t>
  </si>
  <si>
    <t>92757</t>
  </si>
  <si>
    <t>POR CPS DUR 10X300MG</t>
  </si>
  <si>
    <t>72586</t>
  </si>
  <si>
    <t>DRM SPR SOL 1X60ML</t>
  </si>
  <si>
    <t>Sildenafil</t>
  </si>
  <si>
    <t>160211</t>
  </si>
  <si>
    <t>SILDENAFIL ACCORD 100 MG</t>
  </si>
  <si>
    <t>POR TBL FLM 4X100MG</t>
  </si>
  <si>
    <t>212694</t>
  </si>
  <si>
    <t>SUMAMED 500 MG</t>
  </si>
  <si>
    <t>22106</t>
  </si>
  <si>
    <t>BETASERC 16</t>
  </si>
  <si>
    <t>Budesonid</t>
  </si>
  <si>
    <t>54267</t>
  </si>
  <si>
    <t>RHINOCORT AQUA 64 MCG</t>
  </si>
  <si>
    <t>NAS SPR SUS 120X64RG</t>
  </si>
  <si>
    <t>47728</t>
  </si>
  <si>
    <t>18548</t>
  </si>
  <si>
    <t>POR TBL FLM 12X500MG</t>
  </si>
  <si>
    <t>Cetirizin</t>
  </si>
  <si>
    <t>Drospirenon a ethinylestradiol</t>
  </si>
  <si>
    <t>66196</t>
  </si>
  <si>
    <t>YADINE</t>
  </si>
  <si>
    <t>POR TBL FLM 3X21</t>
  </si>
  <si>
    <t>199680</t>
  </si>
  <si>
    <t>POR CPS DUR 60X300MG</t>
  </si>
  <si>
    <t>20132</t>
  </si>
  <si>
    <t>CIPRALEX 10 MG</t>
  </si>
  <si>
    <t>POR TBL FLM 28X10MG I</t>
  </si>
  <si>
    <t>29814</t>
  </si>
  <si>
    <t>AVAMYS 27,5 MIKROGRAMŮ/DÁVKA</t>
  </si>
  <si>
    <t>NAS SPR SUS 1X30DÁV</t>
  </si>
  <si>
    <t>29815</t>
  </si>
  <si>
    <t>NAS SPR SUS 1X60DÁV</t>
  </si>
  <si>
    <t>47224</t>
  </si>
  <si>
    <t>TANAKAN</t>
  </si>
  <si>
    <t>POR TBL FLM 90X40MG</t>
  </si>
  <si>
    <t>151854</t>
  </si>
  <si>
    <t>VOLNOSTIN</t>
  </si>
  <si>
    <t>192520</t>
  </si>
  <si>
    <t>NAS SPR SUS 60X50RG</t>
  </si>
  <si>
    <t>206007</t>
  </si>
  <si>
    <t>NAS SPR SUS 1X60DÁV (10 G)</t>
  </si>
  <si>
    <t>25365</t>
  </si>
  <si>
    <t>POR CPS ETD 28X20MG</t>
  </si>
  <si>
    <t>191950</t>
  </si>
  <si>
    <t>POR TBL RET 7 I</t>
  </si>
  <si>
    <t>Sulfamethoxazol a trimethoprim</t>
  </si>
  <si>
    <t>75023</t>
  </si>
  <si>
    <t>COTRIMOXAZOL AL FORTE</t>
  </si>
  <si>
    <t>POR TBL NOB 20X960MG</t>
  </si>
  <si>
    <t>85524</t>
  </si>
  <si>
    <t>AMOKSIKLAV 375 MG</t>
  </si>
  <si>
    <t>96416</t>
  </si>
  <si>
    <t>AMOKSIKLAV FORTE 312,5 MG/5ML SUSPENZE</t>
  </si>
  <si>
    <t>184494</t>
  </si>
  <si>
    <t>ZYRTEC</t>
  </si>
  <si>
    <t>26323</t>
  </si>
  <si>
    <t>POR TBL FLM 7X5MG</t>
  </si>
  <si>
    <t>28826</t>
  </si>
  <si>
    <t>POR TBL DIS 10X2.5MG</t>
  </si>
  <si>
    <t>2547</t>
  </si>
  <si>
    <t>OPH UNG 1X3.5GM</t>
  </si>
  <si>
    <t>POR CPS DUR 20X300MG</t>
  </si>
  <si>
    <t>41515</t>
  </si>
  <si>
    <t>Kyselina valproová</t>
  </si>
  <si>
    <t>44997</t>
  </si>
  <si>
    <t>DEPAKINE CHRONO 500 MG SÉCABLE</t>
  </si>
  <si>
    <t>POR TBL RET 100X500MG</t>
  </si>
  <si>
    <t>10253</t>
  </si>
  <si>
    <t>POR TBL NOB 90X10MG</t>
  </si>
  <si>
    <t>Aciklovir</t>
  </si>
  <si>
    <t>155940</t>
  </si>
  <si>
    <t>HERPESIN KRÉM</t>
  </si>
  <si>
    <t>DRM CRM 1X2GM 5%</t>
  </si>
  <si>
    <t>119773</t>
  </si>
  <si>
    <t>MILURIT 100</t>
  </si>
  <si>
    <t>Alprazolam</t>
  </si>
  <si>
    <t>96977</t>
  </si>
  <si>
    <t>XANAX 1 MG</t>
  </si>
  <si>
    <t>POR TBL NOB 30X1MG</t>
  </si>
  <si>
    <t>12494</t>
  </si>
  <si>
    <t>POR TBL FLM 14 I</t>
  </si>
  <si>
    <t>50340</t>
  </si>
  <si>
    <t>BETASERC 24</t>
  </si>
  <si>
    <t>POR TBL NOB 100X24MG</t>
  </si>
  <si>
    <t>169179</t>
  </si>
  <si>
    <t>BESTIN 8 MG, PERORÁLNÍ ROZTOK</t>
  </si>
  <si>
    <t>POR SOL 60ML</t>
  </si>
  <si>
    <t>132639</t>
  </si>
  <si>
    <t>216145</t>
  </si>
  <si>
    <t>LEXAURIN 1,5</t>
  </si>
  <si>
    <t>POR TBL NOB 28X1.5MG</t>
  </si>
  <si>
    <t>76150</t>
  </si>
  <si>
    <t>BATRAFEN KRÉM</t>
  </si>
  <si>
    <t>DRM CRM 1X20GM/200MG</t>
  </si>
  <si>
    <t>Cinarizin</t>
  </si>
  <si>
    <t>99884</t>
  </si>
  <si>
    <t>CINARIZIN LEK 75 MG</t>
  </si>
  <si>
    <t>POR TBL NOB 50X75MG</t>
  </si>
  <si>
    <t>17425</t>
  </si>
  <si>
    <t>CITALEC 10 ZENTIVA</t>
  </si>
  <si>
    <t>17431</t>
  </si>
  <si>
    <t>CITALEC 20 ZENTIVA</t>
  </si>
  <si>
    <t>26324</t>
  </si>
  <si>
    <t>28812</t>
  </si>
  <si>
    <t>POR TBL DIS 90X5MG</t>
  </si>
  <si>
    <t>28828</t>
  </si>
  <si>
    <t>POR TBL DIS 15X2.5MG</t>
  </si>
  <si>
    <t>Erythromycin</t>
  </si>
  <si>
    <t>97515</t>
  </si>
  <si>
    <t>AKNEMYCIN</t>
  </si>
  <si>
    <t>DRM SOL 50ML LAG I</t>
  </si>
  <si>
    <t>Gestoden a ethinylestradiol</t>
  </si>
  <si>
    <t>132675</t>
  </si>
  <si>
    <t>MIRELLE</t>
  </si>
  <si>
    <t>POR TBL FLM 84</t>
  </si>
  <si>
    <t>23750</t>
  </si>
  <si>
    <t>POR GRA EFF 30X600MG</t>
  </si>
  <si>
    <t>23751</t>
  </si>
  <si>
    <t>POR GRA EFF 40X600MG</t>
  </si>
  <si>
    <t>13493</t>
  </si>
  <si>
    <t>TEBOKAN 40 MG</t>
  </si>
  <si>
    <t>POR TBL FLM 200X40MG</t>
  </si>
  <si>
    <t>130507</t>
  </si>
  <si>
    <t>POR TBL FLM 120X120MG</t>
  </si>
  <si>
    <t>203299</t>
  </si>
  <si>
    <t>KLACID 125 MG/5 ML</t>
  </si>
  <si>
    <t>POR GRA SUS 60ML</t>
  </si>
  <si>
    <t>181543</t>
  </si>
  <si>
    <t>ACNATAC 10 MG/G + 0,25 MG/G GEL</t>
  </si>
  <si>
    <t>DRM GEL 60GM</t>
  </si>
  <si>
    <t>85256</t>
  </si>
  <si>
    <t>RIVOTRIL 2,5 MG/ML</t>
  </si>
  <si>
    <t>14989</t>
  </si>
  <si>
    <t>RIVOTRIL</t>
  </si>
  <si>
    <t>IMS+IVN INJ SOL 5X1MG+5X1ML</t>
  </si>
  <si>
    <t>56992</t>
  </si>
  <si>
    <t>90</t>
  </si>
  <si>
    <t>CODEIN SLOVAKOFARMA 30 MG</t>
  </si>
  <si>
    <t>POR TBL NOB 10X30MG</t>
  </si>
  <si>
    <t>Komplex železa s isomaltosou</t>
  </si>
  <si>
    <t>16594</t>
  </si>
  <si>
    <t>MALTOFER TABLETY</t>
  </si>
  <si>
    <t>POR TBL MND 30X100MG</t>
  </si>
  <si>
    <t>124346</t>
  </si>
  <si>
    <t>Levonorgestrel a ethinylestradiol</t>
  </si>
  <si>
    <t>78246</t>
  </si>
  <si>
    <t>MINISISTON</t>
  </si>
  <si>
    <t>POR TBL OBD 3X21(=63)</t>
  </si>
  <si>
    <t>3645</t>
  </si>
  <si>
    <t>DIMEXOL</t>
  </si>
  <si>
    <t>Měkký parafin a tukové produkty</t>
  </si>
  <si>
    <t>89997</t>
  </si>
  <si>
    <t>LINOLA FETT ÖLBAD</t>
  </si>
  <si>
    <t>DRM ADT BAL 1X400ML</t>
  </si>
  <si>
    <t>12354</t>
  </si>
  <si>
    <t>SIOFOR 500</t>
  </si>
  <si>
    <t>POR TBL FLM 120X500MG I</t>
  </si>
  <si>
    <t>Metoklopramid</t>
  </si>
  <si>
    <t>DEGAN 10 MG TABLETY</t>
  </si>
  <si>
    <t>POR TBL NOB 40X10MG</t>
  </si>
  <si>
    <t>Midazolam</t>
  </si>
  <si>
    <t>15010</t>
  </si>
  <si>
    <t>DORMICUM 15 MG</t>
  </si>
  <si>
    <t>POR TBL FLM 10X15MG</t>
  </si>
  <si>
    <t>Natamycin</t>
  </si>
  <si>
    <t>88420</t>
  </si>
  <si>
    <t>PIMAFUCIN</t>
  </si>
  <si>
    <t>DRM CRM 1X5GM/100MG</t>
  </si>
  <si>
    <t>Pentoxifylin</t>
  </si>
  <si>
    <t>20027</t>
  </si>
  <si>
    <t>AGAPURIN SR 400</t>
  </si>
  <si>
    <t>POR TBL PRO 50X400MG</t>
  </si>
  <si>
    <t>20028</t>
  </si>
  <si>
    <t>POR TBL PRO 100X400MG</t>
  </si>
  <si>
    <t>47085</t>
  </si>
  <si>
    <t>PENTOMER RETARD 400 MG</t>
  </si>
  <si>
    <t>Perindopril</t>
  </si>
  <si>
    <t>101211</t>
  </si>
  <si>
    <t>PRESTARIUM NEO</t>
  </si>
  <si>
    <t>Pitofenon a analgetika</t>
  </si>
  <si>
    <t>84003</t>
  </si>
  <si>
    <t>RECTODELT 100 MG</t>
  </si>
  <si>
    <t>RCT SUP 6X100MG</t>
  </si>
  <si>
    <t>202893</t>
  </si>
  <si>
    <t>53951</t>
  </si>
  <si>
    <t>ZOLOFT 100 MG</t>
  </si>
  <si>
    <t>POR TBL FLM 28X100MG</t>
  </si>
  <si>
    <t>Síran hořečnatý</t>
  </si>
  <si>
    <t>MAGNESIUM SULFURICUM BIOTIKA 10%</t>
  </si>
  <si>
    <t>INJ SOL 5X10ML</t>
  </si>
  <si>
    <t>Sumatriptan</t>
  </si>
  <si>
    <t>14784</t>
  </si>
  <si>
    <t>ROSEMIG 50 MG</t>
  </si>
  <si>
    <t>POR TBL FLM 2X50MG I</t>
  </si>
  <si>
    <t>RCT SUP 6X6.5MG</t>
  </si>
  <si>
    <t>Tiaprid</t>
  </si>
  <si>
    <t>99926</t>
  </si>
  <si>
    <t>TIAPRA</t>
  </si>
  <si>
    <t>POR TBL FLM 50X100MG</t>
  </si>
  <si>
    <t>209520</t>
  </si>
  <si>
    <t>DORETA 75 MG/650 MG</t>
  </si>
  <si>
    <t>POR TBL FLM 100X75MG/650MG II</t>
  </si>
  <si>
    <t>132799</t>
  </si>
  <si>
    <t>16286</t>
  </si>
  <si>
    <t>STILNOX</t>
  </si>
  <si>
    <t>132642</t>
  </si>
  <si>
    <t>198051</t>
  </si>
  <si>
    <t>POR TBL FLM 10X10MG</t>
  </si>
  <si>
    <t>135900</t>
  </si>
  <si>
    <t>ZOLPIDEM ORION 10 MG</t>
  </si>
  <si>
    <t>Itopridum</t>
  </si>
  <si>
    <t>166760</t>
  </si>
  <si>
    <t>POR TBL FLM 100X50MG</t>
  </si>
  <si>
    <t>*1005</t>
  </si>
  <si>
    <t>*4013</t>
  </si>
  <si>
    <t>*2081</t>
  </si>
  <si>
    <t>28831</t>
  </si>
  <si>
    <t>POR TBL DIS 30X2.5MG</t>
  </si>
  <si>
    <t>26325</t>
  </si>
  <si>
    <t>POR TBL FLM 14X5MG</t>
  </si>
  <si>
    <t>45996</t>
  </si>
  <si>
    <t>OSPEN 500</t>
  </si>
  <si>
    <t>POR TBL FLM 30X500KU</t>
  </si>
  <si>
    <t>Levothyroxin, sodná sůl</t>
  </si>
  <si>
    <t>97186</t>
  </si>
  <si>
    <t>EUTHYROX 100 MIKROGRAMŮ</t>
  </si>
  <si>
    <t>POR TBL NOB 100X100RG</t>
  </si>
  <si>
    <t>83397</t>
  </si>
  <si>
    <t>FLONIDAN 10 MG DISTAB</t>
  </si>
  <si>
    <t>POR TBL DIS 30X10MG</t>
  </si>
  <si>
    <t>Dienogest a ethinylestradiol</t>
  </si>
  <si>
    <t>126920</t>
  </si>
  <si>
    <t>DIENILLE POTAHOVANÉ TABLETY</t>
  </si>
  <si>
    <t>50339</t>
  </si>
  <si>
    <t>POR TBL NOB 50X24MG</t>
  </si>
  <si>
    <t>132601</t>
  </si>
  <si>
    <t>26331</t>
  </si>
  <si>
    <t>POR TBL FLM 100X5MG</t>
  </si>
  <si>
    <t>28814</t>
  </si>
  <si>
    <t>POR TBL DIS 60X5MG</t>
  </si>
  <si>
    <t>28816</t>
  </si>
  <si>
    <t>POR TBL DIS 30X5MG</t>
  </si>
  <si>
    <t>62864</t>
  </si>
  <si>
    <t>CANDIBENE 1% SPRAY</t>
  </si>
  <si>
    <t>DRM SPR SOL 1X40ML</t>
  </si>
  <si>
    <t>85508</t>
  </si>
  <si>
    <t>DRM SPR SOL 1X50ML</t>
  </si>
  <si>
    <t>215709</t>
  </si>
  <si>
    <t>Bifonazol</t>
  </si>
  <si>
    <t>137117</t>
  </si>
  <si>
    <t>CANESPOR 1X DENNĚ ROZTOK</t>
  </si>
  <si>
    <t>DRM SOL 1X35ML</t>
  </si>
  <si>
    <t>25263</t>
  </si>
  <si>
    <t>POR PLV SOL 10X225MG</t>
  </si>
  <si>
    <t>Jiná oftalmologika</t>
  </si>
  <si>
    <t>136396</t>
  </si>
  <si>
    <t>SOLCOSERYL</t>
  </si>
  <si>
    <t>OPH GEL 1X5GM</t>
  </si>
  <si>
    <t>125205</t>
  </si>
  <si>
    <t>29679</t>
  </si>
  <si>
    <t>MICARDISPLUS 80 MG/12,5 MG</t>
  </si>
  <si>
    <t>POR TBL NOB 90X1</t>
  </si>
  <si>
    <t>29676</t>
  </si>
  <si>
    <t>125123</t>
  </si>
  <si>
    <t>MEDOXIN 500 MG</t>
  </si>
  <si>
    <t>POR TBL NOB 10X500MG</t>
  </si>
  <si>
    <t>15657</t>
  </si>
  <si>
    <t>POR TBL FLM 100X500MG</t>
  </si>
  <si>
    <t>96039</t>
  </si>
  <si>
    <t>CIPRINOL 500</t>
  </si>
  <si>
    <t>28832</t>
  </si>
  <si>
    <t>POR TBL DIS 50X2.5MG</t>
  </si>
  <si>
    <t>26322</t>
  </si>
  <si>
    <t>POR TBL FLM 5X5MG</t>
  </si>
  <si>
    <t>28815</t>
  </si>
  <si>
    <t>POR TBL DIS 50X5MG</t>
  </si>
  <si>
    <t>88070</t>
  </si>
  <si>
    <t>YASMINELLE 0,02 MG/3 MG POTAHOVANÉ TABLETY</t>
  </si>
  <si>
    <t>POR TBL FLM 6X21</t>
  </si>
  <si>
    <t>Hydrokortison</t>
  </si>
  <si>
    <t>HYDROCORTISON LÉČIVA</t>
  </si>
  <si>
    <t>DRM UNG 1X10GM 1%</t>
  </si>
  <si>
    <t>Chlormadinon a ethinylestradiol</t>
  </si>
  <si>
    <t>132692</t>
  </si>
  <si>
    <t>BELARA</t>
  </si>
  <si>
    <t>Isotretinoin, kombinace</t>
  </si>
  <si>
    <t>169737</t>
  </si>
  <si>
    <t>ISOTREXIN</t>
  </si>
  <si>
    <t>DRM GEL 30GM</t>
  </si>
  <si>
    <t>200382</t>
  </si>
  <si>
    <t>214673</t>
  </si>
  <si>
    <t>NAS SPR SUS 3X140DÁV (18 G)</t>
  </si>
  <si>
    <t>Perindopril a diuretika</t>
  </si>
  <si>
    <t>Tobramycin</t>
  </si>
  <si>
    <t>86264</t>
  </si>
  <si>
    <t>OPH GTT SOL 1X5ML/15MG</t>
  </si>
  <si>
    <t>41069</t>
  </si>
  <si>
    <t>ZVLHČOVAČ THERMOVENT T 100/570/015 KE KANYLÁM S 15 MM ISO KONUSEM ( BAL 50 KS)</t>
  </si>
  <si>
    <t>Ambroxol</t>
  </si>
  <si>
    <t>AMBROBENE 30 MG</t>
  </si>
  <si>
    <t>POR TBL NOB 20X30MG</t>
  </si>
  <si>
    <t>Dropropizin</t>
  </si>
  <si>
    <t>14724</t>
  </si>
  <si>
    <t>203323</t>
  </si>
  <si>
    <t>DRM UNG 1X100GM 10%</t>
  </si>
  <si>
    <t>Amoxicilin</t>
  </si>
  <si>
    <t>32559</t>
  </si>
  <si>
    <t>OSPAMOX 1000 MG</t>
  </si>
  <si>
    <t>POR TBL FLM 14X1000MG</t>
  </si>
  <si>
    <t>26330</t>
  </si>
  <si>
    <t>Jiná imunostimulancia</t>
  </si>
  <si>
    <t>55676</t>
  </si>
  <si>
    <t>RIBOMUNYL</t>
  </si>
  <si>
    <t>POR TBL NOB 20</t>
  </si>
  <si>
    <t>98189</t>
  </si>
  <si>
    <t>POR GRA SOL 20</t>
  </si>
  <si>
    <t>53189</t>
  </si>
  <si>
    <t>POR TBL RET 7X500MG</t>
  </si>
  <si>
    <t>75490</t>
  </si>
  <si>
    <t>KLACID 250</t>
  </si>
  <si>
    <t>83827</t>
  </si>
  <si>
    <t>POR TBL DIS 10X10MG</t>
  </si>
  <si>
    <t>POR TBL FLM 60X10MG</t>
  </si>
  <si>
    <t>132893</t>
  </si>
  <si>
    <t>12894</t>
  </si>
  <si>
    <t>POR GRA SUS 15X100MG I</t>
  </si>
  <si>
    <t>50335</t>
  </si>
  <si>
    <t>80224</t>
  </si>
  <si>
    <t>VATA BUNIČITÁ PŘÍŘEZY</t>
  </si>
  <si>
    <t>20X30CM,1KG</t>
  </si>
  <si>
    <t>13705</t>
  </si>
  <si>
    <t>ZOVIRAX 800 MG</t>
  </si>
  <si>
    <t>POR TBL NOB 35X800MG</t>
  </si>
  <si>
    <t>176691</t>
  </si>
  <si>
    <t>*2001</t>
  </si>
  <si>
    <t>*2002</t>
  </si>
  <si>
    <t>Beklometason</t>
  </si>
  <si>
    <t>58792</t>
  </si>
  <si>
    <t>ECOBEC 100 MIKROGRAMŮ</t>
  </si>
  <si>
    <t>INH SOL PSS 200DÁV</t>
  </si>
  <si>
    <t>Bilastin</t>
  </si>
  <si>
    <t>148675</t>
  </si>
  <si>
    <t>XADOS 20 MG TABLETY</t>
  </si>
  <si>
    <t>POR TBL NOB 50X20MG</t>
  </si>
  <si>
    <t>53202</t>
  </si>
  <si>
    <t>CIPHIN 500</t>
  </si>
  <si>
    <t>214672</t>
  </si>
  <si>
    <t>NAS SPR SUS 3X120DÁV (16 G)</t>
  </si>
  <si>
    <t>59687</t>
  </si>
  <si>
    <t>POR TBL FLM 14X200MG</t>
  </si>
  <si>
    <t>Retinol (vitamin A)</t>
  </si>
  <si>
    <t>VITAMIN A-SLOVAKOFARMA</t>
  </si>
  <si>
    <t>POR CPS MOL 50X30KU</t>
  </si>
  <si>
    <t>26328</t>
  </si>
  <si>
    <t>POR TBL FLM 21X5MG</t>
  </si>
  <si>
    <t>Dimetinden</t>
  </si>
  <si>
    <t>15520</t>
  </si>
  <si>
    <t>FENISTIL</t>
  </si>
  <si>
    <t>POR GTT SOL 1X20ML</t>
  </si>
  <si>
    <t>175973</t>
  </si>
  <si>
    <t>SYLVIANE 0,03 MG/3 MG POTAHOVANÉ TABLETY</t>
  </si>
  <si>
    <t>POR TBL FLM 3X21X0.03MG/3MG</t>
  </si>
  <si>
    <t>81680</t>
  </si>
  <si>
    <t>Nadroparin</t>
  </si>
  <si>
    <t>32061</t>
  </si>
  <si>
    <t>Magnesium-laktát</t>
  </si>
  <si>
    <t>MAGNESII LACTICI 0,5 TBL. MEDICAMENTA</t>
  </si>
  <si>
    <t>POR TBL NOB 100X0.5GM</t>
  </si>
  <si>
    <t>Uhličitan vápenatý</t>
  </si>
  <si>
    <t>62322</t>
  </si>
  <si>
    <t>MAXI-KALZ 500</t>
  </si>
  <si>
    <t>POR TBL EFF 20X500MG</t>
  </si>
  <si>
    <t>25364</t>
  </si>
  <si>
    <t>POR CPS ETD 14X20MG</t>
  </si>
  <si>
    <t>Alfakalcidol</t>
  </si>
  <si>
    <t>14398</t>
  </si>
  <si>
    <t>ALPHA D3 1 MIKROGRAM</t>
  </si>
  <si>
    <t>POR CPS MOL 30X1RG</t>
  </si>
  <si>
    <t>POR TBL NOB 30X1.5MG</t>
  </si>
  <si>
    <t>115317</t>
  </si>
  <si>
    <t>155873</t>
  </si>
  <si>
    <t>TRENTAL 400</t>
  </si>
  <si>
    <t>POR TBL RET 100X400MG</t>
  </si>
  <si>
    <t>17994</t>
  </si>
  <si>
    <t>CALCII CARBONICI 0,5 TBL. MEDICAMENTA</t>
  </si>
  <si>
    <t>16285</t>
  </si>
  <si>
    <t>198055</t>
  </si>
  <si>
    <t>POR TBL FLM 28X10MG</t>
  </si>
  <si>
    <t>55636</t>
  </si>
  <si>
    <t>POR TBL FLM 10X200MG</t>
  </si>
  <si>
    <t>Umělé slzy a jiné indiferentní přípravky</t>
  </si>
  <si>
    <t>84786</t>
  </si>
  <si>
    <t>OPH GEL 10X10GM</t>
  </si>
  <si>
    <t>Gabapentin</t>
  </si>
  <si>
    <t>Amlodipin</t>
  </si>
  <si>
    <t>125060</t>
  </si>
  <si>
    <t>POR TBL NOB 30X5MG</t>
  </si>
  <si>
    <t>Chlorid draselný</t>
  </si>
  <si>
    <t>101205</t>
  </si>
  <si>
    <t>POR TBL OBD 50</t>
  </si>
  <si>
    <t>56676</t>
  </si>
  <si>
    <t>FLOXAL</t>
  </si>
  <si>
    <t>OPH UNG 1X3GM</t>
  </si>
  <si>
    <t>179334</t>
  </si>
  <si>
    <t>POR TBL FLM 100X75MG/650MG I</t>
  </si>
  <si>
    <t>Urapidil</t>
  </si>
  <si>
    <t>215477</t>
  </si>
  <si>
    <t>POR CPS PRO 100X30MG</t>
  </si>
  <si>
    <t>Amiodaron</t>
  </si>
  <si>
    <t>13768</t>
  </si>
  <si>
    <t>POR TBL NOB 60X200MG</t>
  </si>
  <si>
    <t>53913</t>
  </si>
  <si>
    <t>AZITROMYCIN SANDOZ 250 MG</t>
  </si>
  <si>
    <t>POR TBL FLM 6X250MG</t>
  </si>
  <si>
    <t>155686</t>
  </si>
  <si>
    <t>Esomeprazol</t>
  </si>
  <si>
    <t>147923</t>
  </si>
  <si>
    <t>EMANERA 20 MG</t>
  </si>
  <si>
    <t>POR CPS ETD 100X20MG I</t>
  </si>
  <si>
    <t>Chondroitin-sulfát</t>
  </si>
  <si>
    <t>14822</t>
  </si>
  <si>
    <t>CONDROSULF 800 MG</t>
  </si>
  <si>
    <t>POR TBL FLM 90X800MG</t>
  </si>
  <si>
    <t>Itrakonazol</t>
  </si>
  <si>
    <t>50352</t>
  </si>
  <si>
    <t>PROKANAZOL</t>
  </si>
  <si>
    <t>POR CPS DUR 28X100MG</t>
  </si>
  <si>
    <t>53283</t>
  </si>
  <si>
    <t>FROMILID 500</t>
  </si>
  <si>
    <t>17122</t>
  </si>
  <si>
    <t>POR CPS DUR 56X30MG</t>
  </si>
  <si>
    <t>14910</t>
  </si>
  <si>
    <t>119513</t>
  </si>
  <si>
    <t>LOSEPRAZOL 20 MG</t>
  </si>
  <si>
    <t>POR CPS ETD 98X20MG</t>
  </si>
  <si>
    <t>122114</t>
  </si>
  <si>
    <t>APO-OME 20</t>
  </si>
  <si>
    <t>POR CPS ETD 100X20MG</t>
  </si>
  <si>
    <t>25363</t>
  </si>
  <si>
    <t>POR CPS ETD 90X10MG</t>
  </si>
  <si>
    <t>Pyridoxin (vitamin B6)</t>
  </si>
  <si>
    <t>584</t>
  </si>
  <si>
    <t>PYRIDOXIN LÉČIVA INJ.</t>
  </si>
  <si>
    <t>IMS+IVN INJ SOL 5X1ML</t>
  </si>
  <si>
    <t>Sulfadiazin, stříbrná sůl, kombinace</t>
  </si>
  <si>
    <t>14873</t>
  </si>
  <si>
    <t>IALUGEN PLUS</t>
  </si>
  <si>
    <t>DRM LIG IPR 10KS</t>
  </si>
  <si>
    <t>Thiamin (vitamin B1)</t>
  </si>
  <si>
    <t>616</t>
  </si>
  <si>
    <t>THIAMIN LÉČIVA</t>
  </si>
  <si>
    <t>SDR+IMS INJ SOL 10X2ML</t>
  </si>
  <si>
    <t>Triamcinolon</t>
  </si>
  <si>
    <t>162502</t>
  </si>
  <si>
    <t>TRIAMCINOLON TEVA</t>
  </si>
  <si>
    <t>DRM EML 1X30GM</t>
  </si>
  <si>
    <t>Vitamin B1 v kombinaci s vitaminem B6 a/nebo B12</t>
  </si>
  <si>
    <t>11485</t>
  </si>
  <si>
    <t>MILGAMMA N</t>
  </si>
  <si>
    <t>IMS INJ SOL 5X2ML</t>
  </si>
  <si>
    <t>42476</t>
  </si>
  <si>
    <t>MILGAMMA</t>
  </si>
  <si>
    <t>Homeopatika (česká ATC skupina)</t>
  </si>
  <si>
    <t>122054</t>
  </si>
  <si>
    <t>CALCIUM PHOSPHORICUM</t>
  </si>
  <si>
    <t>POR TBL NOB 80 D5-D30</t>
  </si>
  <si>
    <t>155938</t>
  </si>
  <si>
    <t>HERPESIN 200</t>
  </si>
  <si>
    <t>POR TBL NOB 25X200MG</t>
  </si>
  <si>
    <t>84792</t>
  </si>
  <si>
    <t>AUGMENTIN DUO</t>
  </si>
  <si>
    <t>POR PLV SUS 70ML+ODM</t>
  </si>
  <si>
    <t>188842</t>
  </si>
  <si>
    <t>STACYL 100 MG ENTEROSOLVENTNÍ TABLETY</t>
  </si>
  <si>
    <t>POR TBL ENT 10X100MG I</t>
  </si>
  <si>
    <t>58037</t>
  </si>
  <si>
    <t>BETALOC ZOK 50 MG</t>
  </si>
  <si>
    <t>POR TBL PRO 30X50MG</t>
  </si>
  <si>
    <t>12891</t>
  </si>
  <si>
    <t>POR TBL NOB 15X100MG</t>
  </si>
  <si>
    <t>Perindopril, amlodipin a indapamid</t>
  </si>
  <si>
    <t>190958</t>
  </si>
  <si>
    <t>TRIPLIXAM 5 MG/1,25 MG/5 MG</t>
  </si>
  <si>
    <t>POR TBL FLM 30X5MG/1.25MG/5MG</t>
  </si>
  <si>
    <t>99367</t>
  </si>
  <si>
    <t>POR PLV SUS 140ML</t>
  </si>
  <si>
    <t>53800</t>
  </si>
  <si>
    <t>KLACID 250 MG/5 ML</t>
  </si>
  <si>
    <t>POR GRA SUS 100ML</t>
  </si>
  <si>
    <t>42591</t>
  </si>
  <si>
    <t>RCT SUP 4X100MG</t>
  </si>
  <si>
    <t>214055</t>
  </si>
  <si>
    <t>OSPEN 750</t>
  </si>
  <si>
    <t>POR SUS 1X60ML/9GM</t>
  </si>
  <si>
    <t>53199</t>
  </si>
  <si>
    <t>Léčiva k terapii onemocnění jater</t>
  </si>
  <si>
    <t>15373</t>
  </si>
  <si>
    <t>SIMEPAR</t>
  </si>
  <si>
    <t>POR CPS DUR 40</t>
  </si>
  <si>
    <t>94933</t>
  </si>
  <si>
    <t>POR TBL FLM 14 II</t>
  </si>
  <si>
    <t>47724</t>
  </si>
  <si>
    <t>POR TBL FLM 14X125MG</t>
  </si>
  <si>
    <t>28836</t>
  </si>
  <si>
    <t>POR SOL 50ML+LŽIČKA</t>
  </si>
  <si>
    <t>28830</t>
  </si>
  <si>
    <t>POR TBL DIS 20X2.5MG</t>
  </si>
  <si>
    <t>146117</t>
  </si>
  <si>
    <t>IBALGIN KRÉM</t>
  </si>
  <si>
    <t>DRM CRM 1X50GM</t>
  </si>
  <si>
    <t>146116</t>
  </si>
  <si>
    <t>DRM CRM 1X30GM</t>
  </si>
  <si>
    <t>185330</t>
  </si>
  <si>
    <t>202700</t>
  </si>
  <si>
    <t>POR TBL ENT 60X20MG</t>
  </si>
  <si>
    <t>Salbutamol</t>
  </si>
  <si>
    <t>41052</t>
  </si>
  <si>
    <t>KANYLA TRACHEOSTOMICKÁ PEDIATRICKÁ SILIKON</t>
  </si>
  <si>
    <t>B-67PO MANŽETA TĚSNĚ PŘILÉHAJÍCÍ K TĚLU TK,15MM KONUS VEL.2,5 AŽ 5,5 MM</t>
  </si>
  <si>
    <t>84895</t>
  </si>
  <si>
    <t>POR TBL FLM 10X125MG</t>
  </si>
  <si>
    <t>203854</t>
  </si>
  <si>
    <t>83527</t>
  </si>
  <si>
    <t>CLARITINE</t>
  </si>
  <si>
    <t>5950</t>
  </si>
  <si>
    <t>POR TBL FLM 10</t>
  </si>
  <si>
    <t>155864</t>
  </si>
  <si>
    <t>SUMAMED FORTE SIRUP</t>
  </si>
  <si>
    <t>POR PLV SUS 1X30ML</t>
  </si>
  <si>
    <t>199802</t>
  </si>
  <si>
    <t>185331</t>
  </si>
  <si>
    <t>POR SOL 60ML+LŽČKA</t>
  </si>
  <si>
    <t>179954</t>
  </si>
  <si>
    <t>DESLORATADIN MYLAN 5 MG</t>
  </si>
  <si>
    <t>179344</t>
  </si>
  <si>
    <t>DESLORATADIN PMCS 5 MG</t>
  </si>
  <si>
    <t>87299</t>
  </si>
  <si>
    <t>IMUNOR</t>
  </si>
  <si>
    <t>POR LYO 4X10MG</t>
  </si>
  <si>
    <t>Kaptopril</t>
  </si>
  <si>
    <t>31216</t>
  </si>
  <si>
    <t>TENSIOMIN 50 MG</t>
  </si>
  <si>
    <t>POR TBL NOB 20X50MG</t>
  </si>
  <si>
    <t>132734</t>
  </si>
  <si>
    <t>203300</t>
  </si>
  <si>
    <t>Methylprednisolon-aceponát</t>
  </si>
  <si>
    <t>85460</t>
  </si>
  <si>
    <t>ADVANTAN MASTNÝ KRÉM</t>
  </si>
  <si>
    <t>12896</t>
  </si>
  <si>
    <t>POR GRA SUS 60X100MG I</t>
  </si>
  <si>
    <t>Rosuvastatin</t>
  </si>
  <si>
    <t>176998</t>
  </si>
  <si>
    <t>MERTENIL 10 MG POTAHOVANÉ TABLETY</t>
  </si>
  <si>
    <t>3377</t>
  </si>
  <si>
    <t>POR TBL NOB 20X480MG</t>
  </si>
  <si>
    <t>189688</t>
  </si>
  <si>
    <t>53134</t>
  </si>
  <si>
    <t>199797</t>
  </si>
  <si>
    <t>53133</t>
  </si>
  <si>
    <t>59982</t>
  </si>
  <si>
    <t>ICHTOXYL</t>
  </si>
  <si>
    <t>28817</t>
  </si>
  <si>
    <t>POR TBL DIS 20X5MG</t>
  </si>
  <si>
    <t>Desogestrel a ethinylestradiol</t>
  </si>
  <si>
    <t>67238</t>
  </si>
  <si>
    <t>MERCILON</t>
  </si>
  <si>
    <t>POR TBL NOB 6X21</t>
  </si>
  <si>
    <t>57778</t>
  </si>
  <si>
    <t>PENBENE 1 500 000</t>
  </si>
  <si>
    <t>17802</t>
  </si>
  <si>
    <t>BRONCHO-VAXOM PRO ADULTIS</t>
  </si>
  <si>
    <t>POR CPS DUR 30X7MG</t>
  </si>
  <si>
    <t>147456</t>
  </si>
  <si>
    <t>POR TBL NOB 100X112RG I</t>
  </si>
  <si>
    <t>Naftifin</t>
  </si>
  <si>
    <t>49505</t>
  </si>
  <si>
    <t>EXODERIL</t>
  </si>
  <si>
    <t>202892</t>
  </si>
  <si>
    <t>POR TBL PRO 10 II</t>
  </si>
  <si>
    <t>Flukonazol</t>
  </si>
  <si>
    <t>66036</t>
  </si>
  <si>
    <t>MYCOMAX 100</t>
  </si>
  <si>
    <t>57793</t>
  </si>
  <si>
    <t>TRAMAL KAPKY 100 MG/1 ML</t>
  </si>
  <si>
    <t>Ambulance otorinolaryngologická</t>
  </si>
  <si>
    <t>Standardní lůžková péče</t>
  </si>
  <si>
    <t>Ambulance audiologie a foniatrie</t>
  </si>
  <si>
    <t>Příjmová ambulance</t>
  </si>
  <si>
    <t>Preskripce a záchyt receptů a poukazů - orientační přehled</t>
  </si>
  <si>
    <t>Přehled plnění pozitivního listu (PL) - 
   preskripce léčivých přípravků dle objemu Kč mimo PL</t>
  </si>
  <si>
    <t>J01FA10 - Azithromycin</t>
  </si>
  <si>
    <t>N06AB10 - Escitalopram</t>
  </si>
  <si>
    <t>R06AE09 - Levocetirizin</t>
  </si>
  <si>
    <t>B01AC04 - Klopidogrel</t>
  </si>
  <si>
    <t>N06AB04 - Citalopram</t>
  </si>
  <si>
    <t>C09CA07 - Telmisartan</t>
  </si>
  <si>
    <t>A02BC05 - Esomeprazol</t>
  </si>
  <si>
    <t>G04CA02 - Tamsulosin</t>
  </si>
  <si>
    <t>C09AA04 - Perindopril</t>
  </si>
  <si>
    <t>R03BA05 - Flutikason</t>
  </si>
  <si>
    <t>A10BA02 - Metformin</t>
  </si>
  <si>
    <t>N05CD08 - Midazolam</t>
  </si>
  <si>
    <t>A02BC03 - Lansoprazol</t>
  </si>
  <si>
    <t>C09BB04 - Perindopril a amlodipin</t>
  </si>
  <si>
    <t>V12 - Homeopatika (česká ATC skupina)</t>
  </si>
  <si>
    <t>N03AG01 - Kyselina valproová</t>
  </si>
  <si>
    <t>N02CC01 - Sumatriptan</t>
  </si>
  <si>
    <t>M01AX17 - Nimesulid</t>
  </si>
  <si>
    <t>C09CA07</t>
  </si>
  <si>
    <t>J01FA10</t>
  </si>
  <si>
    <t>R03BA05</t>
  </si>
  <si>
    <t>R06AE09</t>
  </si>
  <si>
    <t>M01AX17</t>
  </si>
  <si>
    <t>N06AB10</t>
  </si>
  <si>
    <t>A02BC03</t>
  </si>
  <si>
    <t>A10BA02</t>
  </si>
  <si>
    <t>B01AC04</t>
  </si>
  <si>
    <t>C09BB04</t>
  </si>
  <si>
    <t>G04CA02</t>
  </si>
  <si>
    <t>N06AB04</t>
  </si>
  <si>
    <t>N03AG01</t>
  </si>
  <si>
    <t>C09AA04</t>
  </si>
  <si>
    <t>N02CC01</t>
  </si>
  <si>
    <t>N05CD08</t>
  </si>
  <si>
    <t>A02BC05</t>
  </si>
  <si>
    <t>V12</t>
  </si>
  <si>
    <t>Přehled plnění PL - Preskripce léčivých přípravků - orientační přehled</t>
  </si>
  <si>
    <t>ZA338</t>
  </si>
  <si>
    <t>Obinadlo hydrofilní   6 cm x   5 m 13005</t>
  </si>
  <si>
    <t>ZA339</t>
  </si>
  <si>
    <t>Obinadlo hydrofilní   8 cm x   5 m 13006</t>
  </si>
  <si>
    <t>ZA410</t>
  </si>
  <si>
    <t>Gáza v pásu 7 cm x 40 m, 17 nití 12002</t>
  </si>
  <si>
    <t>ZA446</t>
  </si>
  <si>
    <t>Vata buničitá přířezy 20 x 30 cm 1230200129</t>
  </si>
  <si>
    <t>ZA450</t>
  </si>
  <si>
    <t>Náplast omniplast 1,25 cm x 9,1 m 9004520</t>
  </si>
  <si>
    <t>ZA454</t>
  </si>
  <si>
    <t>Kompresa AB 10 x 10 cm/1 ks sterilní NT savá 1230114011</t>
  </si>
  <si>
    <t>ZA464</t>
  </si>
  <si>
    <t>Kompresa NT 10 x 10 cm/2 ks sterilní 26520</t>
  </si>
  <si>
    <t>ZA467</t>
  </si>
  <si>
    <t>Tyčinka vatová nesterilní 15 cm bal. á 100 ks 9679369</t>
  </si>
  <si>
    <t>ZA562</t>
  </si>
  <si>
    <t>Náplast cosmopor i. v. 6 x 8 cm bal. á 50 ks 9008054</t>
  </si>
  <si>
    <t>ZC100</t>
  </si>
  <si>
    <t>Vata buničitá dělená 2 role / 500 ks 40 x 50 mm 1230200310</t>
  </si>
  <si>
    <t>ZD570</t>
  </si>
  <si>
    <t>Obvaz nosu Funda nesterilní 0251</t>
  </si>
  <si>
    <t>ZD934</t>
  </si>
  <si>
    <t>Obinadlo elastické idealflex krátkotažné 12 cm x 5 m bal. á 10 ks 931324</t>
  </si>
  <si>
    <t>ZF352</t>
  </si>
  <si>
    <t>Náplast transpore bílá 2,50 cm x 9,14 m bal. á 12 ks 1534-1</t>
  </si>
  <si>
    <t>ZH011</t>
  </si>
  <si>
    <t>Náplast micropore 1,25 cm x 9,14 m bal. á 24 ks 1530-0</t>
  </si>
  <si>
    <t>ZH012</t>
  </si>
  <si>
    <t>Náplast micropore 2,50 cm x 5,00 m 840W</t>
  </si>
  <si>
    <t>ZE076</t>
  </si>
  <si>
    <t>Kompresa vatová 10 x 10/1 ks 0160</t>
  </si>
  <si>
    <t>ZL999</t>
  </si>
  <si>
    <t>Rychloobvaz 8 x 4 cm / 3 ks 001445510</t>
  </si>
  <si>
    <t>ZN322</t>
  </si>
  <si>
    <t>Obvaz elastický síťový CareFix Head velikost XL bal. á 10 ks 0170 XL</t>
  </si>
  <si>
    <t>ZN467</t>
  </si>
  <si>
    <t>Náplast elastpore+pad i. v. 6 x 8 cm steril. 1320113503</t>
  </si>
  <si>
    <t>ZN472</t>
  </si>
  <si>
    <t>Vata obvazová 1000 g vinutá nest. 100% ba. 1321901305</t>
  </si>
  <si>
    <t>ZA728</t>
  </si>
  <si>
    <t>Lopatka ústní dřevěná lékařská nesterilní bal. á 100 ks 1320100655</t>
  </si>
  <si>
    <t>ZA738</t>
  </si>
  <si>
    <t>Filtr mini spike zelený 4550242</t>
  </si>
  <si>
    <t>ZA746</t>
  </si>
  <si>
    <t>Stříkačka injekční 3-dílná 1 ml L tuberculin Omnifix Solo 9161406V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</si>
  <si>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</si>
  <si>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</si>
  <si>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</si>
  <si>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</si>
  <si>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</si>
  <si>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</si>
  <si>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</si>
  <si>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</si>
  <si>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ZA964</t>
  </si>
  <si>
    <t>Stříkačka janett 3-dílná 60 ml sterilní vyplachovací MRG564</t>
  </si>
  <si>
    <t>ZB075</t>
  </si>
  <si>
    <t>Hadička kyslíková 2 m s koncovkami H-103007</t>
  </si>
  <si>
    <t>ZB299</t>
  </si>
  <si>
    <t>Konektor bezjehlový s prodl.hadičkou, bal.á 50 ks, 4097154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</si>
  <si>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</si>
  <si>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</si>
  <si>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</si>
  <si>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</si>
  <si>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</si>
  <si>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</si>
  <si>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ZB770</t>
  </si>
  <si>
    <t>Držák jehly excentrický Holdex 450263</t>
  </si>
  <si>
    <t>ZB774</t>
  </si>
  <si>
    <t>Zkumavka červená 5 ml gel 456071</t>
  </si>
  <si>
    <t>ZB775</t>
  </si>
  <si>
    <t>Zkumavka koagulace 4 ml modrá 454329</t>
  </si>
  <si>
    <t>ZB893</t>
  </si>
  <si>
    <t>Stříkačka inzulinová omnican 0,5 ml 100j s jehlou 30 G 9151125S</t>
  </si>
  <si>
    <t>ZD808</t>
  </si>
  <si>
    <t>Kanyla vasofix 22G modrá safety 4269098S-01</t>
  </si>
  <si>
    <t>ZD809</t>
  </si>
  <si>
    <t>Kanyla vasofix 20G růžová safety 4269110S-01</t>
  </si>
  <si>
    <t>ZF159</t>
  </si>
  <si>
    <t>Nádoba na kontaminovaný odpad 1 l 15-0002</t>
  </si>
  <si>
    <t>ZG515</t>
  </si>
  <si>
    <t>Zkumavka močová vacuette 10,5 ml bal. á 50 ks 455007</t>
  </si>
  <si>
    <t>ZH845</t>
  </si>
  <si>
    <t>Tyčinka vatová medcomfort + glyc. citónová příchuť bal. á 75 ks 09157-100</t>
  </si>
  <si>
    <t>ZL688</t>
  </si>
  <si>
    <t>Proužky Accu-Check Inform IIStrip 50 EU1 á 50 ks 05942861</t>
  </si>
  <si>
    <t>ZL689</t>
  </si>
  <si>
    <t>Roztok Accu-Check Performa Int´l Controls 1+2 level 04861736</t>
  </si>
  <si>
    <t>ZN299</t>
  </si>
  <si>
    <t>Hadička spojovací Gamaplus 1,8 x 1800 UNIV NO DOP (606307) 686412</t>
  </si>
  <si>
    <t>ZN367</t>
  </si>
  <si>
    <t>Konektor bezjehlový gama modrý NO PVC V696420</t>
  </si>
  <si>
    <t>ZA873</t>
  </si>
  <si>
    <t>Konektor kyslíkový 22Fr/6 mm 1568</t>
  </si>
  <si>
    <t>ZC052</t>
  </si>
  <si>
    <t>Tlouček drsný 24 x 115 mm JIZE213A/1</t>
  </si>
  <si>
    <t>ZA715</t>
  </si>
  <si>
    <t>Set infuzní intrafix primeline classic 150 cm 4062957</t>
  </si>
  <si>
    <t>ZA835</t>
  </si>
  <si>
    <t>Jehla injekční 0,6 x 25 mm modrá 4657667</t>
  </si>
  <si>
    <t>ZB556</t>
  </si>
  <si>
    <t>Jehla injekční 1,2 x 40 mm růžová 4665120</t>
  </si>
  <si>
    <t>ZB768</t>
  </si>
  <si>
    <t>Jehla vakuová 216/38 mm zelená 450076</t>
  </si>
  <si>
    <t>ZM292</t>
  </si>
  <si>
    <t>Rukavice nitril sempercare bez p. M bal. á 200 ks 30803</t>
  </si>
  <si>
    <t>ZM293</t>
  </si>
  <si>
    <t>Rukavice nitril sempercare bez p. L bal. á 200 ks 30804</t>
  </si>
  <si>
    <t>DG382</t>
  </si>
  <si>
    <t>Bactec Plus Aerobic</t>
  </si>
  <si>
    <t>DG385</t>
  </si>
  <si>
    <t>Bactec Plus Anaerobic</t>
  </si>
  <si>
    <t>ZA321</t>
  </si>
  <si>
    <t>Kompresa gáza 7,5 cm x 7,5 cm/100 ks nesterilní 06002</t>
  </si>
  <si>
    <t>ZA641</t>
  </si>
  <si>
    <t>Tamponáda 6 vrstvá 2,5 cm x 0,2 m / 5 ks 0349</t>
  </si>
  <si>
    <t>ZB404</t>
  </si>
  <si>
    <t>Náplast cosmos 8 cm x 1 m 5403353</t>
  </si>
  <si>
    <t>ZI558</t>
  </si>
  <si>
    <t>Náplast curapor   7 x   5 cm 22120 ( náhrada za cosmopor )</t>
  </si>
  <si>
    <t>ZI599</t>
  </si>
  <si>
    <t>Náplast curapor 10 x   8 cm 22121 ( náhrada za cosmopor )</t>
  </si>
  <si>
    <t>ZF042</t>
  </si>
  <si>
    <t>Krytí mastný tyl jelonet 10 x 10 cm á 10 ks 7404</t>
  </si>
  <si>
    <t>ZF096</t>
  </si>
  <si>
    <t>Tyčinka vatová ušní bal. á 100 ks 60201189 (601801183)</t>
  </si>
  <si>
    <t>ZA727</t>
  </si>
  <si>
    <t>Kontejner 30 ml sterilní uchovávání pevných i kapalných vzorků FLME25175</t>
  </si>
  <si>
    <t>ZB598</t>
  </si>
  <si>
    <t>Spojka symetrická přímá 7 x 7 mm 60.23.00 (120 430)</t>
  </si>
  <si>
    <t>ZB762</t>
  </si>
  <si>
    <t>Zkumavka červená 6 ml 456092</t>
  </si>
  <si>
    <t>ZB771</t>
  </si>
  <si>
    <t>Držák jehly základní 450201</t>
  </si>
  <si>
    <t>ZC692</t>
  </si>
  <si>
    <t>Hadička 2,0 x 3,0 mm 041</t>
  </si>
  <si>
    <t>ZD650</t>
  </si>
  <si>
    <t>Aquapak - sterilní voda 340 ml s adaptérem bal. á 20 ks 400340</t>
  </si>
  <si>
    <t>ZI179</t>
  </si>
  <si>
    <t>Zkumavka s mediem+ flovakovaný tampon eSwab růžový 490CE.A</t>
  </si>
  <si>
    <t>ZI180</t>
  </si>
  <si>
    <t>Zkumavka s mediem+ flovakovaný tampon eSwab minitip oranžový 491CE.A</t>
  </si>
  <si>
    <t>ZB557</t>
  </si>
  <si>
    <t>Přechodka adapter combifix rekord - luer 4090306</t>
  </si>
  <si>
    <t>ZD941</t>
  </si>
  <si>
    <t>Sání jednorázové ušní 2,0 x 70,00 mm  bal. á 60 ks 6066500208</t>
  </si>
  <si>
    <t>ZB639</t>
  </si>
  <si>
    <t>Hmota otiskovací otoform 2 x 800 g 452</t>
  </si>
  <si>
    <t>ZN003</t>
  </si>
  <si>
    <t>Kanyla TS 7,5 bez manžety 100/811/075</t>
  </si>
  <si>
    <t>ZE338</t>
  </si>
  <si>
    <t>Kanyla TS 12,0 kovová 100020001 (41092)</t>
  </si>
  <si>
    <t>ZN834</t>
  </si>
  <si>
    <t>Zaprašovač Kabierske komplet (nádoba, balonek, spojovací díl, koncovka 80 mm, koncovka 110 mm, koncovka 130 mm) 45 090-00</t>
  </si>
  <si>
    <t>ZN842</t>
  </si>
  <si>
    <t>Kanyla TS s manžetou TTS Portex Bivona silikonová armovaná HYPEREFLEX vel. 7 mm 67HA70</t>
  </si>
  <si>
    <t>ZN960</t>
  </si>
  <si>
    <t>Zrcátko ušní hartmann pr. 3,0 mm 45 010-30</t>
  </si>
  <si>
    <t>ZN961</t>
  </si>
  <si>
    <t>Zrcátko ušní hartmann pr. 4,5 mm 45 010-45</t>
  </si>
  <si>
    <t>ZN962</t>
  </si>
  <si>
    <t>Zrcátko ušní hartmann pr. 5,5 mm 45 010-55</t>
  </si>
  <si>
    <t>ZA832</t>
  </si>
  <si>
    <t>Jehla injekční 0,9 x 40 mm žlutá 4657519</t>
  </si>
  <si>
    <t>ZA834</t>
  </si>
  <si>
    <t>Jehla injekční 0,7 x 40 mm černá 4660021</t>
  </si>
  <si>
    <t>ZB750</t>
  </si>
  <si>
    <t>Hadice vrapovaná metráž dělitelná po 400 mm á 50 m 1574000/W</t>
  </si>
  <si>
    <t>ZA605</t>
  </si>
  <si>
    <t>Tamponáda s vazelína album 4 vrstvá 2,5 cm x 200 cm/1 ks šnek 0342</t>
  </si>
  <si>
    <t>ZA609</t>
  </si>
  <si>
    <t>Tampon prošívaný předepraný s RTG 45 x 45 cm/ 10 ks 0424</t>
  </si>
  <si>
    <t>ZA640</t>
  </si>
  <si>
    <t>Krytí traumacel taf light 7,5 x 5 cm bal. á 10 ks síťka V0081947</t>
  </si>
  <si>
    <t>ZC550</t>
  </si>
  <si>
    <t>Krytí mepilex silikonový Ag 10 x 10 cm bal. á 5 ks 287110-00</t>
  </si>
  <si>
    <t>ZD104</t>
  </si>
  <si>
    <t>Náplast omniplast 10,0 cm x 10,0 m 9004472 (900535)</t>
  </si>
  <si>
    <t>ZD802</t>
  </si>
  <si>
    <t>Tampon nesterilní špičatý s vláknem 6 cm á 250 ks 50170</t>
  </si>
  <si>
    <t>ZE108</t>
  </si>
  <si>
    <t>Krytí mepilex lite 10 x 10 cm bal. á 10 ks 284100-01</t>
  </si>
  <si>
    <t>ZF076</t>
  </si>
  <si>
    <t>Tampon sterilní stáčený 19 x 20 cm / 3 ks 0444</t>
  </si>
  <si>
    <t>ZA611</t>
  </si>
  <si>
    <t>Tampon sterilní stáčený 19 x 20 cm / 30 ks 0432</t>
  </si>
  <si>
    <t>ZE075</t>
  </si>
  <si>
    <t>Tampon sterilní stáčený 9 x 9 cm / 30 ks 0436</t>
  </si>
  <si>
    <t>ZE315</t>
  </si>
  <si>
    <t>Tampon prošívaný předepraný s RTG 45 x 45 cm / 3 ks 0448</t>
  </si>
  <si>
    <t>ZG612</t>
  </si>
  <si>
    <t>Krytí mepilex 10 x 10 cm bal. á 5 ks 294100</t>
  </si>
  <si>
    <t>ZB571</t>
  </si>
  <si>
    <t>Krytí melgisorb Ag alginátové 5 x 5 cm bal. á 10 ks 256050-00</t>
  </si>
  <si>
    <t>ZM951</t>
  </si>
  <si>
    <t>Krytí mepilex border post-op sterilní 6 x 8 cm bal. á 10 ks 495100</t>
  </si>
  <si>
    <t>ZH924</t>
  </si>
  <si>
    <t>Tampon sterilní stáčený 9 x 9 cm / 10 ks 0422</t>
  </si>
  <si>
    <t>ZA612</t>
  </si>
  <si>
    <t>Kompresa NT 10 x 10 cm/1 ks sterilní nastřižená  karton á 800 ks 26522</t>
  </si>
  <si>
    <t>ZL379</t>
  </si>
  <si>
    <t>Tamponáda suchá 4 vrstvá obvaz 1,5 x 500 cm šnek 0355</t>
  </si>
  <si>
    <t>ZA608</t>
  </si>
  <si>
    <t>Tampon prošívaný předepraný s RTG 45 x 45 cm / 5 ks 0449</t>
  </si>
  <si>
    <t>ZE314</t>
  </si>
  <si>
    <t>Tampon sterilní stáčený 19 x 20 cm / 10 ks 0446</t>
  </si>
  <si>
    <t>ZB103</t>
  </si>
  <si>
    <t>Láhev k odsávačce flovac 2l hadice 1,8 m 000-036-021</t>
  </si>
  <si>
    <t>ZB249</t>
  </si>
  <si>
    <t>Sáček močový s křížovou výpustí 2000 ml ZAR-TNU201601</t>
  </si>
  <si>
    <t>ZB314</t>
  </si>
  <si>
    <t>Kanyla TS 8,0 s manžetou bal. á 2 ks 100/523/080</t>
  </si>
  <si>
    <t>ZC753</t>
  </si>
  <si>
    <t>Čepelka skalpelová 20 BB520</t>
  </si>
  <si>
    <t>ZC840</t>
  </si>
  <si>
    <t>Elektroda neutrální zpětná pro dospělé bal. á 5 ks MF3.05.5005</t>
  </si>
  <si>
    <t>ZK977</t>
  </si>
  <si>
    <t>Cévka odsávací CH14 s přerušovačem sání P01173a</t>
  </si>
  <si>
    <t>ZB056</t>
  </si>
  <si>
    <t>Kanyla TS 8,5 s manžetou bal. á 10 ks 100/800/085</t>
  </si>
  <si>
    <t>ZB263</t>
  </si>
  <si>
    <t>Kanyla TS 9,0 s manžetou bal. á 2 ks 100/523/090</t>
  </si>
  <si>
    <t>ZH335</t>
  </si>
  <si>
    <t>Kanyla TS 7,0 s manžetou bal. á 2 ks 100/523/070</t>
  </si>
  <si>
    <t>ZM600</t>
  </si>
  <si>
    <t>Spojka flovac žlutá 000-036-102</t>
  </si>
  <si>
    <t>ZG852</t>
  </si>
  <si>
    <t>Kanyla TS 9,0 bez manžety s nastavitelným úchytem 100/526/090</t>
  </si>
  <si>
    <t>ZH809</t>
  </si>
  <si>
    <t>Nádoba na histologický mat. s pufrovaným formalínem HISTOFOR 40 ml bal. á 100 ks BFS-40</t>
  </si>
  <si>
    <t>ZN085</t>
  </si>
  <si>
    <t>Lopatka na mast s výřezem 13 x 16 mm 140 mm 121080100</t>
  </si>
  <si>
    <t>ZH808</t>
  </si>
  <si>
    <t>Nádoba na histologický mat. s pufrovaným formalínem HISTOFOR 20 ml bal. á 100 ks BFS-20</t>
  </si>
  <si>
    <t>ZA098</t>
  </si>
  <si>
    <t>Kanyla TS s nízkotlakou manžetou Soft Seal armovaná nastavitelná UniPerc 100/897/080</t>
  </si>
  <si>
    <t>ZA088</t>
  </si>
  <si>
    <t>Kanyla TS s nízkotlakou manžetou Soft Seal armovaná nastavitelná UniPerc 100/897/070</t>
  </si>
  <si>
    <t>ZG851</t>
  </si>
  <si>
    <t>Kanyla TS 7,0 bez manžety s nastavitelným úchytem 100/526/070</t>
  </si>
  <si>
    <t>ZE484</t>
  </si>
  <si>
    <t>Souprava pro perkutánní tracheostomii č. 8 portex griggs 100/541/080</t>
  </si>
  <si>
    <t>ZJ796</t>
  </si>
  <si>
    <t>Dermatom silver Skin graft knife bez čepele 190 mm 7 1/2" BA715R</t>
  </si>
  <si>
    <t>ZB956</t>
  </si>
  <si>
    <t>Nádoba na histologický mat. s pufrovaným formalínem HISTOFOR 125 ml bal. á 35 ks BFS-125</t>
  </si>
  <si>
    <t>ZN949</t>
  </si>
  <si>
    <t>Nádoba na histologický mat. s pufrovaným formalínem HISTOFOR 30 ml bal. á 100 ks BFS-30</t>
  </si>
  <si>
    <t>ZN950</t>
  </si>
  <si>
    <t>Nádoba na histologický mat. s pufrovaným formalínem HISTOFOR 180 ml bal. á 35 ks BFS-180</t>
  </si>
  <si>
    <t>ZN951</t>
  </si>
  <si>
    <t>Nádoba na histologický mat. s pufrovaným formalínem HISTOFOR 500 ml bal. á 24 ks S10-B-FOR-500ML</t>
  </si>
  <si>
    <t>ZN933</t>
  </si>
  <si>
    <t>Jehla ušní Barbara 160 mm průměr hrotu 0,5 mm 45 736-15</t>
  </si>
  <si>
    <t>ZN935</t>
  </si>
  <si>
    <t>Svorka na cévy zahnutá Baby-Adson 180 mm 1150823518</t>
  </si>
  <si>
    <t>ZN930</t>
  </si>
  <si>
    <t>Jehelec Castroviejo zahnutý vroubkovaný tvrdokov 140 mm 1322567714</t>
  </si>
  <si>
    <t>ZN937</t>
  </si>
  <si>
    <t>Svorka na cévy rovná Rochester-Pean 160 mm 115080231R</t>
  </si>
  <si>
    <t>ZN936</t>
  </si>
  <si>
    <t>Pinzeta chirurgická Adson-Brown rovná 7×7 zuby 120 mm 1141118812</t>
  </si>
  <si>
    <t>ZN931</t>
  </si>
  <si>
    <t>Kleště mikro ušní Dieter 80 mm hrot koncovky směřuje dolů 45385-02</t>
  </si>
  <si>
    <t>ZN929</t>
  </si>
  <si>
    <t>Nůžky mikro tupé Gomel 145 mm 1131031314</t>
  </si>
  <si>
    <t>ZN934</t>
  </si>
  <si>
    <t>Svorka na cévy zahnutá Baby-Adson 140 mm 1150823514</t>
  </si>
  <si>
    <t>KJ155</t>
  </si>
  <si>
    <t>implantát středoušní TORP TITAN 4,0 mm EG70142010</t>
  </si>
  <si>
    <t>KJ153</t>
  </si>
  <si>
    <t>implantát středoušní TORP TITAN upravitelný 2 - 10 mm EG70141044</t>
  </si>
  <si>
    <t>KJ156</t>
  </si>
  <si>
    <t>implantát středoušní TORP TITAN 4,5 mm EG70142011</t>
  </si>
  <si>
    <t>KJ298</t>
  </si>
  <si>
    <t>implantát středoušní PISTON RICHARDS platina/fluoroplast 0,4/4,25 mm EG141815</t>
  </si>
  <si>
    <t>KJ299</t>
  </si>
  <si>
    <t>implantát středoušní PISTON RICHARDS platina/fluoroplast 0,4/4,50  mm EG141816</t>
  </si>
  <si>
    <t>KJ157</t>
  </si>
  <si>
    <t>implantát středoušní TORP TITAN 5,0 mm EG70142012</t>
  </si>
  <si>
    <t>ZB217</t>
  </si>
  <si>
    <t>Šití dafilon modrý 3/0 (2) bal. á 36 ks C0932353</t>
  </si>
  <si>
    <t>ZC690</t>
  </si>
  <si>
    <t>Šití vicryl plus vi 3-0 bal. á 36 ks VCP1225H</t>
  </si>
  <si>
    <t>ZC990</t>
  </si>
  <si>
    <t>Šití silkam černý 0 (3,5) bal. á 24 ks B0266671</t>
  </si>
  <si>
    <t>ZJ017</t>
  </si>
  <si>
    <t>Šití chirlac pletený fialový 4/0 bal. á 24 ks PG 0256</t>
  </si>
  <si>
    <t>ZC992</t>
  </si>
  <si>
    <t>Šití dafilon modrý 4/0 (1.5) bal. á 36 ks C0932132</t>
  </si>
  <si>
    <t>ZD260</t>
  </si>
  <si>
    <t>Šití vicryl plus vi 3-0 bal. á 36 ks VCP311H</t>
  </si>
  <si>
    <t>ZI631</t>
  </si>
  <si>
    <t>Šití tervalon HR27/1 bal. á 24 ks TG 4463</t>
  </si>
  <si>
    <t>ZF363</t>
  </si>
  <si>
    <t>Šití premicron zelený 3/0 (2) bal. á 36 ks C0026515</t>
  </si>
  <si>
    <t>ZM291</t>
  </si>
  <si>
    <t>Rukavice nitril sempercare bez p. S bal. á 200 ks 30802</t>
  </si>
  <si>
    <t>ZN041</t>
  </si>
  <si>
    <t>Rukavice operační gammex ansell PF bez pudru 6,5 330048065</t>
  </si>
  <si>
    <t>ZN126</t>
  </si>
  <si>
    <t>Rukavice operační gammex ansell PF bez pudru 7,0 330048070</t>
  </si>
  <si>
    <t>ZN130</t>
  </si>
  <si>
    <t>Rukavice operační gammex ansell PF bez pudru 6,0 330048060</t>
  </si>
  <si>
    <t>ZN108</t>
  </si>
  <si>
    <t>Rukavice operační gammex ansell PF bez pudru 8,0 330048080</t>
  </si>
  <si>
    <t>ZN125</t>
  </si>
  <si>
    <t>Rukavice operační gammex ansell PF bez pudru 7,5 330048075</t>
  </si>
  <si>
    <t>ZB173</t>
  </si>
  <si>
    <t>Maska kyslíková s hadičkou a nosní svorkou dospělá H-103013</t>
  </si>
  <si>
    <t>ZB751</t>
  </si>
  <si>
    <t>Hadice PVC 8/12 á 30 m P00468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</si>
  <si>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</si>
  <si>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</si>
  <si>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</si>
  <si>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</si>
  <si>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</si>
  <si>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</si>
  <si>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</si>
  <si>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</si>
  <si>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</si>
  <si>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</si>
  <si>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</si>
  <si>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</si>
  <si>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</si>
  <si>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</si>
  <si>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</si>
  <si>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</si>
  <si>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50115004</t>
  </si>
  <si>
    <t>506 SZM umělé tělní náhrady kovové (112 02 030)</t>
  </si>
  <si>
    <t>50115064</t>
  </si>
  <si>
    <t>529 SZM šicí materiál (112 02 106)</t>
  </si>
  <si>
    <t>Spotřeba zdravotnického materiálu - orientační přehled</t>
  </si>
  <si>
    <t>ON Data</t>
  </si>
  <si>
    <t>701 - Pracoviště otorinolaryngologie</t>
  </si>
  <si>
    <t>702 - Pracoviště foniatrie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</si>
  <si>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</si>
  <si>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</si>
  <si>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</si>
  <si>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Břečka David</t>
  </si>
  <si>
    <t>Calábková Hana</t>
  </si>
  <si>
    <t>Kincl Jiří</t>
  </si>
  <si>
    <t>Kučera Jiří</t>
  </si>
  <si>
    <t>Waloszková Michaela</t>
  </si>
  <si>
    <t>Zdravotní výkony vykázané na pracovišti v rámci ambulantní péče dle lékařů *</t>
  </si>
  <si>
    <t>701</t>
  </si>
  <si>
    <t>1</t>
  </si>
  <si>
    <t>0000362</t>
  </si>
  <si>
    <t>ADRENALIN LÉČIVA</t>
  </si>
  <si>
    <t>0000407</t>
  </si>
  <si>
    <t>0000498</t>
  </si>
  <si>
    <t>0000499</t>
  </si>
  <si>
    <t>MAGNESIUM SULFURICUM BIOTIKA 20%</t>
  </si>
  <si>
    <t>0000502</t>
  </si>
  <si>
    <t>MESOCAIN 1%</t>
  </si>
  <si>
    <t>0001673</t>
  </si>
  <si>
    <t>0003344</t>
  </si>
  <si>
    <t>0004071</t>
  </si>
  <si>
    <t>DITHIADEN INJ</t>
  </si>
  <si>
    <t>0007981</t>
  </si>
  <si>
    <t>NOVALGIN INJEKCE</t>
  </si>
  <si>
    <t>0017011</t>
  </si>
  <si>
    <t>0042222</t>
  </si>
  <si>
    <t>0055824</t>
  </si>
  <si>
    <t>0059399</t>
  </si>
  <si>
    <t>0,9% SODIUM CHLORIDE INTRAVENOUS INFUSION BP BAXTE</t>
  </si>
  <si>
    <t>0072972</t>
  </si>
  <si>
    <t>0072973</t>
  </si>
  <si>
    <t>0076360</t>
  </si>
  <si>
    <t>ZINACEF 1,5 G</t>
  </si>
  <si>
    <t>0084090</t>
  </si>
  <si>
    <t>0091836</t>
  </si>
  <si>
    <t>0107295</t>
  </si>
  <si>
    <t>0.9% SODIUM CHLORIDE IN WATER FOR INJECTION FRESEN</t>
  </si>
  <si>
    <t>0107296</t>
  </si>
  <si>
    <t>0107298</t>
  </si>
  <si>
    <t>0107299</t>
  </si>
  <si>
    <t>0137499</t>
  </si>
  <si>
    <t>0192143</t>
  </si>
  <si>
    <t>DIPROPHOS</t>
  </si>
  <si>
    <t>0107292</t>
  </si>
  <si>
    <t>0098901</t>
  </si>
  <si>
    <t>GLUKÓZA 5% VIAFLO</t>
  </si>
  <si>
    <t>0132829</t>
  </si>
  <si>
    <t>3</t>
  </si>
  <si>
    <t>0065050</t>
  </si>
  <si>
    <t>IMPLANTÁT STŘEDOUŠNÍ VENTILAČNÍ TRUBICE STIPULA</t>
  </si>
  <si>
    <t>V</t>
  </si>
  <si>
    <t>04850</t>
  </si>
  <si>
    <t>ODSTRANĚNÍ UZDIČKY JAZYKA</t>
  </si>
  <si>
    <t>09117</t>
  </si>
  <si>
    <t>ODBĚR KRVE ZE ŽÍLY U DÍTĚTĚ DO 10 LET</t>
  </si>
  <si>
    <t>09121</t>
  </si>
  <si>
    <t>PUNKCE PARENCHYMATICKÉHO ORGÁNU NEBO DUTINY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</si>
  <si>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</si>
  <si>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</si>
  <si>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</si>
  <si>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</si>
  <si>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</si>
  <si>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</si>
  <si>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</si>
  <si>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</si>
  <si>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</si>
  <si>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</si>
  <si>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25235</t>
  </si>
  <si>
    <t>INHALAČNÍ AEROSOLOVÁ LÉČBA</t>
  </si>
  <si>
    <t>61129</t>
  </si>
  <si>
    <t>EXCIZE KOŽNÍ LÉZE, SUTURA OD 2 DO 10 CM</t>
  </si>
  <si>
    <t>71021</t>
  </si>
  <si>
    <t>KOMPLEXNÍ VYŠETŘENÍ OTORINOLARYNGOLOGEM</t>
  </si>
  <si>
    <t>71022</t>
  </si>
  <si>
    <t>CÍLENÉ VYŠETŘENÍ OTORINOLARYNGOLOGEM</t>
  </si>
  <si>
    <t>71023</t>
  </si>
  <si>
    <t>KONTROLNÍ VYŠETŘENÍ OTORINOLARYNGOLOGEM</t>
  </si>
  <si>
    <t>71111</t>
  </si>
  <si>
    <t>TÓNOVÁ AUDIOMETRIE</t>
  </si>
  <si>
    <t>71113</t>
  </si>
  <si>
    <t>KALORICKÝ TEST</t>
  </si>
  <si>
    <t>71123</t>
  </si>
  <si>
    <t>ROTAČNÍ TESTY K VYŠETŘENÍ PORUCH ROVNOVÁHY</t>
  </si>
  <si>
    <t>71127</t>
  </si>
  <si>
    <t>ELEKTRONYSTAGMOGRAFICKÉ VYŠETŘENÍ S POČÍTAČOVOU AN</t>
  </si>
  <si>
    <t>71131</t>
  </si>
  <si>
    <t xml:space="preserve">POUŽITÍ VYŠETŘOVACÍHO MIKROSKOPU V ORL AMBULANTNÍ </t>
  </si>
  <si>
    <t>71211</t>
  </si>
  <si>
    <t>BIOPSIE Z NOSU</t>
  </si>
  <si>
    <t>71212</t>
  </si>
  <si>
    <t>DIAFANOSKOPIE VEDLEJŠÍCH NOSNÍCH DUTIN</t>
  </si>
  <si>
    <t>71313</t>
  </si>
  <si>
    <t>NEPŘÍMÁ LARYNGOSKOPIE ZVĚTŠOVACÍ ENDOSKOPICKOU OPT</t>
  </si>
  <si>
    <t>71317</t>
  </si>
  <si>
    <t>NASOEPIFARYNGOSKOPIE RIGIDNÍ OPTIKOU</t>
  </si>
  <si>
    <t>71511</t>
  </si>
  <si>
    <t>VYJMUTÍ CIZÍHO TĚLESA ZE ZVUKOVODU</t>
  </si>
  <si>
    <t>71523</t>
  </si>
  <si>
    <t>INCIZE A DRENÁŽ BOLTCE PRO PERICHONDRITIDU NEBO HE</t>
  </si>
  <si>
    <t>71533</t>
  </si>
  <si>
    <t>PARACENTÉZA BUBÍNKU EVENTUÁLNĚ S ASPIRACÍ</t>
  </si>
  <si>
    <t>71611</t>
  </si>
  <si>
    <t>VYNĚTÍ CIZÍHO TĚLESA Z NOSU - JEDNODUCHÉ</t>
  </si>
  <si>
    <t>71621</t>
  </si>
  <si>
    <t>ELEKTROKOAGULACE NOSNÍ SLIZNICE</t>
  </si>
  <si>
    <t>71653</t>
  </si>
  <si>
    <t>ZAVŘENÁ REPOZICE FRAKTURY KŮSTEK NOSNÍCH</t>
  </si>
  <si>
    <t>71661</t>
  </si>
  <si>
    <t>VÝPLACH ČELISTNÍ DUTINY</t>
  </si>
  <si>
    <t>71663</t>
  </si>
  <si>
    <t>PUNKCE ČELISTNÍ DUTINY A VÝPLACH JEDNOSTRANNĚ</t>
  </si>
  <si>
    <t>71713</t>
  </si>
  <si>
    <t>NEPŘÍMÁ LARYNGOSKOPIE S ODSTRANĚNÍM LÉZE NEBO CIZÍ</t>
  </si>
  <si>
    <t>71781</t>
  </si>
  <si>
    <t>SONDÁŽ, DILATACE, VÝPLACH SLINNÉ ŽLÁZY</t>
  </si>
  <si>
    <t>71787</t>
  </si>
  <si>
    <t>INCIZE, DRENÁŽ PERITONZILÁRNÍHO EVENTUÁLNĚ FARYNGE</t>
  </si>
  <si>
    <t>71823</t>
  </si>
  <si>
    <t>POUŽITÍ MIKROSKOPU PŘI OPERAČNÍM VÝKONU Á 10 MINUT</t>
  </si>
  <si>
    <t>73017</t>
  </si>
  <si>
    <t>ORIENTAČNÍ IMPEDANCMETRIE</t>
  </si>
  <si>
    <t>73027</t>
  </si>
  <si>
    <t>VÝPOČET ZTRÁT SLUCHU V PROCENTECH DLE FOWLERA</t>
  </si>
  <si>
    <t>74022</t>
  </si>
  <si>
    <t>CÍLENÉ VYŠETŘENÍ DÍTĚTE DĚTSKÝM OTORINOLARYNGOLOGE</t>
  </si>
  <si>
    <t>74023</t>
  </si>
  <si>
    <t>KONTROLNÍ VYŠETŘENÍ DÍTĚTE DĚTSKÝM OTORINOLARYNGOL</t>
  </si>
  <si>
    <t>09547</t>
  </si>
  <si>
    <t>REGULAČNÍ POPLATEK -- POJIŠTĚNEC OD ÚHRADY POPLATK</t>
  </si>
  <si>
    <t>71631</t>
  </si>
  <si>
    <t>EXCIZE Z NAZOFARYNGU</t>
  </si>
  <si>
    <t>71623</t>
  </si>
  <si>
    <t>TERAPIE EPISTAXE KAUTERIZACÍ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</si>
  <si>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</si>
  <si>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</si>
  <si>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</si>
  <si>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</si>
  <si>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</si>
  <si>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</si>
  <si>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</si>
  <si>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</si>
  <si>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</si>
  <si>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</si>
  <si>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</si>
  <si>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</si>
  <si>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09223</t>
  </si>
  <si>
    <t>INTRAVENÓZNÍ INFÚZE U DOSPĚLÉHO NEBO DÍTĚTE NAD 10</t>
  </si>
  <si>
    <t>09563</t>
  </si>
  <si>
    <t>VÝKON ÚSTAVNÍ POHOTOVOSTNÍ SLUŽBY</t>
  </si>
  <si>
    <t>71719</t>
  </si>
  <si>
    <t>VÝMĚNA TRACHEOSTOMICKÉ KANYLY</t>
  </si>
  <si>
    <t>09513</t>
  </si>
  <si>
    <t>TELEFONICKÁ KONZULTACE OŠETŘUJÍCÍHO LÉKAŘE PACIENT</t>
  </si>
  <si>
    <t>61115</t>
  </si>
  <si>
    <t xml:space="preserve">REVIZE, EXCIZE A SUTURA PORANĚNÍ KŮŽE A PODKOŽÍ A </t>
  </si>
  <si>
    <t>09523</t>
  </si>
  <si>
    <t>EDUKAČNÍ POHOVOR LÉKAŘE S NEMOCNÝM ČI RODINOU</t>
  </si>
  <si>
    <t>09219</t>
  </si>
  <si>
    <t xml:space="preserve">INTRAVENÓZNÍ INJEKCE U DOSPĚLÉHO ČI DÍTĚTE NAD 10 </t>
  </si>
  <si>
    <t>71129</t>
  </si>
  <si>
    <t>VYŠETŘENÍ SLUCHU ŘEČÍ A LADIČKAMI</t>
  </si>
  <si>
    <t>09239</t>
  </si>
  <si>
    <t>SUTURA RÁNY A PODKOŽÍ DO 5 CM</t>
  </si>
  <si>
    <t>71125</t>
  </si>
  <si>
    <t>VYŠETŘENÍ SPONTÁNNÍHO VESTIBULÁRNÍHO NYSTAGMU A VE</t>
  </si>
  <si>
    <t>09115</t>
  </si>
  <si>
    <t>ODBĚR BIOLOGICKÉHO MATERIÁLU JINÉHO NEŽ KREV NA KV</t>
  </si>
  <si>
    <t>09235</t>
  </si>
  <si>
    <t>ODSTRANĚNÍ MALÝCH LÉZÍ KŮŽE</t>
  </si>
  <si>
    <t>51811</t>
  </si>
  <si>
    <t>ABSCES NEBO HEMATOM SUBKUTANNÍ, PILONIDÁLNÍ, INTRA</t>
  </si>
  <si>
    <t>71625</t>
  </si>
  <si>
    <t>PŘEDNÍ TAMPONÁDA  NOSNÍ PROVEDENÁ OTORINOLARYNGOLO</t>
  </si>
  <si>
    <t>73019</t>
  </si>
  <si>
    <t>VYŠETŘENÍ IMPEDANCE STŘEDOUŠNÍ A STŘEDOUŠNÍCH REFL</t>
  </si>
  <si>
    <t>71544</t>
  </si>
  <si>
    <t>ZÁKRYT PERFORACE V BUBÍNKU PROTÉZKOU</t>
  </si>
  <si>
    <t>71580</t>
  </si>
  <si>
    <t>VYČIŠTĚNÍ TREPANAČNÍ DUTINY</t>
  </si>
  <si>
    <t>71535</t>
  </si>
  <si>
    <t>PARACENTÉZA VČETNĚ ASPIRACE SE ZAVEDENÍM DRENÁŽE</t>
  </si>
  <si>
    <t>71565</t>
  </si>
  <si>
    <t>POLITZERACE</t>
  </si>
  <si>
    <t>71614</t>
  </si>
  <si>
    <t>ANEMIZACE S ODSÁVÁNÍM Z VEDLEJŠÍCH NOSNÍCH DUTIN</t>
  </si>
  <si>
    <t>71315</t>
  </si>
  <si>
    <t>LARYNGOSKOPIE NEBO EPIFARYNGOSKOPIE FLEXIBILNÍ OPT</t>
  </si>
  <si>
    <t>71789</t>
  </si>
  <si>
    <t>DILATACE PO INCIZI PERITONZILÁRNÍHO ABSCESU</t>
  </si>
  <si>
    <t>71519</t>
  </si>
  <si>
    <t>RESEKCE BOLTCE S PRIMÁRNÍ SUTUROU</t>
  </si>
  <si>
    <t>61131</t>
  </si>
  <si>
    <t>EXCIZE KOŽNÍ LÉZE, SUTURA VÍCE NEŽ 10 CM</t>
  </si>
  <si>
    <t>65615</t>
  </si>
  <si>
    <t>EXCIZE LÉZE V ÚSTNÍ DUTINĚ - DO 2 CM (VČETNĚ JAZYK</t>
  </si>
  <si>
    <t>71525</t>
  </si>
  <si>
    <t>LOKÁLNÍ ODSTRANĚNÍ POLYPU ZE ZVUKOVODU</t>
  </si>
  <si>
    <t>71115</t>
  </si>
  <si>
    <t>VYŠETŘENÍ SEMISPONTÁNNÍCH VESTIBULÁRNÍCH JEVŮ</t>
  </si>
  <si>
    <t>71563</t>
  </si>
  <si>
    <t>KATETRIZACE EUSTACHOVY TUBY JEDNOSTRANNÁ</t>
  </si>
  <si>
    <t>702</t>
  </si>
  <si>
    <t>72021</t>
  </si>
  <si>
    <t>72022</t>
  </si>
  <si>
    <t>72023</t>
  </si>
  <si>
    <t>72113</t>
  </si>
  <si>
    <t>VYŠETŘENÍ PRO KOREKCI SLUCHOVÉ VADY SLUCHADLEM (PR</t>
  </si>
  <si>
    <t>72121</t>
  </si>
  <si>
    <t>MĚŘENÍ AKUSTICKÉHO TLAKU PŘED BUBÍNKEM PRO OBJEKTI</t>
  </si>
  <si>
    <t>72123</t>
  </si>
  <si>
    <t>VYŠETŘENÍ OTOAKUSTICKÉ EMISE (OAE)</t>
  </si>
  <si>
    <t>72131</t>
  </si>
  <si>
    <t>VYŠETŘENÍ ROZUMĚNÍ ŘEČI</t>
  </si>
  <si>
    <t>72137</t>
  </si>
  <si>
    <t>VYŠETŘENÍ ROZLIŠENÍ DISTINKTIVNÍCH RYSŮ HLÁSEK</t>
  </si>
  <si>
    <t>72313</t>
  </si>
  <si>
    <t>ZVĚTŠOVACÍ STROBOSKOPIE NEBO STROBOSKOPIE FLEXIBIL</t>
  </si>
  <si>
    <t>72321</t>
  </si>
  <si>
    <t>ZHOTOVENÍ OTISKU ZVUKOVODU A BOLTCE PRO VÝROBU IND</t>
  </si>
  <si>
    <t>72323</t>
  </si>
  <si>
    <t>OPRAVA INDIVIDUÁLNÍ UŠNÍ VLOŽKY</t>
  </si>
  <si>
    <t>73023</t>
  </si>
  <si>
    <t>VYŠETŘENÍ KMENOVÝCH EVOKOVANÝCH POTENCIÁLŮ ZVUKOVÝ</t>
  </si>
  <si>
    <t>73011</t>
  </si>
  <si>
    <t>SLOVNÍ AUDIOMETRIE DO SLUCHÁTEK NEBO VE VOLNÉM POL</t>
  </si>
  <si>
    <t>73015</t>
  </si>
  <si>
    <t>SPECIÁLNÍ AUDIOMETRICKÉ TESTY</t>
  </si>
  <si>
    <t>72115</t>
  </si>
  <si>
    <t>VYŠETŘENÍ PRO APLIKACI SLUCHADLA KONTROLNÍ</t>
  </si>
  <si>
    <t>72319</t>
  </si>
  <si>
    <t>TERAPEUTICKÉ SEZENÍ VE FONIATRII</t>
  </si>
  <si>
    <t>72125</t>
  </si>
  <si>
    <t>VYŠETŘENÍ HLASOVÉHO POLE A VYŠETŘENÍ VÝŠKY KONVERZ</t>
  </si>
  <si>
    <t>72119</t>
  </si>
  <si>
    <t>PERCEPČNÍ TEST U DĚTÍ NEBO VYŠETŘENÍ INDEXU VNITŘN</t>
  </si>
  <si>
    <t>73029</t>
  </si>
  <si>
    <t>RESCREENING SLUCHU U NOVOROZENCŮ / KOJENCŮ</t>
  </si>
  <si>
    <t>72024</t>
  </si>
  <si>
    <t>VYŠETŘENÍ FONIATREM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</si>
  <si>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</si>
  <si>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</si>
  <si>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</si>
  <si>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</si>
  <si>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</si>
  <si>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</si>
  <si>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</si>
  <si>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</si>
  <si>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</si>
  <si>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</si>
  <si>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</si>
  <si>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</si>
  <si>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</si>
  <si>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</si>
  <si>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</si>
  <si>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</si>
  <si>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</si>
  <si>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</si>
  <si>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</si>
  <si>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</si>
  <si>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</si>
  <si>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</si>
  <si>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</si>
  <si>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</si>
  <si>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</si>
  <si>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</si>
  <si>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</si>
  <si>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</si>
  <si>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</si>
  <si>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</si>
  <si>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</si>
  <si>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</si>
  <si>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</si>
  <si>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</si>
  <si>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</si>
  <si>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</si>
  <si>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</si>
  <si>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</si>
  <si>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</si>
  <si>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5F1</t>
  </si>
  <si>
    <t>GASTROTOMIE, DUODENOTOMIE NEBO JEDNODUCHÁ PYLOROPL</t>
  </si>
  <si>
    <t>6F1</t>
  </si>
  <si>
    <t>61133</t>
  </si>
  <si>
    <t>RADIKÁLNÍ EXCIZE MALIGNÍHO MELANOBLASTOMU</t>
  </si>
  <si>
    <t>61169</t>
  </si>
  <si>
    <t>TRANSPOZICE MUSKULÁRNÍHO LALOKU</t>
  </si>
  <si>
    <t>6F5</t>
  </si>
  <si>
    <t>65022</t>
  </si>
  <si>
    <t>CÍLENÉ VYŠETŘENÍ MAXILOFACIÁLNÍM CHIRURGEM</t>
  </si>
  <si>
    <t>65423</t>
  </si>
  <si>
    <t>RESEKCE DOLNÍ ČELISTI BEZ PŘERUŠENÍ KONTINUITY - J</t>
  </si>
  <si>
    <t>65951</t>
  </si>
  <si>
    <t>GLOSEKTOMIE PARCIÁLNÍ</t>
  </si>
  <si>
    <t>65021</t>
  </si>
  <si>
    <t>KOMPLEXNÍ VYŠETŘENÍ MAXILOFACIÁLNÍM CHIRURGEM</t>
  </si>
  <si>
    <t>65511</t>
  </si>
  <si>
    <t>REKONSTRUKČNÍ OPERACE JAZYKA</t>
  </si>
  <si>
    <t>7F1</t>
  </si>
  <si>
    <t>0006480</t>
  </si>
  <si>
    <t>OCPLEX</t>
  </si>
  <si>
    <t>0008807</t>
  </si>
  <si>
    <t>DALACIN C</t>
  </si>
  <si>
    <t>0011706</t>
  </si>
  <si>
    <t>0020605</t>
  </si>
  <si>
    <t>COLOMYCIN INJEKCE 1 000 000 MEZINÁRODNÍCH JEDNOTEK</t>
  </si>
  <si>
    <t>0064946</t>
  </si>
  <si>
    <t>DIFLUCAN I.V.</t>
  </si>
  <si>
    <t>0065989</t>
  </si>
  <si>
    <t>MYCOMAX INF</t>
  </si>
  <si>
    <t>0066020</t>
  </si>
  <si>
    <t>AUGMENTIN 1,2 G</t>
  </si>
  <si>
    <t>0066137</t>
  </si>
  <si>
    <t>0077044</t>
  </si>
  <si>
    <t>ZINACEF 750 MG</t>
  </si>
  <si>
    <t>0096413</t>
  </si>
  <si>
    <t>0096414</t>
  </si>
  <si>
    <t>0131656</t>
  </si>
  <si>
    <t>0151458</t>
  </si>
  <si>
    <t>0162180</t>
  </si>
  <si>
    <t>CIPROFLOXACIN KABI 200 MG/100 ML INFUZNÍ ROZTOK</t>
  </si>
  <si>
    <t>0164350</t>
  </si>
  <si>
    <t>TAZOCIN 4 G/0,5 G</t>
  </si>
  <si>
    <t>0026700</t>
  </si>
  <si>
    <t>NEORECORMON 500 IU</t>
  </si>
  <si>
    <t>0201961</t>
  </si>
  <si>
    <t>2</t>
  </si>
  <si>
    <t>0007917</t>
  </si>
  <si>
    <t>0207921</t>
  </si>
  <si>
    <t>0067523</t>
  </si>
  <si>
    <t>IMPLANTÁT STŘEDOUŠNÍ PORP KLAČANSKÉHO</t>
  </si>
  <si>
    <t>0067531</t>
  </si>
  <si>
    <t>IMPLANTÁT STŘEDOUŠNÍ TORP</t>
  </si>
  <si>
    <t>0067780</t>
  </si>
  <si>
    <t>IMPLANTÁT STŘEDOUŠNÍ PISTON, PISTON PN</t>
  </si>
  <si>
    <t>0069500</t>
  </si>
  <si>
    <t>KANYLA TRACHEOSTOMICKÁ  S NÍZKOTLAKOU  MANŽETOU</t>
  </si>
  <si>
    <t>0163243</t>
  </si>
  <si>
    <t xml:space="preserve">IMPLANTÁT MAXILLOFACIÁLNÍ STŘEDNÍ OBLIČEJOVÁ ETÁŽ </t>
  </si>
  <si>
    <t>0163308</t>
  </si>
  <si>
    <t>IMPLANTÁT OČNÍ KANYLA SLZNÉ CESTY</t>
  </si>
  <si>
    <t>0163253</t>
  </si>
  <si>
    <t>0067533</t>
  </si>
  <si>
    <t>00631</t>
  </si>
  <si>
    <t>OD TYPU 31 - PRO NEMOCNICE TYPU 3, (KATEGORIE 6)</t>
  </si>
  <si>
    <t>09227</t>
  </si>
  <si>
    <t>I. V. APLIKACE KRVE NEBO KREVNÍCH DERIVÁTŮ</t>
  </si>
  <si>
    <t>61113</t>
  </si>
  <si>
    <t>61147</t>
  </si>
  <si>
    <t>UZAVŘENÍ DEFEKTU KOŽNÍM LALOKEM MÍSTNÍM DO 10 CM^2</t>
  </si>
  <si>
    <t>61409</t>
  </si>
  <si>
    <t>MODELACE A PŘITAŽENÍ ODSTÁLÉHO BOLTCE</t>
  </si>
  <si>
    <t>65613</t>
  </si>
  <si>
    <t>EXCIZE LÉZE V ÚSTNÍ DUTINĚ - OD 2 CM DO 4 CM</t>
  </si>
  <si>
    <t>71213</t>
  </si>
  <si>
    <t>ENDOSKOPIE PARANASÁLNÍ DUTINY</t>
  </si>
  <si>
    <t>71311</t>
  </si>
  <si>
    <t>LARYNGOSKOPIE PŘÍMÁ</t>
  </si>
  <si>
    <t>71517</t>
  </si>
  <si>
    <t>ODSTRANĚNÍ CIZÍHO TĚLESA ZE STŘEDOUŠÍ</t>
  </si>
  <si>
    <t>71527</t>
  </si>
  <si>
    <t>EXCIZE JEDNODUCHÉ EXOSTÓZY VE ZVUKOVODU</t>
  </si>
  <si>
    <t>71531</t>
  </si>
  <si>
    <t>PLASTICKÁ OPERACE ATRÉZIE ZVUKOVODU</t>
  </si>
  <si>
    <t>71537</t>
  </si>
  <si>
    <t>MASTOIDEKTOMIE</t>
  </si>
  <si>
    <t>71541</t>
  </si>
  <si>
    <t>REVIZE PO ATTIKOANTROMASTOIDEKTOMII</t>
  </si>
  <si>
    <t>71547</t>
  </si>
  <si>
    <t>TYMPANOPLASTIKA S OSSIKULOPLASTIKOU</t>
  </si>
  <si>
    <t>71551</t>
  </si>
  <si>
    <t>TYMPANOTOMIE</t>
  </si>
  <si>
    <t>71557</t>
  </si>
  <si>
    <t>STAPEDEKTOMIE NEBO STAPEDOTOMIE S PROTÉZKOU</t>
  </si>
  <si>
    <t>71567</t>
  </si>
  <si>
    <t>DESTRUKCE MEMBRANOSNÍHO LABYRINTU</t>
  </si>
  <si>
    <t>71617</t>
  </si>
  <si>
    <t>EXCIZE VÍCEČETNÝCH NOSNÍCH POLYPŮ</t>
  </si>
  <si>
    <t>71641</t>
  </si>
  <si>
    <t>SUBMUKÓZNÍ RESEKCE NOSNÍ PŘEPÁŽKY</t>
  </si>
  <si>
    <t>71651</t>
  </si>
  <si>
    <t>SEPTOPLASTIKA</t>
  </si>
  <si>
    <t>71671</t>
  </si>
  <si>
    <t>MAXILÁRNÍ INTRANAZÁLNÍ ANTROSTOMIE</t>
  </si>
  <si>
    <t>71677</t>
  </si>
  <si>
    <t>ETMOIDEKTOMIE ENDONAZÁLNÍ</t>
  </si>
  <si>
    <t>71681</t>
  </si>
  <si>
    <t>SFENOIDOTOMIE</t>
  </si>
  <si>
    <t>71717</t>
  </si>
  <si>
    <t>TRACHEOTOMIE</t>
  </si>
  <si>
    <t>71723</t>
  </si>
  <si>
    <t>UZAVŘENÍ PERZISTUJÍCÍHO TRACHEOTOMICKÉHO KANÁLU</t>
  </si>
  <si>
    <t>71733</t>
  </si>
  <si>
    <t>LARYNGEKTOMIE TOTÁLNÍ</t>
  </si>
  <si>
    <t>71747</t>
  </si>
  <si>
    <t>ČÁSTEČNÁ EXSTIRPACE KRČNÍCH UZLIN</t>
  </si>
  <si>
    <t>71757</t>
  </si>
  <si>
    <t>FARYNGEKTOMIE PARCIÁLNÍ - TRANSHYOIDNÍ NEBO LATERÁ</t>
  </si>
  <si>
    <t>71758</t>
  </si>
  <si>
    <t>LATERÁLNÍ FARYNGOTOMIE</t>
  </si>
  <si>
    <t>71761</t>
  </si>
  <si>
    <t>EXSTIRPACE STŘEDNÍ KRČNÍ CYSTY NEBO PÍŠTĚLE VČETNĚ</t>
  </si>
  <si>
    <t>71763</t>
  </si>
  <si>
    <t>TONZILEKTOMIE</t>
  </si>
  <si>
    <t>71771</t>
  </si>
  <si>
    <t>PAROTIDEKTOMIE TOTÁLNÍ KONZERVATIVNÍ</t>
  </si>
  <si>
    <t>71773</t>
  </si>
  <si>
    <t>PAROTIDEKTOMIE RADIKÁLNÍ</t>
  </si>
  <si>
    <t>71777</t>
  </si>
  <si>
    <t>PŘÍUŠNÍ ŽLÁZA - EXCIZE MALÉHO TUMORU, EVENT. BIOPS</t>
  </si>
  <si>
    <t>71791</t>
  </si>
  <si>
    <t>EXSTIRPACE LATERÁLNÍ KRČNÍ CYSTY</t>
  </si>
  <si>
    <t>71811</t>
  </si>
  <si>
    <t>LIGATURA A. CAROTIS EXT.</t>
  </si>
  <si>
    <t>71821</t>
  </si>
  <si>
    <t>LASER V ORL Á 10 MINUT</t>
  </si>
  <si>
    <t>00880</t>
  </si>
  <si>
    <t>ROZLIŠENÍ VYKÁZANÉ HOSPITALIZACE JAKO: = NOVÁ HOSP</t>
  </si>
  <si>
    <t>00881</t>
  </si>
  <si>
    <t>ROZLIŠENÍ VYKÁZANÉ HOSPITALIZACE JAKO: = POKRAČOVÁ</t>
  </si>
  <si>
    <t>71543</t>
  </si>
  <si>
    <t>OBLITERACE MASTOIDEÁLNÍ DUTINY</t>
  </si>
  <si>
    <t>00602</t>
  </si>
  <si>
    <t>OD TYPU 02 - PRO NEMOCNICE TYPU 3, (KATEGORIE 6)</t>
  </si>
  <si>
    <t>99999</t>
  </si>
  <si>
    <t>Nespecifikovany vykon</t>
  </si>
  <si>
    <t>71749</t>
  </si>
  <si>
    <t>BLOKOVÁ DISEKCE KRČNÍCH UZLIN</t>
  </si>
  <si>
    <t>74021</t>
  </si>
  <si>
    <t>KOMPLEXNÍ VYŠETŘENÍ DÍTĚTE DĚTSKÝM OTORINOLARYNGOL</t>
  </si>
  <si>
    <t>76801</t>
  </si>
  <si>
    <t>POUŽITÍ TELEVIZNÍHO ŘETĚZCE PŘI ENDOSKOPICKÉM VÝKO</t>
  </si>
  <si>
    <t>51125</t>
  </si>
  <si>
    <t>TYREOIDEKTOMIE TOTÁLNÍ NEBO OBOUSTRANNÁ SUBTOTÁLNÍ</t>
  </si>
  <si>
    <t>71639</t>
  </si>
  <si>
    <t>ENDOSKOPICKÁ OPERACE V NOSNÍ DUTINĚ</t>
  </si>
  <si>
    <t>71775</t>
  </si>
  <si>
    <t>PAROTIDEKTOMIE LATERÁLNÍ KONZERVATIVNÍ</t>
  </si>
  <si>
    <t>71530</t>
  </si>
  <si>
    <t>REKONSTRUKCE ZADNÍ HORNÍ STĚNY ZVUKOVODU</t>
  </si>
  <si>
    <t>71539</t>
  </si>
  <si>
    <t>TYMPANOMASTOIDEKTOMIE NEBO ATTIKOANTROTOMIE</t>
  </si>
  <si>
    <t>71765</t>
  </si>
  <si>
    <t>ADENOTOMIE</t>
  </si>
  <si>
    <t>71635</t>
  </si>
  <si>
    <t>MUKOTOMIE NEBO KONCHEKTOMIE</t>
  </si>
  <si>
    <t>71545</t>
  </si>
  <si>
    <t>MYRINGOPLASTIKA</t>
  </si>
  <si>
    <t>71319</t>
  </si>
  <si>
    <t>ESOFAGOSKOPIE RIGIDNÍ</t>
  </si>
  <si>
    <t>71729</t>
  </si>
  <si>
    <t>ODSTRANĚNÍ POLYPU NEBO JINÉHO NOVOTVARU Z HRTANU N</t>
  </si>
  <si>
    <t>71549</t>
  </si>
  <si>
    <t>TYMPANOPLASTIKA S REKONSTRUKCÍ ŘETĚZU KŮSTEK</t>
  </si>
  <si>
    <t>51127</t>
  </si>
  <si>
    <t>HEMITYROIDEKTOMIE (TOTÁLNÍ LOBEKTOMIE ŠTÍTNÉ ŽLÁZY</t>
  </si>
  <si>
    <t>71769</t>
  </si>
  <si>
    <t>EXSTIRPACE SUBMANDIBULÁRNÍ NEBO SUBLINGUÁLNÍ ŽLÁZY</t>
  </si>
  <si>
    <t>71529</t>
  </si>
  <si>
    <t>EXCIZE VÍCEČETNÝCH EXOSTÓZ ZVUKOVODU KOMPLIKOVANÁ</t>
  </si>
  <si>
    <t>75421</t>
  </si>
  <si>
    <t>DACRYOCYSTORINOSTOMIE</t>
  </si>
  <si>
    <t>71515</t>
  </si>
  <si>
    <t>OPERAČNÍ ODSTRANĚNÍ CIZÍHO TĚLESA ZE ZVUKOVODU</t>
  </si>
  <si>
    <t>71619</t>
  </si>
  <si>
    <t>EXSTIRPACE ANTROCHOANÁLNÍHO POLYPU</t>
  </si>
  <si>
    <t>71630</t>
  </si>
  <si>
    <t>BALÓNKOVÁ NOSNÍ TAMPONÁDA PŘI EPISTAXI PROVEDENÁ O</t>
  </si>
  <si>
    <t>71675</t>
  </si>
  <si>
    <t>OPER. SEC. JANSEN-RITTER, OPER. SEC. KILLIAN</t>
  </si>
  <si>
    <t>71760</t>
  </si>
  <si>
    <t>TRANSHYOIDNÍ FARYNGOTOMIE</t>
  </si>
  <si>
    <t>71742</t>
  </si>
  <si>
    <t>OPERACE LARYNGOKÉLY</t>
  </si>
  <si>
    <t>71629</t>
  </si>
  <si>
    <t>ODSTRANĚNÍ ZADNÍ NOSNÍ TAMPONÁDY</t>
  </si>
  <si>
    <t>7F5</t>
  </si>
  <si>
    <t>14</t>
  </si>
  <si>
    <t>0093109</t>
  </si>
  <si>
    <t>16</t>
  </si>
  <si>
    <t>17</t>
  </si>
  <si>
    <t>09245</t>
  </si>
  <si>
    <t>ZAVEDENÍ GASTRICKÉ SONDY PRO ENTERÁLNÍ VÝŽIVU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</si>
  <si>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</si>
  <si>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</si>
  <si>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</si>
  <si>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</si>
  <si>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</si>
  <si>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</si>
  <si>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</si>
  <si>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</si>
  <si>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</si>
  <si>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</si>
  <si>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</si>
  <si>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</si>
  <si>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00100</t>
  </si>
  <si>
    <t>A</t>
  </si>
  <si>
    <t xml:space="preserve">DLOUHODOBÁ MECHANICKÁ VENTILACE &gt; 504 HODIN (22-42 DNÍ)                                             </t>
  </si>
  <si>
    <t>00121</t>
  </si>
  <si>
    <t xml:space="preserve">DLOUHODOBÁ MECHANICKÁ VENTILACE &gt; 240 HODIN (11-21 DNÍ)                                             </t>
  </si>
  <si>
    <t>01061</t>
  </si>
  <si>
    <t xml:space="preserve">JINÉ VÝKONY PŘI ONEMOCNĚNÍCH A PORUCHÁCH NERVOVÉHO SYST                                             </t>
  </si>
  <si>
    <t>01062</t>
  </si>
  <si>
    <t>01461</t>
  </si>
  <si>
    <t xml:space="preserve">JINÉ PORUCHY NERVOVÉHO SYSTÉMU BEZ CC                                                               </t>
  </si>
  <si>
    <t>02021</t>
  </si>
  <si>
    <t xml:space="preserve">EXTRAOKULÁRNÍ VÝKONY, KROMĚ OČNICE BEZ CC                                                           </t>
  </si>
  <si>
    <t>02321</t>
  </si>
  <si>
    <t xml:space="preserve">JINÉ PORUCHY OKA BEZ CC                                                                             </t>
  </si>
  <si>
    <t>02323</t>
  </si>
  <si>
    <t xml:space="preserve">JINÉ PORUCHY OKA S MCC                                                                              </t>
  </si>
  <si>
    <t>03011</t>
  </si>
  <si>
    <t xml:space="preserve">VELKÉ VÝKONY NA HRTANU A PRŮDUŠNICI BEZ CC                                                          </t>
  </si>
  <si>
    <t>03012</t>
  </si>
  <si>
    <t xml:space="preserve">VELKÉ VÝKONY NA HRTANU A PRŮDUŠNICI S CC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</si>
  <si>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</si>
  <si>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</si>
  <si>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</si>
  <si>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</si>
  <si>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03041</t>
  </si>
  <si>
    <t xml:space="preserve">VÝKONY NA ÚSTECH BEZ CC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</si>
  <si>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</si>
  <si>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</si>
  <si>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</si>
  <si>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</si>
  <si>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</si>
  <si>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</si>
  <si>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</si>
  <si>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</si>
  <si>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03081</t>
  </si>
  <si>
    <t xml:space="preserve">VÝKONY NA KRČNÍCH A NOSNÍCH MANDLÍCH BEZ CC                                                         </t>
  </si>
  <si>
    <t>03082</t>
  </si>
  <si>
    <t xml:space="preserve">VÝKONY NA KRČNÍCH A NOSNÍCH MANDLÍCH S CC                                                           </t>
  </si>
  <si>
    <t>03083</t>
  </si>
  <si>
    <t xml:space="preserve">VÝKONY NA KRČNÍCH A NOSNÍCH MANDLÍCH S MCC                                                          </t>
  </si>
  <si>
    <t>03091</t>
  </si>
  <si>
    <t xml:space="preserve">JINÉ VÝKONY PŘI PORUCHÁCH A ONEMOCNĚNÍCH UŠÍ, NOSU, ÚST                                             </t>
  </si>
  <si>
    <t>03092</t>
  </si>
  <si>
    <t>03093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</si>
  <si>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</si>
  <si>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</si>
  <si>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</si>
  <si>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</si>
  <si>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03303</t>
  </si>
  <si>
    <t xml:space="preserve">MALIGNÍ ONEMOCNĚNÍ UCHA, NOSU, ÚST A HRDLA S MCC                                                    </t>
  </si>
  <si>
    <t>03311</t>
  </si>
  <si>
    <t xml:space="preserve">PORUCHY ROVNOVÁHY BEZ CC                                                                            </t>
  </si>
  <si>
    <t>03312</t>
  </si>
  <si>
    <t xml:space="preserve">PORUCHY ROVNOVÁHY S CC                                                                              </t>
  </si>
  <si>
    <t>03321</t>
  </si>
  <si>
    <t xml:space="preserve">EPISTAXE BEZ CC                                                                                     </t>
  </si>
  <si>
    <t>03322</t>
  </si>
  <si>
    <t xml:space="preserve">EPISTAXE S CC                                                                                       </t>
  </si>
  <si>
    <t>03331</t>
  </si>
  <si>
    <t xml:space="preserve">EPIGLOTITIS, OTITIS MEDIA, INFEKCE HORNÍCH CEST DÝCHACÍ                                             </t>
  </si>
  <si>
    <t>03332</t>
  </si>
  <si>
    <t>03333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</si>
  <si>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</si>
  <si>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</si>
  <si>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</si>
  <si>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</si>
  <si>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03351</t>
  </si>
  <si>
    <t xml:space="preserve">JINÉ PORUCHY UŠÍ, NOSU, ÚST A HRDLA BEZ CC                                                          </t>
  </si>
  <si>
    <t>03352</t>
  </si>
  <si>
    <t xml:space="preserve">JINÉ PORUCHY UŠÍ, NOSU, ÚST A HRDLA S CC                                                            </t>
  </si>
  <si>
    <t>03353</t>
  </si>
  <si>
    <t xml:space="preserve">JINÉ PORUCHY UŠÍ, NOSU, ÚST A HRDLA S MCC                                                           </t>
  </si>
  <si>
    <t>04411</t>
  </si>
  <si>
    <t xml:space="preserve">PŘÍZNAKY, SYMPTOMY A JINÉ DIAGNÓZY DÝCHACÍHO SYSTÉMU BE                                             </t>
  </si>
  <si>
    <t>04412</t>
  </si>
  <si>
    <t xml:space="preserve">PŘÍZNAKY, SYMPTOMY A JINÉ DIAGNÓZY DÝCHACÍHO SYSTÉMU S                                              </t>
  </si>
  <si>
    <t>05141</t>
  </si>
  <si>
    <t xml:space="preserve">JINÉ VASKULÁRNÍ VÝKONY BEZ CC                                                                       </t>
  </si>
  <si>
    <t>06021</t>
  </si>
  <si>
    <t xml:space="preserve">VELKÉ VÝKONY NA ŽALUDKU, JÍCNU A DVANÁCTNÍKU BEZ CC                                                 </t>
  </si>
  <si>
    <t>06022</t>
  </si>
  <si>
    <t xml:space="preserve">VELKÉ VÝKONY NA ŽALUDKU, JÍCNU A DVANÁCTNÍKU S CC                                                   </t>
  </si>
  <si>
    <t>06321</t>
  </si>
  <si>
    <t xml:space="preserve">PORUCHY JÍCNU BEZ CC                                                                                </t>
  </si>
  <si>
    <t>06381</t>
  </si>
  <si>
    <t xml:space="preserve">JINÉ PORUCHY TRÁVICÍHO SYSTÉMU BEZ CC                                                               </t>
  </si>
  <si>
    <t>09011</t>
  </si>
  <si>
    <t xml:space="preserve">KOŽNÍ ŠTĚP A/NEBO DEBRIDEMENT BEZ CC                                                                </t>
  </si>
  <si>
    <t>09031</t>
  </si>
  <si>
    <t xml:space="preserve">JINÉ VÝKONY PŘI PORUCHÁCH A ONEMOCNĚNÍCH KŮŽE, PODKOŽNÍ                                             </t>
  </si>
  <si>
    <t>09032</t>
  </si>
  <si>
    <t>09341</t>
  </si>
  <si>
    <t xml:space="preserve">JINÉ PORUCHY KŮŽE A PRSU BEZ CC                                                                     </t>
  </si>
  <si>
    <t>10051</t>
  </si>
  <si>
    <t xml:space="preserve">VÝKONY NA ŠTÍTNÉ A PŘÍŠTITNÉ ŽLÁZE, THYROGLOSSÁLNÍ VÝKO                                             </t>
  </si>
  <si>
    <t>10052</t>
  </si>
  <si>
    <t>10061</t>
  </si>
  <si>
    <t xml:space="preserve">JINÉ VÝKONY PŘI ENDOKRINNÍCH, NUTRIČNÍCH A METABOLICKÝC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</si>
  <si>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</si>
  <si>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</si>
  <si>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</si>
  <si>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</si>
  <si>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16021</t>
  </si>
  <si>
    <t xml:space="preserve">JINÉ VÝKONY PRO KREVNÍ ONEMOCNĚNÍ A NA KRVETVORNÝCH ORG                                             </t>
  </si>
  <si>
    <t>16022</t>
  </si>
  <si>
    <t>16341</t>
  </si>
  <si>
    <t xml:space="preserve">JINÉ PORUCHY KRVE A KRVETVORNÝCH ORGÁNŮ BEZ CC                                                      </t>
  </si>
  <si>
    <t>17031</t>
  </si>
  <si>
    <t xml:space="preserve">MYELOPROLIFERATIVNÍ PORUCHY A ŠPATNĚ DIFERENCOVANÉ NÁDO                                             </t>
  </si>
  <si>
    <t>17032</t>
  </si>
  <si>
    <t>17041</t>
  </si>
  <si>
    <t>17311</t>
  </si>
  <si>
    <t xml:space="preserve">LYMFOM A NEAKUTNÍ LEUKÉMIE BEZ CC                                                                   </t>
  </si>
  <si>
    <t>17341</t>
  </si>
  <si>
    <t xml:space="preserve">JINÉ MYELOPROLIFERATIVNÍ PORUCHY A DIAGNÓZA NEDIFERENCO                                             </t>
  </si>
  <si>
    <t>18332</t>
  </si>
  <si>
    <t xml:space="preserve">VIROVÉ ONEMOCNĚNÍ S CC                                                                              </t>
  </si>
  <si>
    <t>23011</t>
  </si>
  <si>
    <t xml:space="preserve">OPERAČNÍ VÝKON S DIAGNÓZOU JINÉHO KONTAKTU SE ZDRAVOTNI                                             </t>
  </si>
  <si>
    <t>23311</t>
  </si>
  <si>
    <t xml:space="preserve">SYMPTOMY A ABNORMÁLNÍ NÁLEZY BEZ CC                                                                 </t>
  </si>
  <si>
    <t>88871</t>
  </si>
  <si>
    <t xml:space="preserve">ROZSÁHLÉ VÝKONY, KTERÉ SE NETÝKAJÍ HLAVNÍ DIAGNÓZY BEZ                                              </t>
  </si>
  <si>
    <t>88872</t>
  </si>
  <si>
    <t xml:space="preserve">ROZSÁHLÉ VÝKONY, KTERÉ SE NETÝKAJÍ HLAVNÍ DIAGNÓZY S CC                                             </t>
  </si>
  <si>
    <t>88891</t>
  </si>
  <si>
    <t xml:space="preserve">VÝKONY OMEZENÉHO ROZSAHU, KTERÉ SE NETÝKAJÍ HLAVNÍ DIAG                                             </t>
  </si>
  <si>
    <t>88892</t>
  </si>
  <si>
    <t>Porovnání jednotlivých IR DRG skupin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</si>
  <si>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</si>
  <si>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</si>
  <si>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</si>
  <si>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</si>
  <si>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</si>
  <si>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</si>
  <si>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</si>
  <si>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202</t>
  </si>
  <si>
    <t>87427</t>
  </si>
  <si>
    <t>CYTOLOGICKÉ NÁTĚRY  NECENTRIFUGOVANÉ TEKUTINY - 4-</t>
  </si>
  <si>
    <t>0022077</t>
  </si>
  <si>
    <t>IOMERON 400</t>
  </si>
  <si>
    <t>0093626</t>
  </si>
  <si>
    <t>ULTRAVIST 370</t>
  </si>
  <si>
    <t>0095609</t>
  </si>
  <si>
    <t>MICROPAQUE CT</t>
  </si>
  <si>
    <t>0002021</t>
  </si>
  <si>
    <t>0002087</t>
  </si>
  <si>
    <t>0110740</t>
  </si>
  <si>
    <t>VÁLCE (DVA) STERILNÍ, JEDNORÁZOVÉ DO INJEKTORU, CE</t>
  </si>
  <si>
    <t>47275</t>
  </si>
  <si>
    <t>SCINTIGRAFIE SENTINELOVÉ UZLINY</t>
  </si>
  <si>
    <t>47355</t>
  </si>
  <si>
    <t>HYBRIDNÍ VÝPOČETNÍ A POZITRONOVÁ EMISNÍ TOMOGRAFIE</t>
  </si>
  <si>
    <t>47022</t>
  </si>
  <si>
    <t>CÍLENÉ VYŠETŘENÍ LÉKAŘEM SE SPECIALIZOVANOU ZPŮSOB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</si>
  <si>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</si>
  <si>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</si>
  <si>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</si>
  <si>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</si>
  <si>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</si>
  <si>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</si>
  <si>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</si>
  <si>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</si>
  <si>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</si>
  <si>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</si>
  <si>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</si>
  <si>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</si>
  <si>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</si>
  <si>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</si>
  <si>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</si>
  <si>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</si>
  <si>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</si>
  <si>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96515</t>
  </si>
  <si>
    <t>FIBRIN DEGRADAČNÍ PRODUKTY KVANTITATIVNĚ</t>
  </si>
  <si>
    <t>96325</t>
  </si>
  <si>
    <t>FIBRINOGEN (SÉRIE)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</si>
  <si>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</si>
  <si>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</si>
  <si>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</si>
  <si>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</si>
  <si>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</si>
  <si>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</si>
  <si>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</si>
  <si>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</si>
  <si>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</si>
  <si>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</si>
  <si>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</si>
  <si>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</si>
  <si>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</si>
  <si>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</si>
  <si>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</si>
  <si>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</si>
  <si>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81171</t>
  </si>
  <si>
    <t>KYSELINA MLÉČNÁ (LAKTÁT) STATIM</t>
  </si>
  <si>
    <t>81221</t>
  </si>
  <si>
    <t>POTNÍ TEST</t>
  </si>
  <si>
    <t>81227</t>
  </si>
  <si>
    <t>PROSTATICKÝ SPECIFICKÝ ANTIGEN (PSA) - VOLNÝ</t>
  </si>
  <si>
    <t>81237</t>
  </si>
  <si>
    <t>TROPONIN - T NEBO I ELISA</t>
  </si>
  <si>
    <t>81427</t>
  </si>
  <si>
    <t>FOSFOR ANORGANICKÝ</t>
  </si>
  <si>
    <t>81447</t>
  </si>
  <si>
    <t>GLYKOVANÉ PROTEINY</t>
  </si>
  <si>
    <t>81527</t>
  </si>
  <si>
    <t>CHOLESTEROL LDL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</si>
  <si>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</si>
  <si>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</si>
  <si>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</si>
  <si>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</si>
  <si>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</si>
  <si>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</si>
  <si>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91137</t>
  </si>
  <si>
    <t>STANOVENÍ TRANSFERINU</t>
  </si>
  <si>
    <t>93151</t>
  </si>
  <si>
    <t>FERRITIN</t>
  </si>
  <si>
    <t>93167</t>
  </si>
  <si>
    <t>NEURON - SPECIFICKÁ ENOLÁZA (NSE)</t>
  </si>
  <si>
    <t>93227</t>
  </si>
  <si>
    <t>ANTIGEN SQUAMÓZNÍCH NÁDOROVÝCH BUNĚK (SCC)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</si>
  <si>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</si>
  <si>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</si>
  <si>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</si>
  <si>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</si>
  <si>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</si>
  <si>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</si>
  <si>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</si>
  <si>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</si>
  <si>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</si>
  <si>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</si>
  <si>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</si>
  <si>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</si>
  <si>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</si>
  <si>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</si>
  <si>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</si>
  <si>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</si>
  <si>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</si>
  <si>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</si>
  <si>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</si>
  <si>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</si>
  <si>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</si>
  <si>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</si>
  <si>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</si>
  <si>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</si>
  <si>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</si>
  <si>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</si>
  <si>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</si>
  <si>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</si>
  <si>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</si>
  <si>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</si>
  <si>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</si>
  <si>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</si>
  <si>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</si>
  <si>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</si>
  <si>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</si>
  <si>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</si>
  <si>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</si>
  <si>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</si>
  <si>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</si>
  <si>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</si>
  <si>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</si>
  <si>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</si>
  <si>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</si>
  <si>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</si>
  <si>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</si>
  <si>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</si>
  <si>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</si>
  <si>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</si>
  <si>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</si>
  <si>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</si>
  <si>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</si>
  <si>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</si>
  <si>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</si>
  <si>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</si>
  <si>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</si>
  <si>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</si>
  <si>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91193</t>
  </si>
  <si>
    <t>STANOVENÍ B2 - MIKROGLOBULINU ELISA</t>
  </si>
  <si>
    <t>81533</t>
  </si>
  <si>
    <t>LIPÁZA</t>
  </si>
  <si>
    <t>93199</t>
  </si>
  <si>
    <t>TYREOGLOBULIN (TG)</t>
  </si>
  <si>
    <t>81629</t>
  </si>
  <si>
    <t>VAZEBNÁ KAPACITA ŽELEZA</t>
  </si>
  <si>
    <t>81125</t>
  </si>
  <si>
    <t>BÍLKOVINY CELKOVÉ (SÉRUM) STATIM</t>
  </si>
  <si>
    <t>81235</t>
  </si>
  <si>
    <t>TUMORMARKERY CA 19-9, CA 15-3, CA 72-4, CA 125</t>
  </si>
  <si>
    <t>93193</t>
  </si>
  <si>
    <t>THYMIDINKINÁZA</t>
  </si>
  <si>
    <t>81123</t>
  </si>
  <si>
    <t>BILIRUBIN KONJUGOVANÝ STATIM</t>
  </si>
  <si>
    <t>93265</t>
  </si>
  <si>
    <t>CYFRA 21-1 (NÁDOROVÝ ANTIGEN, CYTOKERATIN FRAGMENT</t>
  </si>
  <si>
    <t>93223</t>
  </si>
  <si>
    <t>NÁDOROVÉ ANTIGENY CA - TYPU</t>
  </si>
  <si>
    <t>81775</t>
  </si>
  <si>
    <t>KVANTITATIVNÍ ANALÝZA MOCE</t>
  </si>
  <si>
    <t>34</t>
  </si>
  <si>
    <t>809</t>
  </si>
  <si>
    <t>0003132</t>
  </si>
  <si>
    <t>GADOVIST 1,0 MMOL/ML</t>
  </si>
  <si>
    <t>0017039</t>
  </si>
  <si>
    <t>VISIPAQUE 320 MG I/ML</t>
  </si>
  <si>
    <t>0022075</t>
  </si>
  <si>
    <t>0042433</t>
  </si>
  <si>
    <t>0045123</t>
  </si>
  <si>
    <t>0065978</t>
  </si>
  <si>
    <t>DOTAREM</t>
  </si>
  <si>
    <t>0077018</t>
  </si>
  <si>
    <t>0077019</t>
  </si>
  <si>
    <t>0077024</t>
  </si>
  <si>
    <t>ULTRAVIST 300</t>
  </si>
  <si>
    <t>0095607</t>
  </si>
  <si>
    <t>MICROPAQUE</t>
  </si>
  <si>
    <t>0151208</t>
  </si>
  <si>
    <t>0038482</t>
  </si>
  <si>
    <t>DRÁT VODÍCÍ GUIDE WIRE M</t>
  </si>
  <si>
    <t>0038483</t>
  </si>
  <si>
    <t>0038498</t>
  </si>
  <si>
    <t>KATETR ANGIOGRAFICKÝ GLIDECATH</t>
  </si>
  <si>
    <t>0038503</t>
  </si>
  <si>
    <t>SOUPRAVA ZAVÁDĚCÍ INTRODUCER</t>
  </si>
  <si>
    <t>0053374</t>
  </si>
  <si>
    <t xml:space="preserve">KATETR ANGIOPLASTICKÝ LARGE OMEGA, PRŮMĚR 7 - 8.5 </t>
  </si>
  <si>
    <t>0053563</t>
  </si>
  <si>
    <t>KATETR DIAGNOSTICKÝ TEMPO4F,5F</t>
  </si>
  <si>
    <t>0057823</t>
  </si>
  <si>
    <t>KATETR ANGIOGRAFICKÝ TORCON,PRŮMĚR 4.1 AŽ 7 FRENCH</t>
  </si>
  <si>
    <t>0058462</t>
  </si>
  <si>
    <t>VODIČ DRÁTĚNÝ LUNDERQUIST EXTRA STIFF, ZAHNUTÝ</t>
  </si>
  <si>
    <t>0058463</t>
  </si>
  <si>
    <t>VODIČ DRÁTĚNÝ LUNDERQUIST EXTRA STIFF</t>
  </si>
  <si>
    <t>0059345</t>
  </si>
  <si>
    <t>INDEFLÁTOR - ZAŘÍZENÍ INSUFLAČNÍ - INFLATION DEVIC</t>
  </si>
  <si>
    <t>0059795</t>
  </si>
  <si>
    <t>DRÁT VODÍCÍ ANGIODYN J3 FC-FS 150-0,35</t>
  </si>
  <si>
    <t>0059982</t>
  </si>
  <si>
    <t>DRÁT ZAVÁDĚCÍ MIRAGE 103-0608-200</t>
  </si>
  <si>
    <t>0075314</t>
  </si>
  <si>
    <t>JEHLA BIOPTICKÁ MN1610</t>
  </si>
  <si>
    <t>0092125</t>
  </si>
  <si>
    <t>MIKROKATETR PROGREAT PC2411-2813, PP27111-27131</t>
  </si>
  <si>
    <t>0092127</t>
  </si>
  <si>
    <t>ČÁSTICE EMBOLIZAČNÍ - EMBOSFÉRY EB2S103-912</t>
  </si>
  <si>
    <t>0092559</t>
  </si>
  <si>
    <t>SADA AG - SYSTÉM PRO UZAVÍRÁNÍ CÉV - FEMORÁLNÍ - S</t>
  </si>
  <si>
    <t>0051244</t>
  </si>
  <si>
    <t>KATETR VODÍCÍ GUIDER</t>
  </si>
  <si>
    <t>0057846</t>
  </si>
  <si>
    <t>TĚLÍSKO EMBOLIZAČNÍ HILAL</t>
  </si>
  <si>
    <t>0054353</t>
  </si>
  <si>
    <t>KATETR BALÓNKOVÝ PTA - MAXI LD</t>
  </si>
  <si>
    <t>0058750</t>
  </si>
  <si>
    <t>TĚLÍSKA EMBOLIZAČNÍ - ČÁSTICE</t>
  </si>
  <si>
    <t>89113</t>
  </si>
  <si>
    <t>RTG LEBKY, CÍLENÉ SNÍMKY</t>
  </si>
  <si>
    <t>89117</t>
  </si>
  <si>
    <t>RTG KRKU A KRČNÍ PÁTEŘE</t>
  </si>
  <si>
    <t>89127</t>
  </si>
  <si>
    <t>RTG KOSTÍ A KLOUBŮ KONČETIN</t>
  </si>
  <si>
    <t>89313</t>
  </si>
  <si>
    <t xml:space="preserve">PERKUTÁNNÍ PUNKCE NEBO BIOPSIE ŘÍZENÁ RDG METODOU </t>
  </si>
  <si>
    <t>89323</t>
  </si>
  <si>
    <t>TERAPEUTICKÁ EMBOLIZACE V CÉVNÍM ŘEČIŠTI</t>
  </si>
  <si>
    <t>89327</t>
  </si>
  <si>
    <t>KONTROLNÍ NÁSTŘIK DRENÁŽNÍHO KATÉTRU</t>
  </si>
  <si>
    <t>89337</t>
  </si>
  <si>
    <t xml:space="preserve">DILATACE STENÓZ JÍCNU, GASTROINTESTINÁLNÍ TRUBICE </t>
  </si>
  <si>
    <t>89417</t>
  </si>
  <si>
    <t xml:space="preserve">PŘEHLEDNÁ ČI SELEKTIVNÍ ANGIOGRAFIE NAVAZUJÍCÍ NA 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</si>
  <si>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</si>
  <si>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</si>
  <si>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</si>
  <si>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</si>
  <si>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</si>
  <si>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</si>
  <si>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</si>
  <si>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</si>
  <si>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</si>
  <si>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</si>
  <si>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</si>
  <si>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</si>
  <si>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</si>
  <si>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</si>
  <si>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</si>
  <si>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</si>
  <si>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</si>
  <si>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</si>
  <si>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</si>
  <si>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</si>
  <si>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</si>
  <si>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</si>
  <si>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</si>
  <si>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89411</t>
  </si>
  <si>
    <t>PŘEHLEDNÁ  ČI SELEKTIVNÍ ANGIOGRAFIE</t>
  </si>
  <si>
    <t>89189</t>
  </si>
  <si>
    <t>FISTULOGRAFIE</t>
  </si>
  <si>
    <t>35</t>
  </si>
  <si>
    <t>222</t>
  </si>
  <si>
    <t>22119</t>
  </si>
  <si>
    <t>VYŠETŘENÍ KOMPATIBILITY TRANSFÚZNÍHO PŘÍPRAVKU OBS</t>
  </si>
  <si>
    <t>22214</t>
  </si>
  <si>
    <t>SCREENING ANTIERYTROCYTÁRNÍCH PROTILÁTEK - V SÉRII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</si>
  <si>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</si>
  <si>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</si>
  <si>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</si>
  <si>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</si>
  <si>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</si>
  <si>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</si>
  <si>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</si>
  <si>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</si>
  <si>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</si>
  <si>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</si>
  <si>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</si>
  <si>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</si>
  <si>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</si>
  <si>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</si>
  <si>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</si>
  <si>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</si>
  <si>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</si>
  <si>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</si>
  <si>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</si>
  <si>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</si>
  <si>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</si>
  <si>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</si>
  <si>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</si>
  <si>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</si>
  <si>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</si>
  <si>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</si>
  <si>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</si>
  <si>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</si>
  <si>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</si>
  <si>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</si>
  <si>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</si>
  <si>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</si>
  <si>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</si>
  <si>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</si>
  <si>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</si>
  <si>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</si>
  <si>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</si>
  <si>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</si>
  <si>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</si>
  <si>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</si>
  <si>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</si>
  <si>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</si>
  <si>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</si>
  <si>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</si>
  <si>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</si>
  <si>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</si>
  <si>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</si>
  <si>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</si>
  <si>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</si>
  <si>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</si>
  <si>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</si>
  <si>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</si>
  <si>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</si>
  <si>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</si>
  <si>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</si>
  <si>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</si>
  <si>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</si>
  <si>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</si>
  <si>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</si>
  <si>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</si>
  <si>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</si>
  <si>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</si>
  <si>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</si>
  <si>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</si>
  <si>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</si>
  <si>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</si>
  <si>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</si>
  <si>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</si>
  <si>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</si>
  <si>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</si>
  <si>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</si>
  <si>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</si>
  <si>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</si>
  <si>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40</t>
  </si>
  <si>
    <t>802</t>
  </si>
  <si>
    <t>82001</t>
  </si>
  <si>
    <t>KONSULTACE K MIKROBIOLOGICKÉMU, PARAZITOLOGICKÉMU,</t>
  </si>
  <si>
    <t>82057</t>
  </si>
  <si>
    <t>IDENTIFIKACE KMENE ORIENTAČNÍ JEDNODUCHÝM TESTEM</t>
  </si>
  <si>
    <t>82077</t>
  </si>
  <si>
    <t>STANOVENÍ PROTILÁTEK PROTI ANTIGENŮM VIRŮ HEPATITI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</si>
  <si>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</si>
  <si>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</si>
  <si>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</si>
  <si>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</si>
  <si>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</si>
  <si>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</si>
  <si>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</si>
  <si>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</si>
  <si>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</si>
  <si>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</si>
  <si>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</si>
  <si>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</si>
  <si>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</si>
  <si>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</si>
  <si>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</si>
  <si>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</si>
  <si>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</si>
  <si>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</si>
  <si>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</si>
  <si>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</si>
  <si>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91419</t>
  </si>
  <si>
    <t xml:space="preserve">AUTOVAKCÍNA BAKTERIÁLNÍ PRO PERORÁLNÍ PODÁNÍ (4-6 </t>
  </si>
  <si>
    <t>41</t>
  </si>
  <si>
    <t>813</t>
  </si>
  <si>
    <t>91131</t>
  </si>
  <si>
    <t>STANOVENÍ IgA</t>
  </si>
  <si>
    <t>91161</t>
  </si>
  <si>
    <t>STANOVENÍ C4 SLOŽKY KOMPLEMENTU</t>
  </si>
  <si>
    <t>91237</t>
  </si>
  <si>
    <t>STANOVENÍ SPECIFICKÉHO IgE PROTI SMĚSÍM ALERGENŮ -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</si>
  <si>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</si>
  <si>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</si>
  <si>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</si>
  <si>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</si>
  <si>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</si>
  <si>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</si>
  <si>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91501</t>
  </si>
  <si>
    <t>STANOVENÍ HLADIN REVMATOIDNÍHO FAKTORU (RF) NEFELO</t>
  </si>
  <si>
    <t>91355</t>
  </si>
  <si>
    <t>STANOVENÍ CIK METODOU PEG-IKEM</t>
  </si>
  <si>
    <t>91129</t>
  </si>
  <si>
    <t>STANOVENÍ IgG</t>
  </si>
  <si>
    <t>91189</t>
  </si>
  <si>
    <t>STANOVENÍ IgE</t>
  </si>
  <si>
    <t>91133</t>
  </si>
  <si>
    <t>STANOVENÍ IgM</t>
  </si>
  <si>
    <t>91289</t>
  </si>
  <si>
    <t>STANOVENÍ REVMATOIDNÍHO FAKTORU IgA ELISA</t>
  </si>
  <si>
    <t>91159</t>
  </si>
  <si>
    <t>STANOVENÍ C3 SLOŽKY KOMPLEMENTU</t>
  </si>
  <si>
    <t>91235</t>
  </si>
  <si>
    <t>STANOVENÍ SPECIFICKÉHO IgE PROTI JEDNOTLIVÝM ALERG</t>
  </si>
  <si>
    <t>44</t>
  </si>
  <si>
    <t>816</t>
  </si>
  <si>
    <t>94115</t>
  </si>
  <si>
    <t>IN SITU HYBRIDIZACE LIDSKÉ DNA SE ZNAČENOU SONDOU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</si>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</sst>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28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19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2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50" fillId="4" borderId="35" xfId="1" applyFont="1" applyFill="1" applyBorder="1"/>
    <xf numFmtId="0" fontId="50" fillId="4" borderId="19" xfId="1" applyFont="1" applyFill="1" applyBorder="1"/>
    <xf numFmtId="0" fontId="50" fillId="3" borderId="20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3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4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50" fillId="2" borderId="36" xfId="1" applyFont="1" applyFill="1" applyBorder="1" applyAlignment="1">
      <alignment horizontal="left" indent="2"/>
    </xf>
    <xf numFmtId="0" fontId="54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4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4" fillId="4" borderId="61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2"/>
    </xf>
    <xf numFmtId="0" fontId="54" fillId="4" borderId="36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50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60" fillId="9" borderId="85" xfId="0" applyNumberFormat="1" applyFont="1" applyFill="1" applyBorder="1"/>
    <xf numFmtId="3" fontId="60" fillId="9" borderId="84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2" fillId="2" borderId="91" xfId="0" applyNumberFormat="1" applyFont="1" applyFill="1" applyBorder="1" applyAlignment="1">
      <alignment horizontal="center" vertical="center" wrapText="1"/>
    </xf>
    <xf numFmtId="0" fontId="62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2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3" fillId="0" borderId="112" xfId="0" applyFont="1" applyFill="1" applyBorder="1" applyAlignment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7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86" xfId="0" applyFont="1" applyFill="1" applyBorder="1" applyAlignment="1">
      <alignment horizontal="center" vertical="top" wrapText="1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7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0" fontId="38" fillId="0" borderId="135" xfId="0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0" borderId="98" xfId="0" applyFont="1" applyFill="1" applyBorder="1"/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6" xfId="0" applyNumberFormat="1" applyFont="1" applyFill="1" applyBorder="1" applyAlignment="1">
      <alignment horizontal="center"/>
    </xf>
    <xf numFmtId="173" fontId="42" fillId="4" borderId="147" xfId="0" applyNumberFormat="1" applyFont="1" applyFill="1" applyBorder="1" applyAlignment="1">
      <alignment horizontal="center"/>
    </xf>
    <xf numFmtId="0" fontId="0" fillId="0" borderId="147" xfId="0" applyBorder="1" applyAlignment="1"/>
    <xf numFmtId="0" fontId="0" fillId="0" borderId="147" xfId="0" applyBorder="1" applyAlignment="1">
      <alignment horizontal="center"/>
    </xf>
    <xf numFmtId="173" fontId="35" fillId="0" borderId="148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/>
    </xf>
    <xf numFmtId="0" fontId="0" fillId="0" borderId="149" xfId="0" applyBorder="1" applyAlignment="1">
      <alignment horizontal="right"/>
    </xf>
    <xf numFmtId="173" fontId="35" fillId="0" borderId="149" xfId="0" applyNumberFormat="1" applyFont="1" applyBorder="1" applyAlignment="1">
      <alignment horizontal="right" wrapText="1"/>
    </xf>
    <xf numFmtId="0" fontId="0" fillId="0" borderId="149" xfId="0" applyBorder="1" applyAlignment="1">
      <alignment horizontal="right" wrapText="1"/>
    </xf>
    <xf numFmtId="175" fontId="35" fillId="0" borderId="148" xfId="0" applyNumberFormat="1" applyFont="1" applyBorder="1" applyAlignment="1">
      <alignment horizontal="right"/>
    </xf>
    <xf numFmtId="175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0" fontId="0" fillId="0" borderId="151" xfId="0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2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3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3" xfId="0" applyNumberFormat="1" applyFont="1" applyBorder="1"/>
    <xf numFmtId="173" fontId="35" fillId="0" borderId="60" xfId="0" applyNumberFormat="1" applyFont="1" applyBorder="1"/>
    <xf numFmtId="173" fontId="42" fillId="4" borderId="154" xfId="0" applyNumberFormat="1" applyFont="1" applyFill="1" applyBorder="1" applyAlignment="1">
      <alignment horizontal="center"/>
    </xf>
    <xf numFmtId="173" fontId="35" fillId="0" borderId="155" xfId="0" applyNumberFormat="1" applyFont="1" applyBorder="1" applyAlignment="1">
      <alignment horizontal="right"/>
    </xf>
    <xf numFmtId="175" fontId="35" fillId="0" borderId="155" xfId="0" applyNumberFormat="1" applyFont="1" applyBorder="1" applyAlignment="1">
      <alignment horizontal="right"/>
    </xf>
    <xf numFmtId="173" fontId="35" fillId="0" borderId="156" xfId="0" applyNumberFormat="1" applyFont="1" applyBorder="1" applyAlignment="1">
      <alignment horizontal="right"/>
    </xf>
    <xf numFmtId="0" fontId="0" fillId="0" borderId="152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169" fontId="35" fillId="0" borderId="27" xfId="0" applyNumberFormat="1" applyFont="1" applyFill="1" applyBorder="1"/>
    <xf numFmtId="169" fontId="35" fillId="0" borderId="99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8" xfId="0" applyNumberFormat="1" applyFont="1" applyFill="1" applyBorder="1" applyAlignment="1">
      <alignment horizontal="center" vertical="top"/>
    </xf>
    <xf numFmtId="166" fontId="5" fillId="0" borderId="141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3" fontId="12" fillId="0" borderId="141" xfId="0" applyNumberFormat="1" applyFont="1" applyBorder="1" applyAlignment="1">
      <alignment horizontal="right"/>
    </xf>
    <xf numFmtId="166" fontId="12" fillId="0" borderId="141" xfId="0" applyNumberFormat="1" applyFont="1" applyBorder="1" applyAlignment="1">
      <alignment horizontal="right"/>
    </xf>
    <xf numFmtId="166" fontId="11" fillId="0" borderId="103" xfId="0" applyNumberFormat="1" applyFont="1" applyBorder="1" applyAlignment="1">
      <alignment horizontal="right"/>
    </xf>
    <xf numFmtId="177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12" fillId="0" borderId="103" xfId="0" applyNumberFormat="1" applyFont="1" applyBorder="1" applyAlignment="1">
      <alignment horizontal="right"/>
    </xf>
    <xf numFmtId="3" fontId="12" fillId="0" borderId="141" xfId="0" applyNumberFormat="1" applyFont="1" applyBorder="1"/>
    <xf numFmtId="166" fontId="12" fillId="0" borderId="141" xfId="0" applyNumberFormat="1" applyFont="1" applyBorder="1"/>
    <xf numFmtId="166" fontId="12" fillId="0" borderId="103" xfId="0" applyNumberFormat="1" applyFont="1" applyBorder="1"/>
    <xf numFmtId="166" fontId="12" fillId="0" borderId="18" xfId="0" applyNumberFormat="1" applyFont="1" applyBorder="1"/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2" fillId="0" borderId="18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35" fillId="0" borderId="141" xfId="0" applyNumberFormat="1" applyFont="1" applyBorder="1"/>
    <xf numFmtId="166" fontId="35" fillId="0" borderId="141" xfId="0" applyNumberFormat="1" applyFont="1" applyBorder="1"/>
    <xf numFmtId="166" fontId="35" fillId="0" borderId="103" xfId="0" applyNumberFormat="1" applyFont="1" applyBorder="1"/>
    <xf numFmtId="3" fontId="35" fillId="0" borderId="141" xfId="0" applyNumberFormat="1" applyFont="1" applyBorder="1" applyAlignment="1">
      <alignment horizontal="right"/>
    </xf>
    <xf numFmtId="0" fontId="5" fillId="0" borderId="141" xfId="0" applyFont="1" applyBorder="1"/>
    <xf numFmtId="9" fontId="35" fillId="0" borderId="141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1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12" fillId="0" borderId="0" xfId="0" applyNumberFormat="1" applyFont="1" applyBorder="1"/>
    <xf numFmtId="166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12" fillId="0" borderId="2" xfId="0" applyNumberFormat="1" applyFont="1" applyBorder="1"/>
    <xf numFmtId="166" fontId="12" fillId="0" borderId="2" xfId="0" applyNumberFormat="1" applyFont="1" applyBorder="1"/>
    <xf numFmtId="166" fontId="12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3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6" xfId="76" applyFont="1" applyFill="1" applyBorder="1"/>
    <xf numFmtId="0" fontId="32" fillId="0" borderId="91" xfId="76" applyFont="1" applyFill="1" applyBorder="1"/>
    <xf numFmtId="0" fontId="32" fillId="0" borderId="60" xfId="76" applyFont="1" applyFill="1" applyBorder="1"/>
    <xf numFmtId="0" fontId="32" fillId="0" borderId="11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7" xfId="76" applyNumberFormat="1" applyFont="1" applyFill="1" applyBorder="1" applyAlignment="1">
      <alignment horizontal="left"/>
    </xf>
    <xf numFmtId="3" fontId="32" fillId="0" borderId="26" xfId="76" applyNumberFormat="1" applyFont="1" applyFill="1" applyBorder="1"/>
    <xf numFmtId="3" fontId="32" fillId="0" borderId="31" xfId="76" applyNumberFormat="1" applyFont="1" applyFill="1" applyBorder="1"/>
    <xf numFmtId="3" fontId="32" fillId="0" borderId="91" xfId="76" applyNumberFormat="1" applyFont="1" applyFill="1" applyBorder="1"/>
    <xf numFmtId="3" fontId="32" fillId="0" borderId="92" xfId="76" applyNumberFormat="1" applyFont="1" applyFill="1" applyBorder="1"/>
    <xf numFmtId="9" fontId="32" fillId="0" borderId="60" xfId="76" applyNumberFormat="1" applyFont="1" applyFill="1" applyBorder="1"/>
    <xf numFmtId="9" fontId="32" fillId="0" borderId="11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9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1.171754513800507</c:v>
                </c:pt>
                <c:pt idx="1">
                  <c:v>1.3174616351392268</c:v>
                </c:pt>
                <c:pt idx="2">
                  <c:v>1.2993676913346621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3258000"/>
        <c:axId val="-4832596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1.2202928046499939</c:v>
                </c:pt>
                <c:pt idx="1">
                  <c:v>1.2202928046499939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83257456"/>
        <c:axId val="-483261808"/>
      </c:scatterChart>
      <c:catAx>
        <c:axId val="-48325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8325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3259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83258000"/>
        <c:crosses val="autoZero"/>
        <c:crossBetween val="between"/>
      </c:valAx>
      <c:valAx>
        <c:axId val="-4832574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83261808"/>
        <c:crosses val="max"/>
        <c:crossBetween val="midCat"/>
      </c:valAx>
      <c:valAx>
        <c:axId val="-4832618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4832574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1.0670926517571886</c:v>
                </c:pt>
                <c:pt idx="1">
                  <c:v>1.1393643031784841</c:v>
                </c:pt>
                <c:pt idx="2">
                  <c:v>1.1685552407932012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3260176"/>
        <c:axId val="-48325908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83256912"/>
        <c:axId val="-559963184"/>
      </c:scatterChart>
      <c:catAx>
        <c:axId val="-48326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8325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32590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483260176"/>
        <c:crosses val="autoZero"/>
        <c:crossBetween val="between"/>
      </c:valAx>
      <c:valAx>
        <c:axId val="-4832569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59963184"/>
        <c:crosses val="max"/>
        <c:crossBetween val="midCat"/>
      </c:valAx>
      <c:valAx>
        <c:axId val="-55996318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483256912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132</v>
      </c>
      <c r="B1" s="478"/>
    </row>
    <row r="2" spans="1:3" ht="14.4" customHeight="1" thickBot="1" x14ac:dyDescent="0.35">
      <c r="A2" s="382" t="s">
        <v>310</v>
      </c>
      <c r="B2" s="50"/>
    </row>
    <row r="3" spans="1:3" ht="14.4" customHeight="1" thickBot="1" x14ac:dyDescent="0.35">
      <c r="A3" s="474" t="s">
        <v>182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312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133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89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1709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1" t="s">
        <v>259</v>
      </c>
      <c r="C15" s="51" t="s">
        <v>269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2851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89" t="s">
        <v>2852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2889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3222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134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3226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3234</v>
      </c>
      <c r="C27" s="51" t="s">
        <v>272</v>
      </c>
    </row>
    <row r="28" spans="1:3" ht="14.4" customHeight="1" x14ac:dyDescent="0.3">
      <c r="A28" s="273" t="str">
        <f t="shared" si="4"/>
        <v>ZV Vykáz.-A Detail</v>
      </c>
      <c r="B28" s="184" t="s">
        <v>3466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3719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3848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4261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6" t="s">
        <v>1709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2" t="s">
        <v>310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24.25</v>
      </c>
      <c r="G3" s="47">
        <f>SUBTOTAL(9,G6:G1048576)</f>
        <v>4350.0599999999995</v>
      </c>
      <c r="H3" s="48">
        <f>IF(M3=0,0,G3/M3)</f>
        <v>3.7509626175602336E-2</v>
      </c>
      <c r="I3" s="47">
        <f>SUBTOTAL(9,I6:I1048576)</f>
        <v>540.40000000000009</v>
      </c>
      <c r="J3" s="47">
        <f>SUBTOTAL(9,J6:J1048576)</f>
        <v>111621.77026125281</v>
      </c>
      <c r="K3" s="48">
        <f>IF(M3=0,0,J3/M3)</f>
        <v>0.96249037382439773</v>
      </c>
      <c r="L3" s="47">
        <f>SUBTOTAL(9,L6:L1048576)</f>
        <v>564.65000000000009</v>
      </c>
      <c r="M3" s="49">
        <f>SUBTOTAL(9,M6:M1048576)</f>
        <v>115971.83026125281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673" t="s">
        <v>162</v>
      </c>
      <c r="B5" s="691" t="s">
        <v>163</v>
      </c>
      <c r="C5" s="691" t="s">
        <v>90</v>
      </c>
      <c r="D5" s="691" t="s">
        <v>164</v>
      </c>
      <c r="E5" s="691" t="s">
        <v>165</v>
      </c>
      <c r="F5" s="692" t="s">
        <v>28</v>
      </c>
      <c r="G5" s="692" t="s">
        <v>14</v>
      </c>
      <c r="H5" s="675" t="s">
        <v>166</v>
      </c>
      <c r="I5" s="674" t="s">
        <v>28</v>
      </c>
      <c r="J5" s="692" t="s">
        <v>14</v>
      </c>
      <c r="K5" s="675" t="s">
        <v>166</v>
      </c>
      <c r="L5" s="674" t="s">
        <v>28</v>
      </c>
      <c r="M5" s="693" t="s">
        <v>14</v>
      </c>
    </row>
    <row r="6" spans="1:13" ht="14.4" customHeight="1" x14ac:dyDescent="0.3">
      <c r="A6" s="655" t="s">
        <v>534</v>
      </c>
      <c r="B6" s="656" t="s">
        <v>1616</v>
      </c>
      <c r="C6" s="656" t="s">
        <v>1267</v>
      </c>
      <c r="D6" s="656" t="s">
        <v>1268</v>
      </c>
      <c r="E6" s="656" t="s">
        <v>1617</v>
      </c>
      <c r="F6" s="659"/>
      <c r="G6" s="659"/>
      <c r="H6" s="677">
        <v>0</v>
      </c>
      <c r="I6" s="659">
        <v>20</v>
      </c>
      <c r="J6" s="659">
        <v>1356.6000000000004</v>
      </c>
      <c r="K6" s="677">
        <v>1</v>
      </c>
      <c r="L6" s="659">
        <v>20</v>
      </c>
      <c r="M6" s="660">
        <v>1356.6000000000004</v>
      </c>
    </row>
    <row r="7" spans="1:13" ht="14.4" customHeight="1" x14ac:dyDescent="0.3">
      <c r="A7" s="661" t="s">
        <v>534</v>
      </c>
      <c r="B7" s="662" t="s">
        <v>1616</v>
      </c>
      <c r="C7" s="662" t="s">
        <v>1279</v>
      </c>
      <c r="D7" s="662" t="s">
        <v>1280</v>
      </c>
      <c r="E7" s="662" t="s">
        <v>1281</v>
      </c>
      <c r="F7" s="665"/>
      <c r="G7" s="665"/>
      <c r="H7" s="678">
        <v>0</v>
      </c>
      <c r="I7" s="665">
        <v>2</v>
      </c>
      <c r="J7" s="665">
        <v>154.29965296918269</v>
      </c>
      <c r="K7" s="678">
        <v>1</v>
      </c>
      <c r="L7" s="665">
        <v>2</v>
      </c>
      <c r="M7" s="666">
        <v>154.29965296918269</v>
      </c>
    </row>
    <row r="8" spans="1:13" ht="14.4" customHeight="1" x14ac:dyDescent="0.3">
      <c r="A8" s="661" t="s">
        <v>534</v>
      </c>
      <c r="B8" s="662" t="s">
        <v>1616</v>
      </c>
      <c r="C8" s="662" t="s">
        <v>564</v>
      </c>
      <c r="D8" s="662" t="s">
        <v>565</v>
      </c>
      <c r="E8" s="662" t="s">
        <v>566</v>
      </c>
      <c r="F8" s="665">
        <v>1</v>
      </c>
      <c r="G8" s="665">
        <v>154.30999999999997</v>
      </c>
      <c r="H8" s="678">
        <v>1</v>
      </c>
      <c r="I8" s="665"/>
      <c r="J8" s="665"/>
      <c r="K8" s="678">
        <v>0</v>
      </c>
      <c r="L8" s="665">
        <v>1</v>
      </c>
      <c r="M8" s="666">
        <v>154.30999999999997</v>
      </c>
    </row>
    <row r="9" spans="1:13" ht="14.4" customHeight="1" x14ac:dyDescent="0.3">
      <c r="A9" s="661" t="s">
        <v>534</v>
      </c>
      <c r="B9" s="662" t="s">
        <v>1618</v>
      </c>
      <c r="C9" s="662" t="s">
        <v>1167</v>
      </c>
      <c r="D9" s="662" t="s">
        <v>1168</v>
      </c>
      <c r="E9" s="662" t="s">
        <v>1169</v>
      </c>
      <c r="F9" s="665"/>
      <c r="G9" s="665"/>
      <c r="H9" s="678">
        <v>0</v>
      </c>
      <c r="I9" s="665">
        <v>2</v>
      </c>
      <c r="J9" s="665">
        <v>126.80000000000004</v>
      </c>
      <c r="K9" s="678">
        <v>1</v>
      </c>
      <c r="L9" s="665">
        <v>2</v>
      </c>
      <c r="M9" s="666">
        <v>126.80000000000004</v>
      </c>
    </row>
    <row r="10" spans="1:13" ht="14.4" customHeight="1" x14ac:dyDescent="0.3">
      <c r="A10" s="661" t="s">
        <v>534</v>
      </c>
      <c r="B10" s="662" t="s">
        <v>1619</v>
      </c>
      <c r="C10" s="662" t="s">
        <v>1134</v>
      </c>
      <c r="D10" s="662" t="s">
        <v>1135</v>
      </c>
      <c r="E10" s="662" t="s">
        <v>1136</v>
      </c>
      <c r="F10" s="665"/>
      <c r="G10" s="665"/>
      <c r="H10" s="678">
        <v>0</v>
      </c>
      <c r="I10" s="665">
        <v>1</v>
      </c>
      <c r="J10" s="665">
        <v>112.72999999999996</v>
      </c>
      <c r="K10" s="678">
        <v>1</v>
      </c>
      <c r="L10" s="665">
        <v>1</v>
      </c>
      <c r="M10" s="666">
        <v>112.72999999999996</v>
      </c>
    </row>
    <row r="11" spans="1:13" ht="14.4" customHeight="1" x14ac:dyDescent="0.3">
      <c r="A11" s="661" t="s">
        <v>534</v>
      </c>
      <c r="B11" s="662" t="s">
        <v>1620</v>
      </c>
      <c r="C11" s="662" t="s">
        <v>1262</v>
      </c>
      <c r="D11" s="662" t="s">
        <v>1263</v>
      </c>
      <c r="E11" s="662" t="s">
        <v>1621</v>
      </c>
      <c r="F11" s="665"/>
      <c r="G11" s="665"/>
      <c r="H11" s="678">
        <v>0</v>
      </c>
      <c r="I11" s="665">
        <v>1</v>
      </c>
      <c r="J11" s="665">
        <v>3300</v>
      </c>
      <c r="K11" s="678">
        <v>1</v>
      </c>
      <c r="L11" s="665">
        <v>1</v>
      </c>
      <c r="M11" s="666">
        <v>3300</v>
      </c>
    </row>
    <row r="12" spans="1:13" ht="14.4" customHeight="1" x14ac:dyDescent="0.3">
      <c r="A12" s="661" t="s">
        <v>534</v>
      </c>
      <c r="B12" s="662" t="s">
        <v>1620</v>
      </c>
      <c r="C12" s="662" t="s">
        <v>1270</v>
      </c>
      <c r="D12" s="662" t="s">
        <v>1131</v>
      </c>
      <c r="E12" s="662" t="s">
        <v>1622</v>
      </c>
      <c r="F12" s="665"/>
      <c r="G12" s="665"/>
      <c r="H12" s="678">
        <v>0</v>
      </c>
      <c r="I12" s="665">
        <v>15</v>
      </c>
      <c r="J12" s="665">
        <v>4522.0443956975505</v>
      </c>
      <c r="K12" s="678">
        <v>1</v>
      </c>
      <c r="L12" s="665">
        <v>15</v>
      </c>
      <c r="M12" s="666">
        <v>4522.0443956975505</v>
      </c>
    </row>
    <row r="13" spans="1:13" ht="14.4" customHeight="1" x14ac:dyDescent="0.3">
      <c r="A13" s="661" t="s">
        <v>534</v>
      </c>
      <c r="B13" s="662" t="s">
        <v>1620</v>
      </c>
      <c r="C13" s="662" t="s">
        <v>1271</v>
      </c>
      <c r="D13" s="662" t="s">
        <v>1131</v>
      </c>
      <c r="E13" s="662" t="s">
        <v>1623</v>
      </c>
      <c r="F13" s="665"/>
      <c r="G13" s="665"/>
      <c r="H13" s="678">
        <v>0</v>
      </c>
      <c r="I13" s="665">
        <v>7</v>
      </c>
      <c r="J13" s="665">
        <v>4414.6214326588324</v>
      </c>
      <c r="K13" s="678">
        <v>1</v>
      </c>
      <c r="L13" s="665">
        <v>7</v>
      </c>
      <c r="M13" s="666">
        <v>4414.6214326588324</v>
      </c>
    </row>
    <row r="14" spans="1:13" ht="14.4" customHeight="1" x14ac:dyDescent="0.3">
      <c r="A14" s="661" t="s">
        <v>534</v>
      </c>
      <c r="B14" s="662" t="s">
        <v>1620</v>
      </c>
      <c r="C14" s="662" t="s">
        <v>1265</v>
      </c>
      <c r="D14" s="662" t="s">
        <v>1131</v>
      </c>
      <c r="E14" s="662" t="s">
        <v>1624</v>
      </c>
      <c r="F14" s="665"/>
      <c r="G14" s="665"/>
      <c r="H14" s="678">
        <v>0</v>
      </c>
      <c r="I14" s="665">
        <v>25</v>
      </c>
      <c r="J14" s="665">
        <v>10223.75</v>
      </c>
      <c r="K14" s="678">
        <v>1</v>
      </c>
      <c r="L14" s="665">
        <v>25</v>
      </c>
      <c r="M14" s="666">
        <v>10223.75</v>
      </c>
    </row>
    <row r="15" spans="1:13" ht="14.4" customHeight="1" x14ac:dyDescent="0.3">
      <c r="A15" s="661" t="s">
        <v>534</v>
      </c>
      <c r="B15" s="662" t="s">
        <v>1620</v>
      </c>
      <c r="C15" s="662" t="s">
        <v>1223</v>
      </c>
      <c r="D15" s="662" t="s">
        <v>1131</v>
      </c>
      <c r="E15" s="662" t="s">
        <v>1622</v>
      </c>
      <c r="F15" s="665"/>
      <c r="G15" s="665"/>
      <c r="H15" s="678">
        <v>0</v>
      </c>
      <c r="I15" s="665">
        <v>4</v>
      </c>
      <c r="J15" s="665">
        <v>1205.8800000000001</v>
      </c>
      <c r="K15" s="678">
        <v>1</v>
      </c>
      <c r="L15" s="665">
        <v>4</v>
      </c>
      <c r="M15" s="666">
        <v>1205.8800000000001</v>
      </c>
    </row>
    <row r="16" spans="1:13" ht="14.4" customHeight="1" x14ac:dyDescent="0.3">
      <c r="A16" s="661" t="s">
        <v>534</v>
      </c>
      <c r="B16" s="662" t="s">
        <v>1620</v>
      </c>
      <c r="C16" s="662" t="s">
        <v>1130</v>
      </c>
      <c r="D16" s="662" t="s">
        <v>1131</v>
      </c>
      <c r="E16" s="662" t="s">
        <v>1625</v>
      </c>
      <c r="F16" s="665"/>
      <c r="G16" s="665"/>
      <c r="H16" s="678">
        <v>0</v>
      </c>
      <c r="I16" s="665">
        <v>5</v>
      </c>
      <c r="J16" s="665">
        <v>3606.0000000000005</v>
      </c>
      <c r="K16" s="678">
        <v>1</v>
      </c>
      <c r="L16" s="665">
        <v>5</v>
      </c>
      <c r="M16" s="666">
        <v>3606.0000000000005</v>
      </c>
    </row>
    <row r="17" spans="1:13" ht="14.4" customHeight="1" x14ac:dyDescent="0.3">
      <c r="A17" s="661" t="s">
        <v>534</v>
      </c>
      <c r="B17" s="662" t="s">
        <v>1620</v>
      </c>
      <c r="C17" s="662" t="s">
        <v>1161</v>
      </c>
      <c r="D17" s="662" t="s">
        <v>1162</v>
      </c>
      <c r="E17" s="662" t="s">
        <v>1626</v>
      </c>
      <c r="F17" s="665"/>
      <c r="G17" s="665"/>
      <c r="H17" s="678">
        <v>0</v>
      </c>
      <c r="I17" s="665">
        <v>2</v>
      </c>
      <c r="J17" s="665">
        <v>3002.0399999999991</v>
      </c>
      <c r="K17" s="678">
        <v>1</v>
      </c>
      <c r="L17" s="665">
        <v>2</v>
      </c>
      <c r="M17" s="666">
        <v>3002.0399999999991</v>
      </c>
    </row>
    <row r="18" spans="1:13" ht="14.4" customHeight="1" x14ac:dyDescent="0.3">
      <c r="A18" s="661" t="s">
        <v>534</v>
      </c>
      <c r="B18" s="662" t="s">
        <v>1627</v>
      </c>
      <c r="C18" s="662" t="s">
        <v>1149</v>
      </c>
      <c r="D18" s="662" t="s">
        <v>1150</v>
      </c>
      <c r="E18" s="662" t="s">
        <v>1628</v>
      </c>
      <c r="F18" s="665"/>
      <c r="G18" s="665"/>
      <c r="H18" s="678">
        <v>0</v>
      </c>
      <c r="I18" s="665">
        <v>1</v>
      </c>
      <c r="J18" s="665">
        <v>120.02000000000005</v>
      </c>
      <c r="K18" s="678">
        <v>1</v>
      </c>
      <c r="L18" s="665">
        <v>1</v>
      </c>
      <c r="M18" s="666">
        <v>120.02000000000005</v>
      </c>
    </row>
    <row r="19" spans="1:13" ht="14.4" customHeight="1" x14ac:dyDescent="0.3">
      <c r="A19" s="661" t="s">
        <v>534</v>
      </c>
      <c r="B19" s="662" t="s">
        <v>1629</v>
      </c>
      <c r="C19" s="662" t="s">
        <v>1123</v>
      </c>
      <c r="D19" s="662" t="s">
        <v>1124</v>
      </c>
      <c r="E19" s="662" t="s">
        <v>1630</v>
      </c>
      <c r="F19" s="665"/>
      <c r="G19" s="665"/>
      <c r="H19" s="678">
        <v>0</v>
      </c>
      <c r="I19" s="665">
        <v>1</v>
      </c>
      <c r="J19" s="665">
        <v>45.189998179887162</v>
      </c>
      <c r="K19" s="678">
        <v>1</v>
      </c>
      <c r="L19" s="665">
        <v>1</v>
      </c>
      <c r="M19" s="666">
        <v>45.189998179887162</v>
      </c>
    </row>
    <row r="20" spans="1:13" ht="14.4" customHeight="1" x14ac:dyDescent="0.3">
      <c r="A20" s="661" t="s">
        <v>534</v>
      </c>
      <c r="B20" s="662" t="s">
        <v>1631</v>
      </c>
      <c r="C20" s="662" t="s">
        <v>1138</v>
      </c>
      <c r="D20" s="662" t="s">
        <v>1139</v>
      </c>
      <c r="E20" s="662" t="s">
        <v>1140</v>
      </c>
      <c r="F20" s="665"/>
      <c r="G20" s="665"/>
      <c r="H20" s="678">
        <v>0</v>
      </c>
      <c r="I20" s="665">
        <v>1</v>
      </c>
      <c r="J20" s="665">
        <v>48.820000000000029</v>
      </c>
      <c r="K20" s="678">
        <v>1</v>
      </c>
      <c r="L20" s="665">
        <v>1</v>
      </c>
      <c r="M20" s="666">
        <v>48.820000000000029</v>
      </c>
    </row>
    <row r="21" spans="1:13" ht="14.4" customHeight="1" x14ac:dyDescent="0.3">
      <c r="A21" s="661" t="s">
        <v>534</v>
      </c>
      <c r="B21" s="662" t="s">
        <v>1631</v>
      </c>
      <c r="C21" s="662" t="s">
        <v>1142</v>
      </c>
      <c r="D21" s="662" t="s">
        <v>1143</v>
      </c>
      <c r="E21" s="662" t="s">
        <v>709</v>
      </c>
      <c r="F21" s="665"/>
      <c r="G21" s="665"/>
      <c r="H21" s="678">
        <v>0</v>
      </c>
      <c r="I21" s="665">
        <v>1</v>
      </c>
      <c r="J21" s="665">
        <v>52.649999999999984</v>
      </c>
      <c r="K21" s="678">
        <v>1</v>
      </c>
      <c r="L21" s="665">
        <v>1</v>
      </c>
      <c r="M21" s="666">
        <v>52.649999999999984</v>
      </c>
    </row>
    <row r="22" spans="1:13" ht="14.4" customHeight="1" x14ac:dyDescent="0.3">
      <c r="A22" s="661" t="s">
        <v>534</v>
      </c>
      <c r="B22" s="662" t="s">
        <v>1632</v>
      </c>
      <c r="C22" s="662" t="s">
        <v>561</v>
      </c>
      <c r="D22" s="662" t="s">
        <v>1633</v>
      </c>
      <c r="E22" s="662" t="s">
        <v>1634</v>
      </c>
      <c r="F22" s="665">
        <v>3</v>
      </c>
      <c r="G22" s="665">
        <v>138.03000000000003</v>
      </c>
      <c r="H22" s="678">
        <v>1</v>
      </c>
      <c r="I22" s="665"/>
      <c r="J22" s="665"/>
      <c r="K22" s="678">
        <v>0</v>
      </c>
      <c r="L22" s="665">
        <v>3</v>
      </c>
      <c r="M22" s="666">
        <v>138.03000000000003</v>
      </c>
    </row>
    <row r="23" spans="1:13" ht="14.4" customHeight="1" x14ac:dyDescent="0.3">
      <c r="A23" s="661" t="s">
        <v>534</v>
      </c>
      <c r="B23" s="662" t="s">
        <v>1635</v>
      </c>
      <c r="C23" s="662" t="s">
        <v>1210</v>
      </c>
      <c r="D23" s="662" t="s">
        <v>1636</v>
      </c>
      <c r="E23" s="662" t="s">
        <v>1211</v>
      </c>
      <c r="F23" s="665"/>
      <c r="G23" s="665"/>
      <c r="H23" s="678">
        <v>0</v>
      </c>
      <c r="I23" s="665">
        <v>2</v>
      </c>
      <c r="J23" s="665">
        <v>624.91417493723247</v>
      </c>
      <c r="K23" s="678">
        <v>1</v>
      </c>
      <c r="L23" s="665">
        <v>2</v>
      </c>
      <c r="M23" s="666">
        <v>624.91417493723247</v>
      </c>
    </row>
    <row r="24" spans="1:13" ht="14.4" customHeight="1" x14ac:dyDescent="0.3">
      <c r="A24" s="661" t="s">
        <v>534</v>
      </c>
      <c r="B24" s="662" t="s">
        <v>1637</v>
      </c>
      <c r="C24" s="662" t="s">
        <v>1183</v>
      </c>
      <c r="D24" s="662" t="s">
        <v>1184</v>
      </c>
      <c r="E24" s="662" t="s">
        <v>1638</v>
      </c>
      <c r="F24" s="665"/>
      <c r="G24" s="665"/>
      <c r="H24" s="678">
        <v>0</v>
      </c>
      <c r="I24" s="665">
        <v>1</v>
      </c>
      <c r="J24" s="665">
        <v>21.670000000000016</v>
      </c>
      <c r="K24" s="678">
        <v>1</v>
      </c>
      <c r="L24" s="665">
        <v>1</v>
      </c>
      <c r="M24" s="666">
        <v>21.670000000000016</v>
      </c>
    </row>
    <row r="25" spans="1:13" ht="14.4" customHeight="1" x14ac:dyDescent="0.3">
      <c r="A25" s="661" t="s">
        <v>534</v>
      </c>
      <c r="B25" s="662" t="s">
        <v>1639</v>
      </c>
      <c r="C25" s="662" t="s">
        <v>1216</v>
      </c>
      <c r="D25" s="662" t="s">
        <v>1217</v>
      </c>
      <c r="E25" s="662" t="s">
        <v>1055</v>
      </c>
      <c r="F25" s="665"/>
      <c r="G25" s="665"/>
      <c r="H25" s="678">
        <v>0</v>
      </c>
      <c r="I25" s="665">
        <v>1</v>
      </c>
      <c r="J25" s="665">
        <v>147.3781977303484</v>
      </c>
      <c r="K25" s="678">
        <v>1</v>
      </c>
      <c r="L25" s="665">
        <v>1</v>
      </c>
      <c r="M25" s="666">
        <v>147.3781977303484</v>
      </c>
    </row>
    <row r="26" spans="1:13" ht="14.4" customHeight="1" x14ac:dyDescent="0.3">
      <c r="A26" s="661" t="s">
        <v>534</v>
      </c>
      <c r="B26" s="662" t="s">
        <v>1639</v>
      </c>
      <c r="C26" s="662" t="s">
        <v>1179</v>
      </c>
      <c r="D26" s="662" t="s">
        <v>1640</v>
      </c>
      <c r="E26" s="662" t="s">
        <v>760</v>
      </c>
      <c r="F26" s="665"/>
      <c r="G26" s="665"/>
      <c r="H26" s="678">
        <v>0</v>
      </c>
      <c r="I26" s="665">
        <v>1</v>
      </c>
      <c r="J26" s="665">
        <v>88.248354791687802</v>
      </c>
      <c r="K26" s="678">
        <v>1</v>
      </c>
      <c r="L26" s="665">
        <v>1</v>
      </c>
      <c r="M26" s="666">
        <v>88.248354791687802</v>
      </c>
    </row>
    <row r="27" spans="1:13" ht="14.4" customHeight="1" x14ac:dyDescent="0.3">
      <c r="A27" s="661" t="s">
        <v>534</v>
      </c>
      <c r="B27" s="662" t="s">
        <v>1641</v>
      </c>
      <c r="C27" s="662" t="s">
        <v>1213</v>
      </c>
      <c r="D27" s="662" t="s">
        <v>1214</v>
      </c>
      <c r="E27" s="662" t="s">
        <v>709</v>
      </c>
      <c r="F27" s="665"/>
      <c r="G27" s="665"/>
      <c r="H27" s="678">
        <v>0</v>
      </c>
      <c r="I27" s="665">
        <v>1</v>
      </c>
      <c r="J27" s="665">
        <v>75.908584841212701</v>
      </c>
      <c r="K27" s="678">
        <v>1</v>
      </c>
      <c r="L27" s="665">
        <v>1</v>
      </c>
      <c r="M27" s="666">
        <v>75.908584841212701</v>
      </c>
    </row>
    <row r="28" spans="1:13" ht="14.4" customHeight="1" x14ac:dyDescent="0.3">
      <c r="A28" s="661" t="s">
        <v>534</v>
      </c>
      <c r="B28" s="662" t="s">
        <v>1641</v>
      </c>
      <c r="C28" s="662" t="s">
        <v>1190</v>
      </c>
      <c r="D28" s="662" t="s">
        <v>1191</v>
      </c>
      <c r="E28" s="662" t="s">
        <v>760</v>
      </c>
      <c r="F28" s="665"/>
      <c r="G28" s="665"/>
      <c r="H28" s="678">
        <v>0</v>
      </c>
      <c r="I28" s="665">
        <v>3</v>
      </c>
      <c r="J28" s="665">
        <v>350.43000000000023</v>
      </c>
      <c r="K28" s="678">
        <v>1</v>
      </c>
      <c r="L28" s="665">
        <v>3</v>
      </c>
      <c r="M28" s="666">
        <v>350.43000000000023</v>
      </c>
    </row>
    <row r="29" spans="1:13" ht="14.4" customHeight="1" x14ac:dyDescent="0.3">
      <c r="A29" s="661" t="s">
        <v>534</v>
      </c>
      <c r="B29" s="662" t="s">
        <v>1642</v>
      </c>
      <c r="C29" s="662" t="s">
        <v>1282</v>
      </c>
      <c r="D29" s="662" t="s">
        <v>1283</v>
      </c>
      <c r="E29" s="662" t="s">
        <v>1643</v>
      </c>
      <c r="F29" s="665"/>
      <c r="G29" s="665"/>
      <c r="H29" s="678">
        <v>0</v>
      </c>
      <c r="I29" s="665">
        <v>1</v>
      </c>
      <c r="J29" s="665">
        <v>396.93999999999971</v>
      </c>
      <c r="K29" s="678">
        <v>1</v>
      </c>
      <c r="L29" s="665">
        <v>1</v>
      </c>
      <c r="M29" s="666">
        <v>396.93999999999971</v>
      </c>
    </row>
    <row r="30" spans="1:13" ht="14.4" customHeight="1" x14ac:dyDescent="0.3">
      <c r="A30" s="661" t="s">
        <v>534</v>
      </c>
      <c r="B30" s="662" t="s">
        <v>1642</v>
      </c>
      <c r="C30" s="662" t="s">
        <v>1276</v>
      </c>
      <c r="D30" s="662" t="s">
        <v>1277</v>
      </c>
      <c r="E30" s="662" t="s">
        <v>1278</v>
      </c>
      <c r="F30" s="665"/>
      <c r="G30" s="665"/>
      <c r="H30" s="678">
        <v>0</v>
      </c>
      <c r="I30" s="665">
        <v>2</v>
      </c>
      <c r="J30" s="665">
        <v>975.41890310823135</v>
      </c>
      <c r="K30" s="678">
        <v>1</v>
      </c>
      <c r="L30" s="665">
        <v>2</v>
      </c>
      <c r="M30" s="666">
        <v>975.41890310823135</v>
      </c>
    </row>
    <row r="31" spans="1:13" ht="14.4" customHeight="1" x14ac:dyDescent="0.3">
      <c r="A31" s="661" t="s">
        <v>534</v>
      </c>
      <c r="B31" s="662" t="s">
        <v>1644</v>
      </c>
      <c r="C31" s="662" t="s">
        <v>1127</v>
      </c>
      <c r="D31" s="662" t="s">
        <v>1645</v>
      </c>
      <c r="E31" s="662" t="s">
        <v>1065</v>
      </c>
      <c r="F31" s="665"/>
      <c r="G31" s="665"/>
      <c r="H31" s="678">
        <v>0</v>
      </c>
      <c r="I31" s="665">
        <v>1</v>
      </c>
      <c r="J31" s="665">
        <v>200.17999999999998</v>
      </c>
      <c r="K31" s="678">
        <v>1</v>
      </c>
      <c r="L31" s="665">
        <v>1</v>
      </c>
      <c r="M31" s="666">
        <v>200.17999999999998</v>
      </c>
    </row>
    <row r="32" spans="1:13" ht="14.4" customHeight="1" x14ac:dyDescent="0.3">
      <c r="A32" s="661" t="s">
        <v>534</v>
      </c>
      <c r="B32" s="662" t="s">
        <v>1646</v>
      </c>
      <c r="C32" s="662" t="s">
        <v>1119</v>
      </c>
      <c r="D32" s="662" t="s">
        <v>1647</v>
      </c>
      <c r="E32" s="662" t="s">
        <v>1648</v>
      </c>
      <c r="F32" s="665"/>
      <c r="G32" s="665"/>
      <c r="H32" s="678">
        <v>0</v>
      </c>
      <c r="I32" s="665">
        <v>4</v>
      </c>
      <c r="J32" s="665">
        <v>139.00000000000003</v>
      </c>
      <c r="K32" s="678">
        <v>1</v>
      </c>
      <c r="L32" s="665">
        <v>4</v>
      </c>
      <c r="M32" s="666">
        <v>139.00000000000003</v>
      </c>
    </row>
    <row r="33" spans="1:13" ht="14.4" customHeight="1" x14ac:dyDescent="0.3">
      <c r="A33" s="661" t="s">
        <v>534</v>
      </c>
      <c r="B33" s="662" t="s">
        <v>1649</v>
      </c>
      <c r="C33" s="662" t="s">
        <v>1239</v>
      </c>
      <c r="D33" s="662" t="s">
        <v>1240</v>
      </c>
      <c r="E33" s="662" t="s">
        <v>1241</v>
      </c>
      <c r="F33" s="665"/>
      <c r="G33" s="665"/>
      <c r="H33" s="678">
        <v>0</v>
      </c>
      <c r="I33" s="665">
        <v>2</v>
      </c>
      <c r="J33" s="665">
        <v>188.76000000000002</v>
      </c>
      <c r="K33" s="678">
        <v>1</v>
      </c>
      <c r="L33" s="665">
        <v>2</v>
      </c>
      <c r="M33" s="666">
        <v>188.76000000000002</v>
      </c>
    </row>
    <row r="34" spans="1:13" ht="14.4" customHeight="1" x14ac:dyDescent="0.3">
      <c r="A34" s="661" t="s">
        <v>534</v>
      </c>
      <c r="B34" s="662" t="s">
        <v>1649</v>
      </c>
      <c r="C34" s="662" t="s">
        <v>1256</v>
      </c>
      <c r="D34" s="662" t="s">
        <v>1257</v>
      </c>
      <c r="E34" s="662" t="s">
        <v>1258</v>
      </c>
      <c r="F34" s="665"/>
      <c r="G34" s="665"/>
      <c r="H34" s="678">
        <v>0</v>
      </c>
      <c r="I34" s="665">
        <v>1</v>
      </c>
      <c r="J34" s="665">
        <v>78.84</v>
      </c>
      <c r="K34" s="678">
        <v>1</v>
      </c>
      <c r="L34" s="665">
        <v>1</v>
      </c>
      <c r="M34" s="666">
        <v>78.84</v>
      </c>
    </row>
    <row r="35" spans="1:13" ht="14.4" customHeight="1" x14ac:dyDescent="0.3">
      <c r="A35" s="661" t="s">
        <v>534</v>
      </c>
      <c r="B35" s="662" t="s">
        <v>1649</v>
      </c>
      <c r="C35" s="662" t="s">
        <v>1253</v>
      </c>
      <c r="D35" s="662" t="s">
        <v>1254</v>
      </c>
      <c r="E35" s="662" t="s">
        <v>1255</v>
      </c>
      <c r="F35" s="665"/>
      <c r="G35" s="665"/>
      <c r="H35" s="678">
        <v>0</v>
      </c>
      <c r="I35" s="665">
        <v>2</v>
      </c>
      <c r="J35" s="665">
        <v>99.439999999999969</v>
      </c>
      <c r="K35" s="678">
        <v>1</v>
      </c>
      <c r="L35" s="665">
        <v>2</v>
      </c>
      <c r="M35" s="666">
        <v>99.439999999999969</v>
      </c>
    </row>
    <row r="36" spans="1:13" ht="14.4" customHeight="1" x14ac:dyDescent="0.3">
      <c r="A36" s="661" t="s">
        <v>534</v>
      </c>
      <c r="B36" s="662" t="s">
        <v>1649</v>
      </c>
      <c r="C36" s="662" t="s">
        <v>1203</v>
      </c>
      <c r="D36" s="662" t="s">
        <v>1650</v>
      </c>
      <c r="E36" s="662" t="s">
        <v>1651</v>
      </c>
      <c r="F36" s="665"/>
      <c r="G36" s="665"/>
      <c r="H36" s="678">
        <v>0</v>
      </c>
      <c r="I36" s="665">
        <v>4</v>
      </c>
      <c r="J36" s="665">
        <v>249.07</v>
      </c>
      <c r="K36" s="678">
        <v>1</v>
      </c>
      <c r="L36" s="665">
        <v>4</v>
      </c>
      <c r="M36" s="666">
        <v>249.07</v>
      </c>
    </row>
    <row r="37" spans="1:13" ht="14.4" customHeight="1" x14ac:dyDescent="0.3">
      <c r="A37" s="661" t="s">
        <v>534</v>
      </c>
      <c r="B37" s="662" t="s">
        <v>1652</v>
      </c>
      <c r="C37" s="662" t="s">
        <v>1406</v>
      </c>
      <c r="D37" s="662" t="s">
        <v>1407</v>
      </c>
      <c r="E37" s="662" t="s">
        <v>1653</v>
      </c>
      <c r="F37" s="665"/>
      <c r="G37" s="665"/>
      <c r="H37" s="678">
        <v>0</v>
      </c>
      <c r="I37" s="665">
        <v>4</v>
      </c>
      <c r="J37" s="665">
        <v>924.00000000000045</v>
      </c>
      <c r="K37" s="678">
        <v>1</v>
      </c>
      <c r="L37" s="665">
        <v>4</v>
      </c>
      <c r="M37" s="666">
        <v>924.00000000000045</v>
      </c>
    </row>
    <row r="38" spans="1:13" ht="14.4" customHeight="1" x14ac:dyDescent="0.3">
      <c r="A38" s="661" t="s">
        <v>534</v>
      </c>
      <c r="B38" s="662" t="s">
        <v>1654</v>
      </c>
      <c r="C38" s="662" t="s">
        <v>1259</v>
      </c>
      <c r="D38" s="662" t="s">
        <v>1260</v>
      </c>
      <c r="E38" s="662" t="s">
        <v>1655</v>
      </c>
      <c r="F38" s="665"/>
      <c r="G38" s="665"/>
      <c r="H38" s="678">
        <v>0</v>
      </c>
      <c r="I38" s="665">
        <v>1</v>
      </c>
      <c r="J38" s="665">
        <v>169.03999999999996</v>
      </c>
      <c r="K38" s="678">
        <v>1</v>
      </c>
      <c r="L38" s="665">
        <v>1</v>
      </c>
      <c r="M38" s="666">
        <v>169.03999999999996</v>
      </c>
    </row>
    <row r="39" spans="1:13" ht="14.4" customHeight="1" x14ac:dyDescent="0.3">
      <c r="A39" s="661" t="s">
        <v>534</v>
      </c>
      <c r="B39" s="662" t="s">
        <v>1654</v>
      </c>
      <c r="C39" s="662" t="s">
        <v>1410</v>
      </c>
      <c r="D39" s="662" t="s">
        <v>1260</v>
      </c>
      <c r="E39" s="662" t="s">
        <v>1656</v>
      </c>
      <c r="F39" s="665"/>
      <c r="G39" s="665"/>
      <c r="H39" s="678">
        <v>0</v>
      </c>
      <c r="I39" s="665">
        <v>38</v>
      </c>
      <c r="J39" s="665">
        <v>4405.72</v>
      </c>
      <c r="K39" s="678">
        <v>1</v>
      </c>
      <c r="L39" s="665">
        <v>38</v>
      </c>
      <c r="M39" s="666">
        <v>4405.72</v>
      </c>
    </row>
    <row r="40" spans="1:13" ht="14.4" customHeight="1" x14ac:dyDescent="0.3">
      <c r="A40" s="661" t="s">
        <v>534</v>
      </c>
      <c r="B40" s="662" t="s">
        <v>1654</v>
      </c>
      <c r="C40" s="662" t="s">
        <v>1346</v>
      </c>
      <c r="D40" s="662" t="s">
        <v>1657</v>
      </c>
      <c r="E40" s="662" t="s">
        <v>1658</v>
      </c>
      <c r="F40" s="665"/>
      <c r="G40" s="665"/>
      <c r="H40" s="678">
        <v>0</v>
      </c>
      <c r="I40" s="665">
        <v>111.80000000000001</v>
      </c>
      <c r="J40" s="665">
        <v>14383.549999999997</v>
      </c>
      <c r="K40" s="678">
        <v>1</v>
      </c>
      <c r="L40" s="665">
        <v>111.80000000000001</v>
      </c>
      <c r="M40" s="666">
        <v>14383.549999999997</v>
      </c>
    </row>
    <row r="41" spans="1:13" ht="14.4" customHeight="1" x14ac:dyDescent="0.3">
      <c r="A41" s="661" t="s">
        <v>534</v>
      </c>
      <c r="B41" s="662" t="s">
        <v>1654</v>
      </c>
      <c r="C41" s="662" t="s">
        <v>1414</v>
      </c>
      <c r="D41" s="662" t="s">
        <v>1415</v>
      </c>
      <c r="E41" s="662" t="s">
        <v>1416</v>
      </c>
      <c r="F41" s="665"/>
      <c r="G41" s="665"/>
      <c r="H41" s="678">
        <v>0</v>
      </c>
      <c r="I41" s="665">
        <v>1</v>
      </c>
      <c r="J41" s="665">
        <v>56.769999999999996</v>
      </c>
      <c r="K41" s="678">
        <v>1</v>
      </c>
      <c r="L41" s="665">
        <v>1</v>
      </c>
      <c r="M41" s="666">
        <v>56.769999999999996</v>
      </c>
    </row>
    <row r="42" spans="1:13" ht="14.4" customHeight="1" x14ac:dyDescent="0.3">
      <c r="A42" s="661" t="s">
        <v>534</v>
      </c>
      <c r="B42" s="662" t="s">
        <v>1659</v>
      </c>
      <c r="C42" s="662" t="s">
        <v>1399</v>
      </c>
      <c r="D42" s="662" t="s">
        <v>1400</v>
      </c>
      <c r="E42" s="662" t="s">
        <v>1660</v>
      </c>
      <c r="F42" s="665"/>
      <c r="G42" s="665"/>
      <c r="H42" s="678">
        <v>0</v>
      </c>
      <c r="I42" s="665">
        <v>19.600000000000001</v>
      </c>
      <c r="J42" s="665">
        <v>4268.88</v>
      </c>
      <c r="K42" s="678">
        <v>1</v>
      </c>
      <c r="L42" s="665">
        <v>19.600000000000001</v>
      </c>
      <c r="M42" s="666">
        <v>4268.88</v>
      </c>
    </row>
    <row r="43" spans="1:13" ht="14.4" customHeight="1" x14ac:dyDescent="0.3">
      <c r="A43" s="661" t="s">
        <v>534</v>
      </c>
      <c r="B43" s="662" t="s">
        <v>1659</v>
      </c>
      <c r="C43" s="662" t="s">
        <v>1393</v>
      </c>
      <c r="D43" s="662" t="s">
        <v>1394</v>
      </c>
      <c r="E43" s="662" t="s">
        <v>1661</v>
      </c>
      <c r="F43" s="665"/>
      <c r="G43" s="665"/>
      <c r="H43" s="678">
        <v>0</v>
      </c>
      <c r="I43" s="665">
        <v>3.9999999999999996</v>
      </c>
      <c r="J43" s="665">
        <v>627</v>
      </c>
      <c r="K43" s="678">
        <v>1</v>
      </c>
      <c r="L43" s="665">
        <v>3.9999999999999996</v>
      </c>
      <c r="M43" s="666">
        <v>627</v>
      </c>
    </row>
    <row r="44" spans="1:13" ht="14.4" customHeight="1" x14ac:dyDescent="0.3">
      <c r="A44" s="661" t="s">
        <v>534</v>
      </c>
      <c r="B44" s="662" t="s">
        <v>1659</v>
      </c>
      <c r="C44" s="662" t="s">
        <v>1375</v>
      </c>
      <c r="D44" s="662" t="s">
        <v>1662</v>
      </c>
      <c r="E44" s="662" t="s">
        <v>1663</v>
      </c>
      <c r="F44" s="665">
        <v>10</v>
      </c>
      <c r="G44" s="665">
        <v>1249.1399999999999</v>
      </c>
      <c r="H44" s="678">
        <v>1</v>
      </c>
      <c r="I44" s="665"/>
      <c r="J44" s="665"/>
      <c r="K44" s="678">
        <v>0</v>
      </c>
      <c r="L44" s="665">
        <v>10</v>
      </c>
      <c r="M44" s="666">
        <v>1249.1399999999999</v>
      </c>
    </row>
    <row r="45" spans="1:13" ht="14.4" customHeight="1" x14ac:dyDescent="0.3">
      <c r="A45" s="661" t="s">
        <v>534</v>
      </c>
      <c r="B45" s="662" t="s">
        <v>1664</v>
      </c>
      <c r="C45" s="662" t="s">
        <v>1364</v>
      </c>
      <c r="D45" s="662" t="s">
        <v>1665</v>
      </c>
      <c r="E45" s="662" t="s">
        <v>1666</v>
      </c>
      <c r="F45" s="665"/>
      <c r="G45" s="665"/>
      <c r="H45" s="678">
        <v>0</v>
      </c>
      <c r="I45" s="665">
        <v>2</v>
      </c>
      <c r="J45" s="665">
        <v>1034</v>
      </c>
      <c r="K45" s="678">
        <v>1</v>
      </c>
      <c r="L45" s="665">
        <v>2</v>
      </c>
      <c r="M45" s="666">
        <v>1034</v>
      </c>
    </row>
    <row r="46" spans="1:13" ht="14.4" customHeight="1" x14ac:dyDescent="0.3">
      <c r="A46" s="661" t="s">
        <v>534</v>
      </c>
      <c r="B46" s="662" t="s">
        <v>1667</v>
      </c>
      <c r="C46" s="662" t="s">
        <v>1417</v>
      </c>
      <c r="D46" s="662" t="s">
        <v>1418</v>
      </c>
      <c r="E46" s="662" t="s">
        <v>1668</v>
      </c>
      <c r="F46" s="665"/>
      <c r="G46" s="665"/>
      <c r="H46" s="678">
        <v>0</v>
      </c>
      <c r="I46" s="665">
        <v>3</v>
      </c>
      <c r="J46" s="665">
        <v>2438.15</v>
      </c>
      <c r="K46" s="678">
        <v>1</v>
      </c>
      <c r="L46" s="665">
        <v>3</v>
      </c>
      <c r="M46" s="666">
        <v>2438.15</v>
      </c>
    </row>
    <row r="47" spans="1:13" ht="14.4" customHeight="1" x14ac:dyDescent="0.3">
      <c r="A47" s="661" t="s">
        <v>534</v>
      </c>
      <c r="B47" s="662" t="s">
        <v>1669</v>
      </c>
      <c r="C47" s="662" t="s">
        <v>1396</v>
      </c>
      <c r="D47" s="662" t="s">
        <v>1397</v>
      </c>
      <c r="E47" s="662" t="s">
        <v>1670</v>
      </c>
      <c r="F47" s="665"/>
      <c r="G47" s="665"/>
      <c r="H47" s="678">
        <v>0</v>
      </c>
      <c r="I47" s="665">
        <v>15</v>
      </c>
      <c r="J47" s="665">
        <v>2189.4</v>
      </c>
      <c r="K47" s="678">
        <v>1</v>
      </c>
      <c r="L47" s="665">
        <v>15</v>
      </c>
      <c r="M47" s="666">
        <v>2189.4</v>
      </c>
    </row>
    <row r="48" spans="1:13" ht="14.4" customHeight="1" x14ac:dyDescent="0.3">
      <c r="A48" s="661" t="s">
        <v>534</v>
      </c>
      <c r="B48" s="662" t="s">
        <v>1669</v>
      </c>
      <c r="C48" s="662" t="s">
        <v>1109</v>
      </c>
      <c r="D48" s="662" t="s">
        <v>1110</v>
      </c>
      <c r="E48" s="662" t="s">
        <v>1111</v>
      </c>
      <c r="F48" s="665">
        <v>6</v>
      </c>
      <c r="G48" s="665">
        <v>1007.8799999999999</v>
      </c>
      <c r="H48" s="678">
        <v>1</v>
      </c>
      <c r="I48" s="665"/>
      <c r="J48" s="665"/>
      <c r="K48" s="678">
        <v>0</v>
      </c>
      <c r="L48" s="665">
        <v>6</v>
      </c>
      <c r="M48" s="666">
        <v>1007.8799999999999</v>
      </c>
    </row>
    <row r="49" spans="1:13" ht="14.4" customHeight="1" x14ac:dyDescent="0.3">
      <c r="A49" s="661" t="s">
        <v>534</v>
      </c>
      <c r="B49" s="662" t="s">
        <v>1671</v>
      </c>
      <c r="C49" s="662" t="s">
        <v>1403</v>
      </c>
      <c r="D49" s="662" t="s">
        <v>1672</v>
      </c>
      <c r="E49" s="662" t="s">
        <v>1673</v>
      </c>
      <c r="F49" s="665"/>
      <c r="G49" s="665"/>
      <c r="H49" s="678">
        <v>0</v>
      </c>
      <c r="I49" s="665">
        <v>3</v>
      </c>
      <c r="J49" s="665">
        <v>792</v>
      </c>
      <c r="K49" s="678">
        <v>1</v>
      </c>
      <c r="L49" s="665">
        <v>3</v>
      </c>
      <c r="M49" s="666">
        <v>792</v>
      </c>
    </row>
    <row r="50" spans="1:13" ht="14.4" customHeight="1" x14ac:dyDescent="0.3">
      <c r="A50" s="661" t="s">
        <v>534</v>
      </c>
      <c r="B50" s="662" t="s">
        <v>1674</v>
      </c>
      <c r="C50" s="662" t="s">
        <v>1350</v>
      </c>
      <c r="D50" s="662" t="s">
        <v>1675</v>
      </c>
      <c r="E50" s="662" t="s">
        <v>1676</v>
      </c>
      <c r="F50" s="665">
        <v>0.25</v>
      </c>
      <c r="G50" s="665">
        <v>148.5</v>
      </c>
      <c r="H50" s="678">
        <v>1</v>
      </c>
      <c r="I50" s="665"/>
      <c r="J50" s="665"/>
      <c r="K50" s="678">
        <v>0</v>
      </c>
      <c r="L50" s="665">
        <v>0.25</v>
      </c>
      <c r="M50" s="666">
        <v>148.5</v>
      </c>
    </row>
    <row r="51" spans="1:13" ht="14.4" customHeight="1" x14ac:dyDescent="0.3">
      <c r="A51" s="661" t="s">
        <v>534</v>
      </c>
      <c r="B51" s="662" t="s">
        <v>1674</v>
      </c>
      <c r="C51" s="662" t="s">
        <v>1379</v>
      </c>
      <c r="D51" s="662" t="s">
        <v>1677</v>
      </c>
      <c r="E51" s="662" t="s">
        <v>1678</v>
      </c>
      <c r="F51" s="665"/>
      <c r="G51" s="665"/>
      <c r="H51" s="678">
        <v>0</v>
      </c>
      <c r="I51" s="665">
        <v>1</v>
      </c>
      <c r="J51" s="665">
        <v>59.839999999999989</v>
      </c>
      <c r="K51" s="678">
        <v>1</v>
      </c>
      <c r="L51" s="665">
        <v>1</v>
      </c>
      <c r="M51" s="666">
        <v>59.839999999999989</v>
      </c>
    </row>
    <row r="52" spans="1:13" ht="14.4" customHeight="1" x14ac:dyDescent="0.3">
      <c r="A52" s="661" t="s">
        <v>534</v>
      </c>
      <c r="B52" s="662" t="s">
        <v>1674</v>
      </c>
      <c r="C52" s="662" t="s">
        <v>1330</v>
      </c>
      <c r="D52" s="662" t="s">
        <v>1331</v>
      </c>
      <c r="E52" s="662" t="s">
        <v>1678</v>
      </c>
      <c r="F52" s="665"/>
      <c r="G52" s="665"/>
      <c r="H52" s="678">
        <v>0</v>
      </c>
      <c r="I52" s="665">
        <v>4</v>
      </c>
      <c r="J52" s="665">
        <v>231.95999999999998</v>
      </c>
      <c r="K52" s="678">
        <v>1</v>
      </c>
      <c r="L52" s="665">
        <v>4</v>
      </c>
      <c r="M52" s="666">
        <v>231.95999999999998</v>
      </c>
    </row>
    <row r="53" spans="1:13" ht="14.4" customHeight="1" x14ac:dyDescent="0.3">
      <c r="A53" s="661" t="s">
        <v>534</v>
      </c>
      <c r="B53" s="662" t="s">
        <v>1679</v>
      </c>
      <c r="C53" s="662" t="s">
        <v>1327</v>
      </c>
      <c r="D53" s="662" t="s">
        <v>1328</v>
      </c>
      <c r="E53" s="662" t="s">
        <v>1680</v>
      </c>
      <c r="F53" s="665">
        <v>4</v>
      </c>
      <c r="G53" s="665">
        <v>1652.1999999999998</v>
      </c>
      <c r="H53" s="678">
        <v>1</v>
      </c>
      <c r="I53" s="665"/>
      <c r="J53" s="665"/>
      <c r="K53" s="678">
        <v>0</v>
      </c>
      <c r="L53" s="665">
        <v>4</v>
      </c>
      <c r="M53" s="666">
        <v>1652.1999999999998</v>
      </c>
    </row>
    <row r="54" spans="1:13" ht="14.4" customHeight="1" x14ac:dyDescent="0.3">
      <c r="A54" s="661" t="s">
        <v>534</v>
      </c>
      <c r="B54" s="662" t="s">
        <v>1681</v>
      </c>
      <c r="C54" s="662" t="s">
        <v>1237</v>
      </c>
      <c r="D54" s="662" t="s">
        <v>1238</v>
      </c>
      <c r="E54" s="662" t="s">
        <v>1682</v>
      </c>
      <c r="F54" s="665"/>
      <c r="G54" s="665"/>
      <c r="H54" s="678">
        <v>0</v>
      </c>
      <c r="I54" s="665">
        <v>5</v>
      </c>
      <c r="J54" s="665">
        <v>141.25000000000003</v>
      </c>
      <c r="K54" s="678">
        <v>1</v>
      </c>
      <c r="L54" s="665">
        <v>5</v>
      </c>
      <c r="M54" s="666">
        <v>141.25000000000003</v>
      </c>
    </row>
    <row r="55" spans="1:13" ht="14.4" customHeight="1" x14ac:dyDescent="0.3">
      <c r="A55" s="661" t="s">
        <v>534</v>
      </c>
      <c r="B55" s="662" t="s">
        <v>1681</v>
      </c>
      <c r="C55" s="662" t="s">
        <v>1157</v>
      </c>
      <c r="D55" s="662" t="s">
        <v>1158</v>
      </c>
      <c r="E55" s="662" t="s">
        <v>1683</v>
      </c>
      <c r="F55" s="665"/>
      <c r="G55" s="665"/>
      <c r="H55" s="678">
        <v>0</v>
      </c>
      <c r="I55" s="665">
        <v>1</v>
      </c>
      <c r="J55" s="665">
        <v>58.929999999999978</v>
      </c>
      <c r="K55" s="678">
        <v>1</v>
      </c>
      <c r="L55" s="665">
        <v>1</v>
      </c>
      <c r="M55" s="666">
        <v>58.929999999999978</v>
      </c>
    </row>
    <row r="56" spans="1:13" ht="14.4" customHeight="1" x14ac:dyDescent="0.3">
      <c r="A56" s="661" t="s">
        <v>534</v>
      </c>
      <c r="B56" s="662" t="s">
        <v>1684</v>
      </c>
      <c r="C56" s="662" t="s">
        <v>1171</v>
      </c>
      <c r="D56" s="662" t="s">
        <v>1685</v>
      </c>
      <c r="E56" s="662" t="s">
        <v>1686</v>
      </c>
      <c r="F56" s="665"/>
      <c r="G56" s="665"/>
      <c r="H56" s="678">
        <v>0</v>
      </c>
      <c r="I56" s="665">
        <v>1</v>
      </c>
      <c r="J56" s="665">
        <v>322.48999999999995</v>
      </c>
      <c r="K56" s="678">
        <v>1</v>
      </c>
      <c r="L56" s="665">
        <v>1</v>
      </c>
      <c r="M56" s="666">
        <v>322.48999999999995</v>
      </c>
    </row>
    <row r="57" spans="1:13" ht="14.4" customHeight="1" x14ac:dyDescent="0.3">
      <c r="A57" s="661" t="s">
        <v>534</v>
      </c>
      <c r="B57" s="662" t="s">
        <v>1687</v>
      </c>
      <c r="C57" s="662" t="s">
        <v>1250</v>
      </c>
      <c r="D57" s="662" t="s">
        <v>1688</v>
      </c>
      <c r="E57" s="662" t="s">
        <v>1689</v>
      </c>
      <c r="F57" s="665"/>
      <c r="G57" s="665"/>
      <c r="H57" s="678">
        <v>0</v>
      </c>
      <c r="I57" s="665">
        <v>1</v>
      </c>
      <c r="J57" s="665">
        <v>167.51809499770755</v>
      </c>
      <c r="K57" s="678">
        <v>1</v>
      </c>
      <c r="L57" s="665">
        <v>1</v>
      </c>
      <c r="M57" s="666">
        <v>167.51809499770755</v>
      </c>
    </row>
    <row r="58" spans="1:13" ht="14.4" customHeight="1" x14ac:dyDescent="0.3">
      <c r="A58" s="661" t="s">
        <v>534</v>
      </c>
      <c r="B58" s="662" t="s">
        <v>1687</v>
      </c>
      <c r="C58" s="662" t="s">
        <v>1175</v>
      </c>
      <c r="D58" s="662" t="s">
        <v>1690</v>
      </c>
      <c r="E58" s="662" t="s">
        <v>1691</v>
      </c>
      <c r="F58" s="665"/>
      <c r="G58" s="665"/>
      <c r="H58" s="678">
        <v>0</v>
      </c>
      <c r="I58" s="665">
        <v>3</v>
      </c>
      <c r="J58" s="665">
        <v>140.9691239848319</v>
      </c>
      <c r="K58" s="678">
        <v>1</v>
      </c>
      <c r="L58" s="665">
        <v>3</v>
      </c>
      <c r="M58" s="666">
        <v>140.9691239848319</v>
      </c>
    </row>
    <row r="59" spans="1:13" ht="14.4" customHeight="1" x14ac:dyDescent="0.3">
      <c r="A59" s="661" t="s">
        <v>534</v>
      </c>
      <c r="B59" s="662" t="s">
        <v>1687</v>
      </c>
      <c r="C59" s="662" t="s">
        <v>1234</v>
      </c>
      <c r="D59" s="662" t="s">
        <v>1692</v>
      </c>
      <c r="E59" s="662" t="s">
        <v>1693</v>
      </c>
      <c r="F59" s="665"/>
      <c r="G59" s="665"/>
      <c r="H59" s="678">
        <v>0</v>
      </c>
      <c r="I59" s="665">
        <v>1</v>
      </c>
      <c r="J59" s="665">
        <v>61.659999999999982</v>
      </c>
      <c r="K59" s="678">
        <v>1</v>
      </c>
      <c r="L59" s="665">
        <v>1</v>
      </c>
      <c r="M59" s="666">
        <v>61.659999999999982</v>
      </c>
    </row>
    <row r="60" spans="1:13" ht="14.4" customHeight="1" x14ac:dyDescent="0.3">
      <c r="A60" s="661" t="s">
        <v>534</v>
      </c>
      <c r="B60" s="662" t="s">
        <v>1694</v>
      </c>
      <c r="C60" s="662" t="s">
        <v>1273</v>
      </c>
      <c r="D60" s="662" t="s">
        <v>1274</v>
      </c>
      <c r="E60" s="662" t="s">
        <v>1275</v>
      </c>
      <c r="F60" s="665"/>
      <c r="G60" s="665"/>
      <c r="H60" s="678">
        <v>0</v>
      </c>
      <c r="I60" s="665">
        <v>1</v>
      </c>
      <c r="J60" s="665">
        <v>507.25007448178462</v>
      </c>
      <c r="K60" s="678">
        <v>1</v>
      </c>
      <c r="L60" s="665">
        <v>1</v>
      </c>
      <c r="M60" s="666">
        <v>507.25007448178462</v>
      </c>
    </row>
    <row r="61" spans="1:13" ht="14.4" customHeight="1" x14ac:dyDescent="0.3">
      <c r="A61" s="661" t="s">
        <v>534</v>
      </c>
      <c r="B61" s="662" t="s">
        <v>1695</v>
      </c>
      <c r="C61" s="662" t="s">
        <v>1247</v>
      </c>
      <c r="D61" s="662" t="s">
        <v>1248</v>
      </c>
      <c r="E61" s="662" t="s">
        <v>1696</v>
      </c>
      <c r="F61" s="665"/>
      <c r="G61" s="665"/>
      <c r="H61" s="678">
        <v>0</v>
      </c>
      <c r="I61" s="665">
        <v>17</v>
      </c>
      <c r="J61" s="665">
        <v>2442.0500000000006</v>
      </c>
      <c r="K61" s="678">
        <v>1</v>
      </c>
      <c r="L61" s="665">
        <v>17</v>
      </c>
      <c r="M61" s="666">
        <v>2442.0500000000006</v>
      </c>
    </row>
    <row r="62" spans="1:13" ht="14.4" customHeight="1" x14ac:dyDescent="0.3">
      <c r="A62" s="661" t="s">
        <v>534</v>
      </c>
      <c r="B62" s="662" t="s">
        <v>1697</v>
      </c>
      <c r="C62" s="662" t="s">
        <v>1226</v>
      </c>
      <c r="D62" s="662" t="s">
        <v>1227</v>
      </c>
      <c r="E62" s="662" t="s">
        <v>1698</v>
      </c>
      <c r="F62" s="665"/>
      <c r="G62" s="665"/>
      <c r="H62" s="678">
        <v>0</v>
      </c>
      <c r="I62" s="665">
        <v>1</v>
      </c>
      <c r="J62" s="665">
        <v>64.84999999999998</v>
      </c>
      <c r="K62" s="678">
        <v>1</v>
      </c>
      <c r="L62" s="665">
        <v>1</v>
      </c>
      <c r="M62" s="666">
        <v>64.84999999999998</v>
      </c>
    </row>
    <row r="63" spans="1:13" ht="14.4" customHeight="1" x14ac:dyDescent="0.3">
      <c r="A63" s="661" t="s">
        <v>534</v>
      </c>
      <c r="B63" s="662" t="s">
        <v>1697</v>
      </c>
      <c r="C63" s="662" t="s">
        <v>861</v>
      </c>
      <c r="D63" s="662" t="s">
        <v>1207</v>
      </c>
      <c r="E63" s="662" t="s">
        <v>1208</v>
      </c>
      <c r="F63" s="665"/>
      <c r="G63" s="665"/>
      <c r="H63" s="678">
        <v>0</v>
      </c>
      <c r="I63" s="665">
        <v>1</v>
      </c>
      <c r="J63" s="665">
        <v>77.809999999999988</v>
      </c>
      <c r="K63" s="678">
        <v>1</v>
      </c>
      <c r="L63" s="665">
        <v>1</v>
      </c>
      <c r="M63" s="666">
        <v>77.809999999999988</v>
      </c>
    </row>
    <row r="64" spans="1:13" ht="14.4" customHeight="1" x14ac:dyDescent="0.3">
      <c r="A64" s="661" t="s">
        <v>534</v>
      </c>
      <c r="B64" s="662" t="s">
        <v>1699</v>
      </c>
      <c r="C64" s="662" t="s">
        <v>1196</v>
      </c>
      <c r="D64" s="662" t="s">
        <v>1197</v>
      </c>
      <c r="E64" s="662" t="s">
        <v>1700</v>
      </c>
      <c r="F64" s="665"/>
      <c r="G64" s="665"/>
      <c r="H64" s="678">
        <v>0</v>
      </c>
      <c r="I64" s="665">
        <v>2</v>
      </c>
      <c r="J64" s="665">
        <v>95.02</v>
      </c>
      <c r="K64" s="678">
        <v>1</v>
      </c>
      <c r="L64" s="665">
        <v>2</v>
      </c>
      <c r="M64" s="666">
        <v>95.02</v>
      </c>
    </row>
    <row r="65" spans="1:13" ht="14.4" customHeight="1" x14ac:dyDescent="0.3">
      <c r="A65" s="661" t="s">
        <v>534</v>
      </c>
      <c r="B65" s="662" t="s">
        <v>1701</v>
      </c>
      <c r="C65" s="662" t="s">
        <v>1220</v>
      </c>
      <c r="D65" s="662" t="s">
        <v>1116</v>
      </c>
      <c r="E65" s="662" t="s">
        <v>1221</v>
      </c>
      <c r="F65" s="665"/>
      <c r="G65" s="665"/>
      <c r="H65" s="678">
        <v>0</v>
      </c>
      <c r="I65" s="665">
        <v>2</v>
      </c>
      <c r="J65" s="665">
        <v>182.45999999999992</v>
      </c>
      <c r="K65" s="678">
        <v>1</v>
      </c>
      <c r="L65" s="665">
        <v>2</v>
      </c>
      <c r="M65" s="666">
        <v>182.45999999999992</v>
      </c>
    </row>
    <row r="66" spans="1:13" ht="14.4" customHeight="1" x14ac:dyDescent="0.3">
      <c r="A66" s="661" t="s">
        <v>534</v>
      </c>
      <c r="B66" s="662" t="s">
        <v>1702</v>
      </c>
      <c r="C66" s="662" t="s">
        <v>1243</v>
      </c>
      <c r="D66" s="662" t="s">
        <v>1703</v>
      </c>
      <c r="E66" s="662" t="s">
        <v>1704</v>
      </c>
      <c r="F66" s="665"/>
      <c r="G66" s="665"/>
      <c r="H66" s="678">
        <v>0</v>
      </c>
      <c r="I66" s="665">
        <v>3</v>
      </c>
      <c r="J66" s="665">
        <v>164.41937048979389</v>
      </c>
      <c r="K66" s="678">
        <v>1</v>
      </c>
      <c r="L66" s="665">
        <v>3</v>
      </c>
      <c r="M66" s="666">
        <v>164.41937048979389</v>
      </c>
    </row>
    <row r="67" spans="1:13" ht="14.4" customHeight="1" x14ac:dyDescent="0.3">
      <c r="A67" s="661" t="s">
        <v>534</v>
      </c>
      <c r="B67" s="662" t="s">
        <v>1705</v>
      </c>
      <c r="C67" s="662" t="s">
        <v>1289</v>
      </c>
      <c r="D67" s="662" t="s">
        <v>1706</v>
      </c>
      <c r="E67" s="662" t="s">
        <v>1291</v>
      </c>
      <c r="F67" s="665"/>
      <c r="G67" s="665"/>
      <c r="H67" s="678">
        <v>0</v>
      </c>
      <c r="I67" s="665">
        <v>1</v>
      </c>
      <c r="J67" s="665">
        <v>41.18</v>
      </c>
      <c r="K67" s="678">
        <v>1</v>
      </c>
      <c r="L67" s="665">
        <v>1</v>
      </c>
      <c r="M67" s="666">
        <v>41.18</v>
      </c>
    </row>
    <row r="68" spans="1:13" ht="14.4" customHeight="1" x14ac:dyDescent="0.3">
      <c r="A68" s="661" t="s">
        <v>534</v>
      </c>
      <c r="B68" s="662" t="s">
        <v>1705</v>
      </c>
      <c r="C68" s="662" t="s">
        <v>1293</v>
      </c>
      <c r="D68" s="662" t="s">
        <v>1707</v>
      </c>
      <c r="E68" s="662" t="s">
        <v>1291</v>
      </c>
      <c r="F68" s="665"/>
      <c r="G68" s="665"/>
      <c r="H68" s="678">
        <v>0</v>
      </c>
      <c r="I68" s="665">
        <v>1</v>
      </c>
      <c r="J68" s="665">
        <v>41.18</v>
      </c>
      <c r="K68" s="678">
        <v>1</v>
      </c>
      <c r="L68" s="665">
        <v>1</v>
      </c>
      <c r="M68" s="666">
        <v>41.18</v>
      </c>
    </row>
    <row r="69" spans="1:13" ht="14.4" customHeight="1" x14ac:dyDescent="0.3">
      <c r="A69" s="661" t="s">
        <v>534</v>
      </c>
      <c r="B69" s="662" t="s">
        <v>1705</v>
      </c>
      <c r="C69" s="662" t="s">
        <v>1313</v>
      </c>
      <c r="D69" s="662" t="s">
        <v>1314</v>
      </c>
      <c r="E69" s="662" t="s">
        <v>1297</v>
      </c>
      <c r="F69" s="665"/>
      <c r="G69" s="665"/>
      <c r="H69" s="678">
        <v>0</v>
      </c>
      <c r="I69" s="665">
        <v>2</v>
      </c>
      <c r="J69" s="665">
        <v>271.2</v>
      </c>
      <c r="K69" s="678">
        <v>1</v>
      </c>
      <c r="L69" s="665">
        <v>2</v>
      </c>
      <c r="M69" s="666">
        <v>271.2</v>
      </c>
    </row>
    <row r="70" spans="1:13" ht="14.4" customHeight="1" x14ac:dyDescent="0.3">
      <c r="A70" s="661" t="s">
        <v>534</v>
      </c>
      <c r="B70" s="662" t="s">
        <v>1705</v>
      </c>
      <c r="C70" s="662" t="s">
        <v>1319</v>
      </c>
      <c r="D70" s="662" t="s">
        <v>1320</v>
      </c>
      <c r="E70" s="662" t="s">
        <v>1297</v>
      </c>
      <c r="F70" s="665"/>
      <c r="G70" s="665"/>
      <c r="H70" s="678">
        <v>0</v>
      </c>
      <c r="I70" s="665">
        <v>1</v>
      </c>
      <c r="J70" s="665">
        <v>135.6</v>
      </c>
      <c r="K70" s="678">
        <v>1</v>
      </c>
      <c r="L70" s="665">
        <v>1</v>
      </c>
      <c r="M70" s="666">
        <v>135.6</v>
      </c>
    </row>
    <row r="71" spans="1:13" ht="14.4" customHeight="1" x14ac:dyDescent="0.3">
      <c r="A71" s="661" t="s">
        <v>534</v>
      </c>
      <c r="B71" s="662" t="s">
        <v>1705</v>
      </c>
      <c r="C71" s="662" t="s">
        <v>1316</v>
      </c>
      <c r="D71" s="662" t="s">
        <v>1317</v>
      </c>
      <c r="E71" s="662" t="s">
        <v>1297</v>
      </c>
      <c r="F71" s="665"/>
      <c r="G71" s="665"/>
      <c r="H71" s="678">
        <v>0</v>
      </c>
      <c r="I71" s="665">
        <v>1</v>
      </c>
      <c r="J71" s="665">
        <v>135.6</v>
      </c>
      <c r="K71" s="678">
        <v>1</v>
      </c>
      <c r="L71" s="665">
        <v>1</v>
      </c>
      <c r="M71" s="666">
        <v>135.6</v>
      </c>
    </row>
    <row r="72" spans="1:13" ht="14.4" customHeight="1" x14ac:dyDescent="0.3">
      <c r="A72" s="661" t="s">
        <v>534</v>
      </c>
      <c r="B72" s="662" t="s">
        <v>1705</v>
      </c>
      <c r="C72" s="662" t="s">
        <v>1305</v>
      </c>
      <c r="D72" s="662" t="s">
        <v>1306</v>
      </c>
      <c r="E72" s="662" t="s">
        <v>1304</v>
      </c>
      <c r="F72" s="665"/>
      <c r="G72" s="665"/>
      <c r="H72" s="678">
        <v>0</v>
      </c>
      <c r="I72" s="665">
        <v>40</v>
      </c>
      <c r="J72" s="665">
        <v>17053.604836430342</v>
      </c>
      <c r="K72" s="678">
        <v>1</v>
      </c>
      <c r="L72" s="665">
        <v>40</v>
      </c>
      <c r="M72" s="666">
        <v>17053.604836430342</v>
      </c>
    </row>
    <row r="73" spans="1:13" ht="14.4" customHeight="1" x14ac:dyDescent="0.3">
      <c r="A73" s="661" t="s">
        <v>534</v>
      </c>
      <c r="B73" s="662" t="s">
        <v>1705</v>
      </c>
      <c r="C73" s="662" t="s">
        <v>1302</v>
      </c>
      <c r="D73" s="662" t="s">
        <v>1303</v>
      </c>
      <c r="E73" s="662" t="s">
        <v>1304</v>
      </c>
      <c r="F73" s="665"/>
      <c r="G73" s="665"/>
      <c r="H73" s="678">
        <v>0</v>
      </c>
      <c r="I73" s="665">
        <v>40</v>
      </c>
      <c r="J73" s="665">
        <v>10150.410562435318</v>
      </c>
      <c r="K73" s="678">
        <v>1</v>
      </c>
      <c r="L73" s="665">
        <v>40</v>
      </c>
      <c r="M73" s="666">
        <v>10150.410562435318</v>
      </c>
    </row>
    <row r="74" spans="1:13" ht="14.4" customHeight="1" x14ac:dyDescent="0.3">
      <c r="A74" s="661" t="s">
        <v>534</v>
      </c>
      <c r="B74" s="662" t="s">
        <v>1705</v>
      </c>
      <c r="C74" s="662" t="s">
        <v>1295</v>
      </c>
      <c r="D74" s="662" t="s">
        <v>1296</v>
      </c>
      <c r="E74" s="662" t="s">
        <v>1297</v>
      </c>
      <c r="F74" s="665"/>
      <c r="G74" s="665"/>
      <c r="H74" s="678">
        <v>0</v>
      </c>
      <c r="I74" s="665">
        <v>11</v>
      </c>
      <c r="J74" s="665">
        <v>1638.56</v>
      </c>
      <c r="K74" s="678">
        <v>1</v>
      </c>
      <c r="L74" s="665">
        <v>11</v>
      </c>
      <c r="M74" s="666">
        <v>1638.56</v>
      </c>
    </row>
    <row r="75" spans="1:13" ht="14.4" customHeight="1" x14ac:dyDescent="0.3">
      <c r="A75" s="661" t="s">
        <v>534</v>
      </c>
      <c r="B75" s="662" t="s">
        <v>1705</v>
      </c>
      <c r="C75" s="662" t="s">
        <v>1298</v>
      </c>
      <c r="D75" s="662" t="s">
        <v>1299</v>
      </c>
      <c r="E75" s="662" t="s">
        <v>1297</v>
      </c>
      <c r="F75" s="665"/>
      <c r="G75" s="665"/>
      <c r="H75" s="678">
        <v>0</v>
      </c>
      <c r="I75" s="665">
        <v>17</v>
      </c>
      <c r="J75" s="665">
        <v>2532.3199999999997</v>
      </c>
      <c r="K75" s="678">
        <v>1</v>
      </c>
      <c r="L75" s="665">
        <v>17</v>
      </c>
      <c r="M75" s="666">
        <v>2532.3199999999997</v>
      </c>
    </row>
    <row r="76" spans="1:13" ht="14.4" customHeight="1" x14ac:dyDescent="0.3">
      <c r="A76" s="661" t="s">
        <v>534</v>
      </c>
      <c r="B76" s="662" t="s">
        <v>1705</v>
      </c>
      <c r="C76" s="662" t="s">
        <v>1300</v>
      </c>
      <c r="D76" s="662" t="s">
        <v>1301</v>
      </c>
      <c r="E76" s="662" t="s">
        <v>1297</v>
      </c>
      <c r="F76" s="665"/>
      <c r="G76" s="665"/>
      <c r="H76" s="678">
        <v>0</v>
      </c>
      <c r="I76" s="665">
        <v>11</v>
      </c>
      <c r="J76" s="665">
        <v>1638.56</v>
      </c>
      <c r="K76" s="678">
        <v>1</v>
      </c>
      <c r="L76" s="665">
        <v>11</v>
      </c>
      <c r="M76" s="666">
        <v>1638.56</v>
      </c>
    </row>
    <row r="77" spans="1:13" ht="14.4" customHeight="1" x14ac:dyDescent="0.3">
      <c r="A77" s="661" t="s">
        <v>534</v>
      </c>
      <c r="B77" s="662" t="s">
        <v>1705</v>
      </c>
      <c r="C77" s="662" t="s">
        <v>1322</v>
      </c>
      <c r="D77" s="662" t="s">
        <v>1323</v>
      </c>
      <c r="E77" s="662" t="s">
        <v>1309</v>
      </c>
      <c r="F77" s="665"/>
      <c r="G77" s="665"/>
      <c r="H77" s="678">
        <v>0</v>
      </c>
      <c r="I77" s="665">
        <v>17</v>
      </c>
      <c r="J77" s="665">
        <v>1903.1513713580002</v>
      </c>
      <c r="K77" s="678">
        <v>1</v>
      </c>
      <c r="L77" s="665">
        <v>17</v>
      </c>
      <c r="M77" s="666">
        <v>1903.1513713580002</v>
      </c>
    </row>
    <row r="78" spans="1:13" ht="14.4" customHeight="1" x14ac:dyDescent="0.3">
      <c r="A78" s="661" t="s">
        <v>534</v>
      </c>
      <c r="B78" s="662" t="s">
        <v>1705</v>
      </c>
      <c r="C78" s="662" t="s">
        <v>1307</v>
      </c>
      <c r="D78" s="662" t="s">
        <v>1308</v>
      </c>
      <c r="E78" s="662" t="s">
        <v>1309</v>
      </c>
      <c r="F78" s="665"/>
      <c r="G78" s="665"/>
      <c r="H78" s="678">
        <v>0</v>
      </c>
      <c r="I78" s="665">
        <v>17</v>
      </c>
      <c r="J78" s="665">
        <v>1903.1495239613432</v>
      </c>
      <c r="K78" s="678">
        <v>1</v>
      </c>
      <c r="L78" s="665">
        <v>17</v>
      </c>
      <c r="M78" s="666">
        <v>1903.1495239613432</v>
      </c>
    </row>
    <row r="79" spans="1:13" ht="14.4" customHeight="1" x14ac:dyDescent="0.3">
      <c r="A79" s="661" t="s">
        <v>534</v>
      </c>
      <c r="B79" s="662" t="s">
        <v>1705</v>
      </c>
      <c r="C79" s="662" t="s">
        <v>1310</v>
      </c>
      <c r="D79" s="662" t="s">
        <v>1311</v>
      </c>
      <c r="E79" s="662" t="s">
        <v>1309</v>
      </c>
      <c r="F79" s="665"/>
      <c r="G79" s="665"/>
      <c r="H79" s="678">
        <v>0</v>
      </c>
      <c r="I79" s="665">
        <v>17</v>
      </c>
      <c r="J79" s="665">
        <v>1903.1536081995116</v>
      </c>
      <c r="K79" s="678">
        <v>1</v>
      </c>
      <c r="L79" s="665">
        <v>17</v>
      </c>
      <c r="M79" s="666">
        <v>1903.1536081995116</v>
      </c>
    </row>
    <row r="80" spans="1:13" ht="14.4" customHeight="1" x14ac:dyDescent="0.3">
      <c r="A80" s="661" t="s">
        <v>539</v>
      </c>
      <c r="B80" s="662" t="s">
        <v>1708</v>
      </c>
      <c r="C80" s="662" t="s">
        <v>1145</v>
      </c>
      <c r="D80" s="662" t="s">
        <v>1146</v>
      </c>
      <c r="E80" s="662" t="s">
        <v>1147</v>
      </c>
      <c r="F80" s="665"/>
      <c r="G80" s="665"/>
      <c r="H80" s="678">
        <v>0</v>
      </c>
      <c r="I80" s="665">
        <v>1</v>
      </c>
      <c r="J80" s="665">
        <v>42.96</v>
      </c>
      <c r="K80" s="678">
        <v>1</v>
      </c>
      <c r="L80" s="665">
        <v>1</v>
      </c>
      <c r="M80" s="666">
        <v>42.96</v>
      </c>
    </row>
    <row r="81" spans="1:13" ht="14.4" customHeight="1" x14ac:dyDescent="0.3">
      <c r="A81" s="661" t="s">
        <v>539</v>
      </c>
      <c r="B81" s="662" t="s">
        <v>1681</v>
      </c>
      <c r="C81" s="662" t="s">
        <v>1237</v>
      </c>
      <c r="D81" s="662" t="s">
        <v>1238</v>
      </c>
      <c r="E81" s="662" t="s">
        <v>1682</v>
      </c>
      <c r="F81" s="665"/>
      <c r="G81" s="665"/>
      <c r="H81" s="678">
        <v>0</v>
      </c>
      <c r="I81" s="665">
        <v>1</v>
      </c>
      <c r="J81" s="665">
        <v>28.250000000000007</v>
      </c>
      <c r="K81" s="678">
        <v>1</v>
      </c>
      <c r="L81" s="665">
        <v>1</v>
      </c>
      <c r="M81" s="666">
        <v>28.250000000000007</v>
      </c>
    </row>
    <row r="82" spans="1:13" ht="14.4" customHeight="1" thickBot="1" x14ac:dyDescent="0.35">
      <c r="A82" s="667" t="s">
        <v>539</v>
      </c>
      <c r="B82" s="668" t="s">
        <v>1681</v>
      </c>
      <c r="C82" s="668" t="s">
        <v>1519</v>
      </c>
      <c r="D82" s="668" t="s">
        <v>1238</v>
      </c>
      <c r="E82" s="668" t="s">
        <v>1520</v>
      </c>
      <c r="F82" s="671"/>
      <c r="G82" s="671"/>
      <c r="H82" s="679">
        <v>0</v>
      </c>
      <c r="I82" s="671">
        <v>2</v>
      </c>
      <c r="J82" s="671">
        <v>268.25999999999993</v>
      </c>
      <c r="K82" s="679">
        <v>1</v>
      </c>
      <c r="L82" s="671">
        <v>2</v>
      </c>
      <c r="M82" s="672">
        <v>268.25999999999993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5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16" t="s">
        <v>259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2" t="s">
        <v>310</v>
      </c>
      <c r="B2" s="343"/>
      <c r="C2" s="343"/>
      <c r="D2" s="343"/>
      <c r="E2" s="343"/>
    </row>
    <row r="3" spans="1:17" ht="14.4" customHeight="1" thickBot="1" x14ac:dyDescent="0.35">
      <c r="A3" s="454" t="s">
        <v>3</v>
      </c>
      <c r="B3" s="458">
        <f>SUM(B6:B1048576)</f>
        <v>797</v>
      </c>
      <c r="C3" s="459">
        <f>SUM(C6:C1048576)</f>
        <v>217</v>
      </c>
      <c r="D3" s="459">
        <f>SUM(D6:D1048576)</f>
        <v>85</v>
      </c>
      <c r="E3" s="460">
        <f>SUM(E6:E1048576)</f>
        <v>0</v>
      </c>
      <c r="F3" s="457">
        <f>IF(SUM($B3:$E3)=0,"",B3/SUM($B3:$E3))</f>
        <v>0.72520473157415832</v>
      </c>
      <c r="G3" s="455">
        <f t="shared" ref="G3:I3" si="0">IF(SUM($B3:$E3)=0,"",C3/SUM($B3:$E3))</f>
        <v>0.19745222929936307</v>
      </c>
      <c r="H3" s="455">
        <f t="shared" si="0"/>
        <v>7.7343039126478622E-2</v>
      </c>
      <c r="I3" s="456">
        <f t="shared" si="0"/>
        <v>0</v>
      </c>
      <c r="J3" s="459">
        <f>SUM(J6:J1048576)</f>
        <v>175</v>
      </c>
      <c r="K3" s="459">
        <f>SUM(K6:K1048576)</f>
        <v>122</v>
      </c>
      <c r="L3" s="459">
        <f>SUM(L6:L1048576)</f>
        <v>85</v>
      </c>
      <c r="M3" s="460">
        <f>SUM(M6:M1048576)</f>
        <v>0</v>
      </c>
      <c r="N3" s="457">
        <f>IF(SUM($J3:$M3)=0,"",J3/SUM($J3:$M3))</f>
        <v>0.45811518324607331</v>
      </c>
      <c r="O3" s="455">
        <f t="shared" ref="O3:Q3" si="1">IF(SUM($J3:$M3)=0,"",K3/SUM($J3:$M3))</f>
        <v>0.3193717277486911</v>
      </c>
      <c r="P3" s="455">
        <f t="shared" si="1"/>
        <v>0.22251308900523561</v>
      </c>
      <c r="Q3" s="456">
        <f t="shared" si="1"/>
        <v>0</v>
      </c>
    </row>
    <row r="4" spans="1:17" ht="14.4" customHeight="1" thickBot="1" x14ac:dyDescent="0.35">
      <c r="A4" s="453"/>
      <c r="B4" s="529" t="s">
        <v>261</v>
      </c>
      <c r="C4" s="530"/>
      <c r="D4" s="530"/>
      <c r="E4" s="531"/>
      <c r="F4" s="526" t="s">
        <v>266</v>
      </c>
      <c r="G4" s="527"/>
      <c r="H4" s="527"/>
      <c r="I4" s="528"/>
      <c r="J4" s="529" t="s">
        <v>267</v>
      </c>
      <c r="K4" s="530"/>
      <c r="L4" s="530"/>
      <c r="M4" s="531"/>
      <c r="N4" s="526" t="s">
        <v>268</v>
      </c>
      <c r="O4" s="527"/>
      <c r="P4" s="527"/>
      <c r="Q4" s="528"/>
    </row>
    <row r="5" spans="1:17" ht="14.4" customHeight="1" thickBot="1" x14ac:dyDescent="0.35">
      <c r="A5" s="694" t="s">
        <v>260</v>
      </c>
      <c r="B5" s="695" t="s">
        <v>262</v>
      </c>
      <c r="C5" s="695" t="s">
        <v>263</v>
      </c>
      <c r="D5" s="695" t="s">
        <v>264</v>
      </c>
      <c r="E5" s="696" t="s">
        <v>265</v>
      </c>
      <c r="F5" s="697" t="s">
        <v>262</v>
      </c>
      <c r="G5" s="698" t="s">
        <v>263</v>
      </c>
      <c r="H5" s="698" t="s">
        <v>264</v>
      </c>
      <c r="I5" s="699" t="s">
        <v>265</v>
      </c>
      <c r="J5" s="695" t="s">
        <v>262</v>
      </c>
      <c r="K5" s="695" t="s">
        <v>263</v>
      </c>
      <c r="L5" s="695" t="s">
        <v>264</v>
      </c>
      <c r="M5" s="696" t="s">
        <v>265</v>
      </c>
      <c r="N5" s="697" t="s">
        <v>262</v>
      </c>
      <c r="O5" s="698" t="s">
        <v>263</v>
      </c>
      <c r="P5" s="698" t="s">
        <v>264</v>
      </c>
      <c r="Q5" s="699" t="s">
        <v>265</v>
      </c>
    </row>
    <row r="6" spans="1:17" ht="14.4" customHeight="1" x14ac:dyDescent="0.3">
      <c r="A6" s="703" t="s">
        <v>1710</v>
      </c>
      <c r="B6" s="709"/>
      <c r="C6" s="659"/>
      <c r="D6" s="659"/>
      <c r="E6" s="660"/>
      <c r="F6" s="706"/>
      <c r="G6" s="677"/>
      <c r="H6" s="677"/>
      <c r="I6" s="712"/>
      <c r="J6" s="709"/>
      <c r="K6" s="659"/>
      <c r="L6" s="659"/>
      <c r="M6" s="660"/>
      <c r="N6" s="706"/>
      <c r="O6" s="677"/>
      <c r="P6" s="677"/>
      <c r="Q6" s="700"/>
    </row>
    <row r="7" spans="1:17" ht="14.4" customHeight="1" x14ac:dyDescent="0.3">
      <c r="A7" s="704" t="s">
        <v>1711</v>
      </c>
      <c r="B7" s="710">
        <v>394</v>
      </c>
      <c r="C7" s="665">
        <v>205</v>
      </c>
      <c r="D7" s="665">
        <v>85</v>
      </c>
      <c r="E7" s="666"/>
      <c r="F7" s="707">
        <v>0.57602339181286555</v>
      </c>
      <c r="G7" s="678">
        <v>0.29970760233918131</v>
      </c>
      <c r="H7" s="678">
        <v>0.12426900584795321</v>
      </c>
      <c r="I7" s="713">
        <v>0</v>
      </c>
      <c r="J7" s="710">
        <v>68</v>
      </c>
      <c r="K7" s="665">
        <v>113</v>
      </c>
      <c r="L7" s="665">
        <v>85</v>
      </c>
      <c r="M7" s="666"/>
      <c r="N7" s="707">
        <v>0.25563909774436089</v>
      </c>
      <c r="O7" s="678">
        <v>0.42481203007518797</v>
      </c>
      <c r="P7" s="678">
        <v>0.31954887218045114</v>
      </c>
      <c r="Q7" s="701">
        <v>0</v>
      </c>
    </row>
    <row r="8" spans="1:17" ht="14.4" customHeight="1" x14ac:dyDescent="0.3">
      <c r="A8" s="704" t="s">
        <v>1712</v>
      </c>
      <c r="B8" s="710">
        <v>261</v>
      </c>
      <c r="C8" s="665">
        <v>10</v>
      </c>
      <c r="D8" s="665"/>
      <c r="E8" s="666"/>
      <c r="F8" s="707">
        <v>0.96309963099630991</v>
      </c>
      <c r="G8" s="678">
        <v>3.6900369003690037E-2</v>
      </c>
      <c r="H8" s="678">
        <v>0</v>
      </c>
      <c r="I8" s="713">
        <v>0</v>
      </c>
      <c r="J8" s="710">
        <v>74</v>
      </c>
      <c r="K8" s="665">
        <v>7</v>
      </c>
      <c r="L8" s="665"/>
      <c r="M8" s="666"/>
      <c r="N8" s="707">
        <v>0.9135802469135802</v>
      </c>
      <c r="O8" s="678">
        <v>8.6419753086419748E-2</v>
      </c>
      <c r="P8" s="678">
        <v>0</v>
      </c>
      <c r="Q8" s="701">
        <v>0</v>
      </c>
    </row>
    <row r="9" spans="1:17" ht="14.4" customHeight="1" thickBot="1" x14ac:dyDescent="0.35">
      <c r="A9" s="705" t="s">
        <v>1713</v>
      </c>
      <c r="B9" s="711">
        <v>142</v>
      </c>
      <c r="C9" s="671">
        <v>2</v>
      </c>
      <c r="D9" s="671"/>
      <c r="E9" s="672"/>
      <c r="F9" s="708">
        <v>0.98611111111111116</v>
      </c>
      <c r="G9" s="679">
        <v>1.3888888888888888E-2</v>
      </c>
      <c r="H9" s="679">
        <v>0</v>
      </c>
      <c r="I9" s="714">
        <v>0</v>
      </c>
      <c r="J9" s="711">
        <v>33</v>
      </c>
      <c r="K9" s="671">
        <v>2</v>
      </c>
      <c r="L9" s="671"/>
      <c r="M9" s="672"/>
      <c r="N9" s="708">
        <v>0.94285714285714284</v>
      </c>
      <c r="O9" s="679">
        <v>5.7142857142857141E-2</v>
      </c>
      <c r="P9" s="679">
        <v>0</v>
      </c>
      <c r="Q9" s="70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31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177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2" t="s">
        <v>310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190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5">
        <v>13</v>
      </c>
      <c r="B5" s="646" t="s">
        <v>530</v>
      </c>
      <c r="C5" s="649">
        <v>784420.12999999977</v>
      </c>
      <c r="D5" s="649">
        <v>3517</v>
      </c>
      <c r="E5" s="649">
        <v>362090.71999999986</v>
      </c>
      <c r="F5" s="715">
        <v>0.46160304427679588</v>
      </c>
      <c r="G5" s="649">
        <v>1212</v>
      </c>
      <c r="H5" s="715">
        <v>0.34461188512937163</v>
      </c>
      <c r="I5" s="649">
        <v>422329.4099999998</v>
      </c>
      <c r="J5" s="715">
        <v>0.53839695572320401</v>
      </c>
      <c r="K5" s="649">
        <v>2305</v>
      </c>
      <c r="L5" s="715">
        <v>0.65538811487062842</v>
      </c>
      <c r="M5" s="649" t="s">
        <v>74</v>
      </c>
      <c r="N5" s="277"/>
    </row>
    <row r="6" spans="1:14" ht="14.4" customHeight="1" x14ac:dyDescent="0.3">
      <c r="A6" s="645">
        <v>13</v>
      </c>
      <c r="B6" s="646" t="s">
        <v>1714</v>
      </c>
      <c r="C6" s="649">
        <v>577580.97999999975</v>
      </c>
      <c r="D6" s="649">
        <v>3376</v>
      </c>
      <c r="E6" s="649">
        <v>237327.31999999989</v>
      </c>
      <c r="F6" s="715">
        <v>0.41089877994251123</v>
      </c>
      <c r="G6" s="649">
        <v>1125</v>
      </c>
      <c r="H6" s="715">
        <v>0.33323459715639808</v>
      </c>
      <c r="I6" s="649">
        <v>340253.6599999998</v>
      </c>
      <c r="J6" s="715">
        <v>0.58910122005748866</v>
      </c>
      <c r="K6" s="649">
        <v>2251</v>
      </c>
      <c r="L6" s="715">
        <v>0.66676540284360186</v>
      </c>
      <c r="M6" s="649" t="s">
        <v>1</v>
      </c>
      <c r="N6" s="277"/>
    </row>
    <row r="7" spans="1:14" ht="14.4" customHeight="1" x14ac:dyDescent="0.3">
      <c r="A7" s="645">
        <v>13</v>
      </c>
      <c r="B7" s="646" t="s">
        <v>1715</v>
      </c>
      <c r="C7" s="649">
        <v>0</v>
      </c>
      <c r="D7" s="649">
        <v>17</v>
      </c>
      <c r="E7" s="649">
        <v>0</v>
      </c>
      <c r="F7" s="715" t="s">
        <v>531</v>
      </c>
      <c r="G7" s="649">
        <v>11</v>
      </c>
      <c r="H7" s="715">
        <v>0.6470588235294118</v>
      </c>
      <c r="I7" s="649">
        <v>0</v>
      </c>
      <c r="J7" s="715" t="s">
        <v>531</v>
      </c>
      <c r="K7" s="649">
        <v>6</v>
      </c>
      <c r="L7" s="715">
        <v>0.35294117647058826</v>
      </c>
      <c r="M7" s="649" t="s">
        <v>1</v>
      </c>
      <c r="N7" s="277"/>
    </row>
    <row r="8" spans="1:14" ht="14.4" customHeight="1" x14ac:dyDescent="0.3">
      <c r="A8" s="645">
        <v>13</v>
      </c>
      <c r="B8" s="646" t="s">
        <v>1716</v>
      </c>
      <c r="C8" s="649">
        <v>206839.15</v>
      </c>
      <c r="D8" s="649">
        <v>124</v>
      </c>
      <c r="E8" s="649">
        <v>124763.4</v>
      </c>
      <c r="F8" s="715">
        <v>0.6031904501638109</v>
      </c>
      <c r="G8" s="649">
        <v>76</v>
      </c>
      <c r="H8" s="715">
        <v>0.61290322580645162</v>
      </c>
      <c r="I8" s="649">
        <v>82075.75</v>
      </c>
      <c r="J8" s="715">
        <v>0.39680954983618916</v>
      </c>
      <c r="K8" s="649">
        <v>48</v>
      </c>
      <c r="L8" s="715">
        <v>0.38709677419354838</v>
      </c>
      <c r="M8" s="649" t="s">
        <v>1</v>
      </c>
      <c r="N8" s="277"/>
    </row>
    <row r="9" spans="1:14" ht="14.4" customHeight="1" x14ac:dyDescent="0.3">
      <c r="A9" s="645" t="s">
        <v>529</v>
      </c>
      <c r="B9" s="646" t="s">
        <v>3</v>
      </c>
      <c r="C9" s="649">
        <v>784420.12999999977</v>
      </c>
      <c r="D9" s="649">
        <v>3517</v>
      </c>
      <c r="E9" s="649">
        <v>362090.71999999986</v>
      </c>
      <c r="F9" s="715">
        <v>0.46160304427679588</v>
      </c>
      <c r="G9" s="649">
        <v>1212</v>
      </c>
      <c r="H9" s="715">
        <v>0.34461188512937163</v>
      </c>
      <c r="I9" s="649">
        <v>422329.4099999998</v>
      </c>
      <c r="J9" s="715">
        <v>0.53839695572320401</v>
      </c>
      <c r="K9" s="649">
        <v>2305</v>
      </c>
      <c r="L9" s="715">
        <v>0.65538811487062842</v>
      </c>
      <c r="M9" s="649" t="s">
        <v>533</v>
      </c>
      <c r="N9" s="277"/>
    </row>
    <row r="11" spans="1:14" ht="14.4" customHeight="1" x14ac:dyDescent="0.3">
      <c r="A11" s="645">
        <v>13</v>
      </c>
      <c r="B11" s="646" t="s">
        <v>530</v>
      </c>
      <c r="C11" s="649" t="s">
        <v>531</v>
      </c>
      <c r="D11" s="649" t="s">
        <v>531</v>
      </c>
      <c r="E11" s="649" t="s">
        <v>531</v>
      </c>
      <c r="F11" s="715" t="s">
        <v>531</v>
      </c>
      <c r="G11" s="649" t="s">
        <v>531</v>
      </c>
      <c r="H11" s="715" t="s">
        <v>531</v>
      </c>
      <c r="I11" s="649" t="s">
        <v>531</v>
      </c>
      <c r="J11" s="715" t="s">
        <v>531</v>
      </c>
      <c r="K11" s="649" t="s">
        <v>531</v>
      </c>
      <c r="L11" s="715" t="s">
        <v>531</v>
      </c>
      <c r="M11" s="649" t="s">
        <v>74</v>
      </c>
      <c r="N11" s="277"/>
    </row>
    <row r="12" spans="1:14" ht="14.4" customHeight="1" x14ac:dyDescent="0.3">
      <c r="A12" s="645" t="s">
        <v>1717</v>
      </c>
      <c r="B12" s="646" t="s">
        <v>1714</v>
      </c>
      <c r="C12" s="649">
        <v>19188.5</v>
      </c>
      <c r="D12" s="649">
        <v>95</v>
      </c>
      <c r="E12" s="649">
        <v>10850.78</v>
      </c>
      <c r="F12" s="715">
        <v>0.56548349271699194</v>
      </c>
      <c r="G12" s="649">
        <v>49</v>
      </c>
      <c r="H12" s="715">
        <v>0.51578947368421058</v>
      </c>
      <c r="I12" s="649">
        <v>8337.7199999999975</v>
      </c>
      <c r="J12" s="715">
        <v>0.43451650728300795</v>
      </c>
      <c r="K12" s="649">
        <v>46</v>
      </c>
      <c r="L12" s="715">
        <v>0.48421052631578948</v>
      </c>
      <c r="M12" s="649" t="s">
        <v>1</v>
      </c>
      <c r="N12" s="277"/>
    </row>
    <row r="13" spans="1:14" ht="14.4" customHeight="1" x14ac:dyDescent="0.3">
      <c r="A13" s="645" t="s">
        <v>1717</v>
      </c>
      <c r="B13" s="646" t="s">
        <v>1716</v>
      </c>
      <c r="C13" s="649">
        <v>5073.12</v>
      </c>
      <c r="D13" s="649">
        <v>2</v>
      </c>
      <c r="E13" s="649">
        <v>5073.12</v>
      </c>
      <c r="F13" s="715">
        <v>1</v>
      </c>
      <c r="G13" s="649">
        <v>2</v>
      </c>
      <c r="H13" s="715">
        <v>1</v>
      </c>
      <c r="I13" s="649" t="s">
        <v>531</v>
      </c>
      <c r="J13" s="715">
        <v>0</v>
      </c>
      <c r="K13" s="649" t="s">
        <v>531</v>
      </c>
      <c r="L13" s="715">
        <v>0</v>
      </c>
      <c r="M13" s="649" t="s">
        <v>1</v>
      </c>
      <c r="N13" s="277"/>
    </row>
    <row r="14" spans="1:14" ht="14.4" customHeight="1" x14ac:dyDescent="0.3">
      <c r="A14" s="645" t="s">
        <v>1717</v>
      </c>
      <c r="B14" s="646" t="s">
        <v>1718</v>
      </c>
      <c r="C14" s="649">
        <v>24261.62</v>
      </c>
      <c r="D14" s="649">
        <v>97</v>
      </c>
      <c r="E14" s="649">
        <v>15923.900000000001</v>
      </c>
      <c r="F14" s="715">
        <v>0.65634116765492168</v>
      </c>
      <c r="G14" s="649">
        <v>51</v>
      </c>
      <c r="H14" s="715">
        <v>0.52577319587628868</v>
      </c>
      <c r="I14" s="649">
        <v>8337.7199999999975</v>
      </c>
      <c r="J14" s="715">
        <v>0.34365883234507827</v>
      </c>
      <c r="K14" s="649">
        <v>46</v>
      </c>
      <c r="L14" s="715">
        <v>0.47422680412371132</v>
      </c>
      <c r="M14" s="649" t="s">
        <v>537</v>
      </c>
      <c r="N14" s="277"/>
    </row>
    <row r="15" spans="1:14" ht="14.4" customHeight="1" x14ac:dyDescent="0.3">
      <c r="A15" s="645" t="s">
        <v>531</v>
      </c>
      <c r="B15" s="646" t="s">
        <v>531</v>
      </c>
      <c r="C15" s="649" t="s">
        <v>531</v>
      </c>
      <c r="D15" s="649" t="s">
        <v>531</v>
      </c>
      <c r="E15" s="649" t="s">
        <v>531</v>
      </c>
      <c r="F15" s="715" t="s">
        <v>531</v>
      </c>
      <c r="G15" s="649" t="s">
        <v>531</v>
      </c>
      <c r="H15" s="715" t="s">
        <v>531</v>
      </c>
      <c r="I15" s="649" t="s">
        <v>531</v>
      </c>
      <c r="J15" s="715" t="s">
        <v>531</v>
      </c>
      <c r="K15" s="649" t="s">
        <v>531</v>
      </c>
      <c r="L15" s="715" t="s">
        <v>531</v>
      </c>
      <c r="M15" s="649" t="s">
        <v>538</v>
      </c>
      <c r="N15" s="277"/>
    </row>
    <row r="16" spans="1:14" ht="14.4" customHeight="1" x14ac:dyDescent="0.3">
      <c r="A16" s="645" t="s">
        <v>1719</v>
      </c>
      <c r="B16" s="646" t="s">
        <v>1714</v>
      </c>
      <c r="C16" s="649">
        <v>334288.30999999994</v>
      </c>
      <c r="D16" s="649">
        <v>1592</v>
      </c>
      <c r="E16" s="649">
        <v>183228.78</v>
      </c>
      <c r="F16" s="715">
        <v>0.54811602595376441</v>
      </c>
      <c r="G16" s="649">
        <v>833</v>
      </c>
      <c r="H16" s="715">
        <v>0.52324120603015079</v>
      </c>
      <c r="I16" s="649">
        <v>151059.52999999994</v>
      </c>
      <c r="J16" s="715">
        <v>0.45188397404623565</v>
      </c>
      <c r="K16" s="649">
        <v>759</v>
      </c>
      <c r="L16" s="715">
        <v>0.47675879396984927</v>
      </c>
      <c r="M16" s="649" t="s">
        <v>1</v>
      </c>
      <c r="N16" s="277"/>
    </row>
    <row r="17" spans="1:14" ht="14.4" customHeight="1" x14ac:dyDescent="0.3">
      <c r="A17" s="645" t="s">
        <v>1719</v>
      </c>
      <c r="B17" s="646" t="s">
        <v>1715</v>
      </c>
      <c r="C17" s="649">
        <v>0</v>
      </c>
      <c r="D17" s="649">
        <v>17</v>
      </c>
      <c r="E17" s="649">
        <v>0</v>
      </c>
      <c r="F17" s="715" t="s">
        <v>531</v>
      </c>
      <c r="G17" s="649">
        <v>11</v>
      </c>
      <c r="H17" s="715">
        <v>0.6470588235294118</v>
      </c>
      <c r="I17" s="649">
        <v>0</v>
      </c>
      <c r="J17" s="715" t="s">
        <v>531</v>
      </c>
      <c r="K17" s="649">
        <v>6</v>
      </c>
      <c r="L17" s="715">
        <v>0.35294117647058826</v>
      </c>
      <c r="M17" s="649" t="s">
        <v>1</v>
      </c>
      <c r="N17" s="277"/>
    </row>
    <row r="18" spans="1:14" ht="14.4" customHeight="1" x14ac:dyDescent="0.3">
      <c r="A18" s="645" t="s">
        <v>1719</v>
      </c>
      <c r="B18" s="646" t="s">
        <v>1716</v>
      </c>
      <c r="C18" s="649">
        <v>194766.03</v>
      </c>
      <c r="D18" s="649">
        <v>121</v>
      </c>
      <c r="E18" s="649">
        <v>119690.28</v>
      </c>
      <c r="F18" s="715">
        <v>0.61453365353290812</v>
      </c>
      <c r="G18" s="649">
        <v>74</v>
      </c>
      <c r="H18" s="715">
        <v>0.61157024793388426</v>
      </c>
      <c r="I18" s="649">
        <v>75075.75</v>
      </c>
      <c r="J18" s="715">
        <v>0.38546634646709182</v>
      </c>
      <c r="K18" s="649">
        <v>47</v>
      </c>
      <c r="L18" s="715">
        <v>0.38842975206611569</v>
      </c>
      <c r="M18" s="649" t="s">
        <v>1</v>
      </c>
      <c r="N18" s="277"/>
    </row>
    <row r="19" spans="1:14" ht="14.4" customHeight="1" x14ac:dyDescent="0.3">
      <c r="A19" s="645" t="s">
        <v>1719</v>
      </c>
      <c r="B19" s="646" t="s">
        <v>1720</v>
      </c>
      <c r="C19" s="649">
        <v>529054.34</v>
      </c>
      <c r="D19" s="649">
        <v>1730</v>
      </c>
      <c r="E19" s="649">
        <v>302919.06</v>
      </c>
      <c r="F19" s="715">
        <v>0.57256700701103791</v>
      </c>
      <c r="G19" s="649">
        <v>918</v>
      </c>
      <c r="H19" s="715">
        <v>0.53063583815028903</v>
      </c>
      <c r="I19" s="649">
        <v>226135.27999999994</v>
      </c>
      <c r="J19" s="715">
        <v>0.42743299298896209</v>
      </c>
      <c r="K19" s="649">
        <v>812</v>
      </c>
      <c r="L19" s="715">
        <v>0.46936416184971097</v>
      </c>
      <c r="M19" s="649" t="s">
        <v>537</v>
      </c>
      <c r="N19" s="277"/>
    </row>
    <row r="20" spans="1:14" ht="14.4" customHeight="1" x14ac:dyDescent="0.3">
      <c r="A20" s="645" t="s">
        <v>531</v>
      </c>
      <c r="B20" s="646" t="s">
        <v>531</v>
      </c>
      <c r="C20" s="649" t="s">
        <v>531</v>
      </c>
      <c r="D20" s="649" t="s">
        <v>531</v>
      </c>
      <c r="E20" s="649" t="s">
        <v>531</v>
      </c>
      <c r="F20" s="715" t="s">
        <v>531</v>
      </c>
      <c r="G20" s="649" t="s">
        <v>531</v>
      </c>
      <c r="H20" s="715" t="s">
        <v>531</v>
      </c>
      <c r="I20" s="649" t="s">
        <v>531</v>
      </c>
      <c r="J20" s="715" t="s">
        <v>531</v>
      </c>
      <c r="K20" s="649" t="s">
        <v>531</v>
      </c>
      <c r="L20" s="715" t="s">
        <v>531</v>
      </c>
      <c r="M20" s="649" t="s">
        <v>538</v>
      </c>
      <c r="N20" s="277"/>
    </row>
    <row r="21" spans="1:14" ht="14.4" customHeight="1" x14ac:dyDescent="0.3">
      <c r="A21" s="645" t="s">
        <v>1721</v>
      </c>
      <c r="B21" s="646" t="s">
        <v>1714</v>
      </c>
      <c r="C21" s="649">
        <v>51741.230000000018</v>
      </c>
      <c r="D21" s="649">
        <v>250</v>
      </c>
      <c r="E21" s="649">
        <v>25740.580000000005</v>
      </c>
      <c r="F21" s="715">
        <v>0.49748682047179776</v>
      </c>
      <c r="G21" s="649">
        <v>120</v>
      </c>
      <c r="H21" s="715">
        <v>0.48</v>
      </c>
      <c r="I21" s="649">
        <v>26000.650000000012</v>
      </c>
      <c r="J21" s="715">
        <v>0.50251317952820229</v>
      </c>
      <c r="K21" s="649">
        <v>130</v>
      </c>
      <c r="L21" s="715">
        <v>0.52</v>
      </c>
      <c r="M21" s="649" t="s">
        <v>1</v>
      </c>
      <c r="N21" s="277"/>
    </row>
    <row r="22" spans="1:14" ht="14.4" customHeight="1" x14ac:dyDescent="0.3">
      <c r="A22" s="645" t="s">
        <v>1721</v>
      </c>
      <c r="B22" s="646" t="s">
        <v>1722</v>
      </c>
      <c r="C22" s="649">
        <v>51741.230000000018</v>
      </c>
      <c r="D22" s="649">
        <v>250</v>
      </c>
      <c r="E22" s="649">
        <v>25740.580000000005</v>
      </c>
      <c r="F22" s="715">
        <v>0.49748682047179776</v>
      </c>
      <c r="G22" s="649">
        <v>120</v>
      </c>
      <c r="H22" s="715">
        <v>0.48</v>
      </c>
      <c r="I22" s="649">
        <v>26000.650000000012</v>
      </c>
      <c r="J22" s="715">
        <v>0.50251317952820229</v>
      </c>
      <c r="K22" s="649">
        <v>130</v>
      </c>
      <c r="L22" s="715">
        <v>0.52</v>
      </c>
      <c r="M22" s="649" t="s">
        <v>537</v>
      </c>
      <c r="N22" s="277"/>
    </row>
    <row r="23" spans="1:14" ht="14.4" customHeight="1" x14ac:dyDescent="0.3">
      <c r="A23" s="645" t="s">
        <v>531</v>
      </c>
      <c r="B23" s="646" t="s">
        <v>531</v>
      </c>
      <c r="C23" s="649" t="s">
        <v>531</v>
      </c>
      <c r="D23" s="649" t="s">
        <v>531</v>
      </c>
      <c r="E23" s="649" t="s">
        <v>531</v>
      </c>
      <c r="F23" s="715" t="s">
        <v>531</v>
      </c>
      <c r="G23" s="649" t="s">
        <v>531</v>
      </c>
      <c r="H23" s="715" t="s">
        <v>531</v>
      </c>
      <c r="I23" s="649" t="s">
        <v>531</v>
      </c>
      <c r="J23" s="715" t="s">
        <v>531</v>
      </c>
      <c r="K23" s="649" t="s">
        <v>531</v>
      </c>
      <c r="L23" s="715" t="s">
        <v>531</v>
      </c>
      <c r="M23" s="649" t="s">
        <v>538</v>
      </c>
      <c r="N23" s="277"/>
    </row>
    <row r="24" spans="1:14" ht="14.4" customHeight="1" x14ac:dyDescent="0.3">
      <c r="A24" s="645" t="s">
        <v>1723</v>
      </c>
      <c r="B24" s="646" t="s">
        <v>1714</v>
      </c>
      <c r="C24" s="649">
        <v>172362.94000000018</v>
      </c>
      <c r="D24" s="649">
        <v>1439</v>
      </c>
      <c r="E24" s="649">
        <v>17507.18</v>
      </c>
      <c r="F24" s="715">
        <v>0.10157160234096715</v>
      </c>
      <c r="G24" s="649">
        <v>123</v>
      </c>
      <c r="H24" s="715">
        <v>8.5476025017373169E-2</v>
      </c>
      <c r="I24" s="649">
        <v>154855.76000000018</v>
      </c>
      <c r="J24" s="715">
        <v>0.89842839765903293</v>
      </c>
      <c r="K24" s="649">
        <v>1316</v>
      </c>
      <c r="L24" s="715">
        <v>0.91452397498262683</v>
      </c>
      <c r="M24" s="649" t="s">
        <v>1</v>
      </c>
      <c r="N24" s="277"/>
    </row>
    <row r="25" spans="1:14" ht="14.4" customHeight="1" x14ac:dyDescent="0.3">
      <c r="A25" s="645" t="s">
        <v>1723</v>
      </c>
      <c r="B25" s="646" t="s">
        <v>1716</v>
      </c>
      <c r="C25" s="649">
        <v>7000</v>
      </c>
      <c r="D25" s="649">
        <v>1</v>
      </c>
      <c r="E25" s="649" t="s">
        <v>531</v>
      </c>
      <c r="F25" s="715">
        <v>0</v>
      </c>
      <c r="G25" s="649" t="s">
        <v>531</v>
      </c>
      <c r="H25" s="715">
        <v>0</v>
      </c>
      <c r="I25" s="649">
        <v>7000</v>
      </c>
      <c r="J25" s="715">
        <v>1</v>
      </c>
      <c r="K25" s="649">
        <v>1</v>
      </c>
      <c r="L25" s="715">
        <v>1</v>
      </c>
      <c r="M25" s="649" t="s">
        <v>1</v>
      </c>
      <c r="N25" s="277"/>
    </row>
    <row r="26" spans="1:14" ht="14.4" customHeight="1" x14ac:dyDescent="0.3">
      <c r="A26" s="645" t="s">
        <v>1723</v>
      </c>
      <c r="B26" s="646" t="s">
        <v>1724</v>
      </c>
      <c r="C26" s="649">
        <v>179362.94000000018</v>
      </c>
      <c r="D26" s="649">
        <v>1440</v>
      </c>
      <c r="E26" s="649">
        <v>17507.18</v>
      </c>
      <c r="F26" s="715">
        <v>9.7607565977676225E-2</v>
      </c>
      <c r="G26" s="649">
        <v>123</v>
      </c>
      <c r="H26" s="715">
        <v>8.5416666666666669E-2</v>
      </c>
      <c r="I26" s="649">
        <v>161855.76000000018</v>
      </c>
      <c r="J26" s="715">
        <v>0.90239243402232383</v>
      </c>
      <c r="K26" s="649">
        <v>1317</v>
      </c>
      <c r="L26" s="715">
        <v>0.9145833333333333</v>
      </c>
      <c r="M26" s="649" t="s">
        <v>537</v>
      </c>
      <c r="N26" s="277"/>
    </row>
    <row r="27" spans="1:14" ht="14.4" customHeight="1" x14ac:dyDescent="0.3">
      <c r="A27" s="645" t="s">
        <v>531</v>
      </c>
      <c r="B27" s="646" t="s">
        <v>531</v>
      </c>
      <c r="C27" s="649" t="s">
        <v>531</v>
      </c>
      <c r="D27" s="649" t="s">
        <v>531</v>
      </c>
      <c r="E27" s="649" t="s">
        <v>531</v>
      </c>
      <c r="F27" s="715" t="s">
        <v>531</v>
      </c>
      <c r="G27" s="649" t="s">
        <v>531</v>
      </c>
      <c r="H27" s="715" t="s">
        <v>531</v>
      </c>
      <c r="I27" s="649" t="s">
        <v>531</v>
      </c>
      <c r="J27" s="715" t="s">
        <v>531</v>
      </c>
      <c r="K27" s="649" t="s">
        <v>531</v>
      </c>
      <c r="L27" s="715" t="s">
        <v>531</v>
      </c>
      <c r="M27" s="649" t="s">
        <v>538</v>
      </c>
      <c r="N27" s="277"/>
    </row>
    <row r="28" spans="1:14" ht="14.4" customHeight="1" x14ac:dyDescent="0.3">
      <c r="A28" s="645" t="s">
        <v>529</v>
      </c>
      <c r="B28" s="646" t="s">
        <v>532</v>
      </c>
      <c r="C28" s="649">
        <v>784420.13000000012</v>
      </c>
      <c r="D28" s="649">
        <v>3517</v>
      </c>
      <c r="E28" s="649">
        <v>362090.72</v>
      </c>
      <c r="F28" s="715">
        <v>0.46160304427679577</v>
      </c>
      <c r="G28" s="649">
        <v>1212</v>
      </c>
      <c r="H28" s="715">
        <v>0.34461188512937163</v>
      </c>
      <c r="I28" s="649">
        <v>422329.41000000015</v>
      </c>
      <c r="J28" s="715">
        <v>0.53839695572320423</v>
      </c>
      <c r="K28" s="649">
        <v>2305</v>
      </c>
      <c r="L28" s="715">
        <v>0.65538811487062842</v>
      </c>
      <c r="M28" s="649" t="s">
        <v>533</v>
      </c>
      <c r="N28" s="277"/>
    </row>
    <row r="29" spans="1:14" ht="14.4" customHeight="1" x14ac:dyDescent="0.3">
      <c r="A29" s="716" t="s">
        <v>1725</v>
      </c>
    </row>
    <row r="30" spans="1:14" ht="14.4" customHeight="1" x14ac:dyDescent="0.3">
      <c r="A30" s="717" t="s">
        <v>1726</v>
      </c>
    </row>
    <row r="31" spans="1:14" ht="14.4" customHeight="1" x14ac:dyDescent="0.3">
      <c r="A31" s="716" t="s">
        <v>1727</v>
      </c>
    </row>
  </sheetData>
  <autoFilter ref="A4:M4"/>
  <mergeCells count="4">
    <mergeCell ref="E3:H3"/>
    <mergeCell ref="C3:D3"/>
    <mergeCell ref="I3:L3"/>
    <mergeCell ref="A1:L1"/>
  </mergeCells>
  <conditionalFormatting sqref="F4 F10 F29:F1048576">
    <cfRule type="cellIs" dxfId="57" priority="15" stopIfTrue="1" operator="lessThan">
      <formula>0.6</formula>
    </cfRule>
  </conditionalFormatting>
  <conditionalFormatting sqref="B5:B9">
    <cfRule type="expression" dxfId="56" priority="10">
      <formula>AND(LEFT(M5,6)&lt;&gt;"mezera",M5&lt;&gt;"")</formula>
    </cfRule>
  </conditionalFormatting>
  <conditionalFormatting sqref="A5:A9">
    <cfRule type="expression" dxfId="55" priority="8">
      <formula>AND(M5&lt;&gt;"",M5&lt;&gt;"mezeraKL")</formula>
    </cfRule>
  </conditionalFormatting>
  <conditionalFormatting sqref="F5:F9">
    <cfRule type="cellIs" dxfId="54" priority="7" operator="lessThan">
      <formula>0.6</formula>
    </cfRule>
  </conditionalFormatting>
  <conditionalFormatting sqref="B5:L9">
    <cfRule type="expression" dxfId="53" priority="9">
      <formula>OR($M5="KL",$M5="SumaKL")</formula>
    </cfRule>
    <cfRule type="expression" dxfId="52" priority="11">
      <formula>$M5="SumaNS"</formula>
    </cfRule>
  </conditionalFormatting>
  <conditionalFormatting sqref="A5:L9">
    <cfRule type="expression" dxfId="51" priority="12">
      <formula>$M5&lt;&gt;""</formula>
    </cfRule>
  </conditionalFormatting>
  <conditionalFormatting sqref="B11:B28">
    <cfRule type="expression" dxfId="50" priority="4">
      <formula>AND(LEFT(M11,6)&lt;&gt;"mezera",M11&lt;&gt;"")</formula>
    </cfRule>
  </conditionalFormatting>
  <conditionalFormatting sqref="A11:A28">
    <cfRule type="expression" dxfId="49" priority="2">
      <formula>AND(M11&lt;&gt;"",M11&lt;&gt;"mezeraKL")</formula>
    </cfRule>
  </conditionalFormatting>
  <conditionalFormatting sqref="F11:F28">
    <cfRule type="cellIs" dxfId="48" priority="1" operator="lessThan">
      <formula>0.6</formula>
    </cfRule>
  </conditionalFormatting>
  <conditionalFormatting sqref="B11:L28">
    <cfRule type="expression" dxfId="47" priority="3">
      <formula>OR($M11="KL",$M11="SumaKL")</formula>
    </cfRule>
    <cfRule type="expression" dxfId="46" priority="5">
      <formula>$M11="SumaNS"</formula>
    </cfRule>
  </conditionalFormatting>
  <conditionalFormatting sqref="A11:L28">
    <cfRule type="expression" dxfId="45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191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2" t="s">
        <v>310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190</v>
      </c>
      <c r="K3" s="532"/>
      <c r="L3" s="532"/>
      <c r="M3" s="534"/>
    </row>
    <row r="4" spans="1:13" ht="14.4" customHeight="1" thickBot="1" x14ac:dyDescent="0.35">
      <c r="A4" s="694" t="s">
        <v>167</v>
      </c>
      <c r="B4" s="695" t="s">
        <v>19</v>
      </c>
      <c r="C4" s="721"/>
      <c r="D4" s="695" t="s">
        <v>20</v>
      </c>
      <c r="E4" s="721"/>
      <c r="F4" s="695" t="s">
        <v>19</v>
      </c>
      <c r="G4" s="698" t="s">
        <v>2</v>
      </c>
      <c r="H4" s="695" t="s">
        <v>20</v>
      </c>
      <c r="I4" s="698" t="s">
        <v>2</v>
      </c>
      <c r="J4" s="695" t="s">
        <v>19</v>
      </c>
      <c r="K4" s="698" t="s">
        <v>2</v>
      </c>
      <c r="L4" s="695" t="s">
        <v>20</v>
      </c>
      <c r="M4" s="699" t="s">
        <v>2</v>
      </c>
    </row>
    <row r="5" spans="1:13" ht="14.4" customHeight="1" x14ac:dyDescent="0.3">
      <c r="A5" s="718" t="s">
        <v>1728</v>
      </c>
      <c r="B5" s="709">
        <v>30453.990000000005</v>
      </c>
      <c r="C5" s="656">
        <v>1</v>
      </c>
      <c r="D5" s="722">
        <v>256</v>
      </c>
      <c r="E5" s="725" t="s">
        <v>1728</v>
      </c>
      <c r="F5" s="709">
        <v>16861.830000000005</v>
      </c>
      <c r="G5" s="677">
        <v>0.55368212835165453</v>
      </c>
      <c r="H5" s="659">
        <v>133</v>
      </c>
      <c r="I5" s="700">
        <v>0.51953125</v>
      </c>
      <c r="J5" s="728">
        <v>13592.159999999998</v>
      </c>
      <c r="K5" s="677">
        <v>0.44631787164834547</v>
      </c>
      <c r="L5" s="659">
        <v>123</v>
      </c>
      <c r="M5" s="700">
        <v>0.48046875</v>
      </c>
    </row>
    <row r="6" spans="1:13" ht="14.4" customHeight="1" x14ac:dyDescent="0.3">
      <c r="A6" s="719" t="s">
        <v>1729</v>
      </c>
      <c r="B6" s="710">
        <v>35531.979999999996</v>
      </c>
      <c r="C6" s="662">
        <v>1</v>
      </c>
      <c r="D6" s="723">
        <v>172</v>
      </c>
      <c r="E6" s="726" t="s">
        <v>1729</v>
      </c>
      <c r="F6" s="710">
        <v>22913.89</v>
      </c>
      <c r="G6" s="678">
        <v>0.6448807524939506</v>
      </c>
      <c r="H6" s="665">
        <v>91</v>
      </c>
      <c r="I6" s="701">
        <v>0.52906976744186052</v>
      </c>
      <c r="J6" s="729">
        <v>12618.09</v>
      </c>
      <c r="K6" s="678">
        <v>0.35511924750604951</v>
      </c>
      <c r="L6" s="665">
        <v>81</v>
      </c>
      <c r="M6" s="701">
        <v>0.47093023255813954</v>
      </c>
    </row>
    <row r="7" spans="1:13" ht="14.4" customHeight="1" x14ac:dyDescent="0.3">
      <c r="A7" s="719" t="s">
        <v>1730</v>
      </c>
      <c r="B7" s="710">
        <v>163001.62</v>
      </c>
      <c r="C7" s="662">
        <v>1</v>
      </c>
      <c r="D7" s="723">
        <v>156</v>
      </c>
      <c r="E7" s="726" t="s">
        <v>1730</v>
      </c>
      <c r="F7" s="710">
        <v>105575.53</v>
      </c>
      <c r="G7" s="678">
        <v>0.64769620081076495</v>
      </c>
      <c r="H7" s="665">
        <v>78</v>
      </c>
      <c r="I7" s="701">
        <v>0.5</v>
      </c>
      <c r="J7" s="729">
        <v>57426.090000000004</v>
      </c>
      <c r="K7" s="678">
        <v>0.3523037991892351</v>
      </c>
      <c r="L7" s="665">
        <v>78</v>
      </c>
      <c r="M7" s="701">
        <v>0.5</v>
      </c>
    </row>
    <row r="8" spans="1:13" ht="14.4" customHeight="1" x14ac:dyDescent="0.3">
      <c r="A8" s="719" t="s">
        <v>1731</v>
      </c>
      <c r="B8" s="710">
        <v>2301.62</v>
      </c>
      <c r="C8" s="662">
        <v>1</v>
      </c>
      <c r="D8" s="723">
        <v>14</v>
      </c>
      <c r="E8" s="726" t="s">
        <v>1731</v>
      </c>
      <c r="F8" s="710"/>
      <c r="G8" s="678">
        <v>0</v>
      </c>
      <c r="H8" s="665"/>
      <c r="I8" s="701">
        <v>0</v>
      </c>
      <c r="J8" s="729">
        <v>2301.62</v>
      </c>
      <c r="K8" s="678">
        <v>1</v>
      </c>
      <c r="L8" s="665">
        <v>14</v>
      </c>
      <c r="M8" s="701">
        <v>1</v>
      </c>
    </row>
    <row r="9" spans="1:13" ht="14.4" customHeight="1" x14ac:dyDescent="0.3">
      <c r="A9" s="719" t="s">
        <v>1732</v>
      </c>
      <c r="B9" s="710">
        <v>26143.610000000004</v>
      </c>
      <c r="C9" s="662">
        <v>1</v>
      </c>
      <c r="D9" s="723">
        <v>239</v>
      </c>
      <c r="E9" s="726" t="s">
        <v>1732</v>
      </c>
      <c r="F9" s="710">
        <v>6822.4500000000007</v>
      </c>
      <c r="G9" s="678">
        <v>0.26096051769438111</v>
      </c>
      <c r="H9" s="665">
        <v>63</v>
      </c>
      <c r="I9" s="701">
        <v>0.26359832635983266</v>
      </c>
      <c r="J9" s="729">
        <v>19321.160000000003</v>
      </c>
      <c r="K9" s="678">
        <v>0.73903948230561889</v>
      </c>
      <c r="L9" s="665">
        <v>176</v>
      </c>
      <c r="M9" s="701">
        <v>0.7364016736401674</v>
      </c>
    </row>
    <row r="10" spans="1:13" ht="14.4" customHeight="1" x14ac:dyDescent="0.3">
      <c r="A10" s="719" t="s">
        <v>1733</v>
      </c>
      <c r="B10" s="710">
        <v>1352.29</v>
      </c>
      <c r="C10" s="662">
        <v>1</v>
      </c>
      <c r="D10" s="723">
        <v>18</v>
      </c>
      <c r="E10" s="726" t="s">
        <v>1733</v>
      </c>
      <c r="F10" s="710">
        <v>332.69</v>
      </c>
      <c r="G10" s="678">
        <v>0.2460197147061651</v>
      </c>
      <c r="H10" s="665">
        <v>6</v>
      </c>
      <c r="I10" s="701">
        <v>0.33333333333333331</v>
      </c>
      <c r="J10" s="729">
        <v>1019.6</v>
      </c>
      <c r="K10" s="678">
        <v>0.75398028529383498</v>
      </c>
      <c r="L10" s="665">
        <v>12</v>
      </c>
      <c r="M10" s="701">
        <v>0.66666666666666663</v>
      </c>
    </row>
    <row r="11" spans="1:13" ht="14.4" customHeight="1" x14ac:dyDescent="0.3">
      <c r="A11" s="719" t="s">
        <v>1734</v>
      </c>
      <c r="B11" s="710">
        <v>1108.8899999999999</v>
      </c>
      <c r="C11" s="662">
        <v>1</v>
      </c>
      <c r="D11" s="723">
        <v>7</v>
      </c>
      <c r="E11" s="726" t="s">
        <v>1734</v>
      </c>
      <c r="F11" s="710">
        <v>957.25</v>
      </c>
      <c r="G11" s="678">
        <v>0.86325063802541291</v>
      </c>
      <c r="H11" s="665">
        <v>6</v>
      </c>
      <c r="I11" s="701">
        <v>0.8571428571428571</v>
      </c>
      <c r="J11" s="729">
        <v>151.63999999999999</v>
      </c>
      <c r="K11" s="678">
        <v>0.1367493619745872</v>
      </c>
      <c r="L11" s="665">
        <v>1</v>
      </c>
      <c r="M11" s="701">
        <v>0.14285714285714285</v>
      </c>
    </row>
    <row r="12" spans="1:13" ht="14.4" customHeight="1" x14ac:dyDescent="0.3">
      <c r="A12" s="719" t="s">
        <v>1735</v>
      </c>
      <c r="B12" s="710">
        <v>6458.12</v>
      </c>
      <c r="C12" s="662">
        <v>1</v>
      </c>
      <c r="D12" s="723">
        <v>67</v>
      </c>
      <c r="E12" s="726" t="s">
        <v>1735</v>
      </c>
      <c r="F12" s="710">
        <v>2831.52</v>
      </c>
      <c r="G12" s="678">
        <v>0.43844338600087951</v>
      </c>
      <c r="H12" s="665">
        <v>33</v>
      </c>
      <c r="I12" s="701">
        <v>0.4925373134328358</v>
      </c>
      <c r="J12" s="729">
        <v>3626.6</v>
      </c>
      <c r="K12" s="678">
        <v>0.56155661399912049</v>
      </c>
      <c r="L12" s="665">
        <v>34</v>
      </c>
      <c r="M12" s="701">
        <v>0.5074626865671642</v>
      </c>
    </row>
    <row r="13" spans="1:13" ht="14.4" customHeight="1" x14ac:dyDescent="0.3">
      <c r="A13" s="719" t="s">
        <v>1736</v>
      </c>
      <c r="B13" s="710">
        <v>44360.23</v>
      </c>
      <c r="C13" s="662">
        <v>1</v>
      </c>
      <c r="D13" s="723">
        <v>218</v>
      </c>
      <c r="E13" s="726" t="s">
        <v>1736</v>
      </c>
      <c r="F13" s="710">
        <v>19878.920000000002</v>
      </c>
      <c r="G13" s="678">
        <v>0.44812481810847238</v>
      </c>
      <c r="H13" s="665">
        <v>89</v>
      </c>
      <c r="I13" s="701">
        <v>0.40825688073394495</v>
      </c>
      <c r="J13" s="729">
        <v>24481.31</v>
      </c>
      <c r="K13" s="678">
        <v>0.55187518189152762</v>
      </c>
      <c r="L13" s="665">
        <v>129</v>
      </c>
      <c r="M13" s="701">
        <v>0.59174311926605505</v>
      </c>
    </row>
    <row r="14" spans="1:13" ht="14.4" customHeight="1" x14ac:dyDescent="0.3">
      <c r="A14" s="719" t="s">
        <v>1737</v>
      </c>
      <c r="B14" s="710">
        <v>126512.19000000005</v>
      </c>
      <c r="C14" s="662">
        <v>1</v>
      </c>
      <c r="D14" s="723">
        <v>318</v>
      </c>
      <c r="E14" s="726" t="s">
        <v>1737</v>
      </c>
      <c r="F14" s="710">
        <v>60354.550000000032</v>
      </c>
      <c r="G14" s="678">
        <v>0.47706509546629466</v>
      </c>
      <c r="H14" s="665">
        <v>140</v>
      </c>
      <c r="I14" s="701">
        <v>0.44025157232704404</v>
      </c>
      <c r="J14" s="729">
        <v>66157.640000000014</v>
      </c>
      <c r="K14" s="678">
        <v>0.52293490453370528</v>
      </c>
      <c r="L14" s="665">
        <v>178</v>
      </c>
      <c r="M14" s="701">
        <v>0.55974842767295596</v>
      </c>
    </row>
    <row r="15" spans="1:13" ht="14.4" customHeight="1" x14ac:dyDescent="0.3">
      <c r="A15" s="719" t="s">
        <v>1738</v>
      </c>
      <c r="B15" s="710">
        <v>76683.320000000007</v>
      </c>
      <c r="C15" s="662">
        <v>1</v>
      </c>
      <c r="D15" s="723">
        <v>431</v>
      </c>
      <c r="E15" s="726" t="s">
        <v>1738</v>
      </c>
      <c r="F15" s="710">
        <v>26395.580000000009</v>
      </c>
      <c r="G15" s="678">
        <v>0.34421540434086589</v>
      </c>
      <c r="H15" s="665">
        <v>125</v>
      </c>
      <c r="I15" s="701">
        <v>0.29002320185614849</v>
      </c>
      <c r="J15" s="729">
        <v>50287.740000000005</v>
      </c>
      <c r="K15" s="678">
        <v>0.65578459565913427</v>
      </c>
      <c r="L15" s="665">
        <v>306</v>
      </c>
      <c r="M15" s="701">
        <v>0.70997679814385151</v>
      </c>
    </row>
    <row r="16" spans="1:13" ht="14.4" customHeight="1" x14ac:dyDescent="0.3">
      <c r="A16" s="719" t="s">
        <v>1739</v>
      </c>
      <c r="B16" s="710">
        <v>39799.17</v>
      </c>
      <c r="C16" s="662">
        <v>1</v>
      </c>
      <c r="D16" s="723">
        <v>239</v>
      </c>
      <c r="E16" s="726" t="s">
        <v>1739</v>
      </c>
      <c r="F16" s="710">
        <v>16407.07</v>
      </c>
      <c r="G16" s="678">
        <v>0.4122465367996368</v>
      </c>
      <c r="H16" s="665">
        <v>61</v>
      </c>
      <c r="I16" s="701">
        <v>0.25523012552301255</v>
      </c>
      <c r="J16" s="729">
        <v>23392.1</v>
      </c>
      <c r="K16" s="678">
        <v>0.58775346320036326</v>
      </c>
      <c r="L16" s="665">
        <v>178</v>
      </c>
      <c r="M16" s="701">
        <v>0.74476987447698739</v>
      </c>
    </row>
    <row r="17" spans="1:13" ht="14.4" customHeight="1" x14ac:dyDescent="0.3">
      <c r="A17" s="719" t="s">
        <v>1740</v>
      </c>
      <c r="B17" s="710">
        <v>9943.1199999999972</v>
      </c>
      <c r="C17" s="662">
        <v>1</v>
      </c>
      <c r="D17" s="723">
        <v>71</v>
      </c>
      <c r="E17" s="726" t="s">
        <v>1740</v>
      </c>
      <c r="F17" s="710">
        <v>4442.2999999999993</v>
      </c>
      <c r="G17" s="678">
        <v>0.44677123478344832</v>
      </c>
      <c r="H17" s="665">
        <v>30</v>
      </c>
      <c r="I17" s="701">
        <v>0.42253521126760563</v>
      </c>
      <c r="J17" s="729">
        <v>5500.8199999999979</v>
      </c>
      <c r="K17" s="678">
        <v>0.55322876521655173</v>
      </c>
      <c r="L17" s="665">
        <v>41</v>
      </c>
      <c r="M17" s="701">
        <v>0.57746478873239437</v>
      </c>
    </row>
    <row r="18" spans="1:13" ht="14.4" customHeight="1" x14ac:dyDescent="0.3">
      <c r="A18" s="719" t="s">
        <v>1741</v>
      </c>
      <c r="B18" s="710">
        <v>2747.75</v>
      </c>
      <c r="C18" s="662">
        <v>1</v>
      </c>
      <c r="D18" s="723">
        <v>31</v>
      </c>
      <c r="E18" s="726" t="s">
        <v>1741</v>
      </c>
      <c r="F18" s="710">
        <v>944.72</v>
      </c>
      <c r="G18" s="678">
        <v>0.34381584933127107</v>
      </c>
      <c r="H18" s="665">
        <v>19</v>
      </c>
      <c r="I18" s="701">
        <v>0.61290322580645162</v>
      </c>
      <c r="J18" s="729">
        <v>1803.0299999999997</v>
      </c>
      <c r="K18" s="678">
        <v>0.65618415066872882</v>
      </c>
      <c r="L18" s="665">
        <v>12</v>
      </c>
      <c r="M18" s="701">
        <v>0.38709677419354838</v>
      </c>
    </row>
    <row r="19" spans="1:13" ht="14.4" customHeight="1" x14ac:dyDescent="0.3">
      <c r="A19" s="719" t="s">
        <v>1742</v>
      </c>
      <c r="B19" s="710">
        <v>51490.219999999994</v>
      </c>
      <c r="C19" s="662">
        <v>1</v>
      </c>
      <c r="D19" s="723">
        <v>211</v>
      </c>
      <c r="E19" s="726" t="s">
        <v>1742</v>
      </c>
      <c r="F19" s="710">
        <v>24145.179999999997</v>
      </c>
      <c r="G19" s="678">
        <v>0.46892749729948713</v>
      </c>
      <c r="H19" s="665">
        <v>79</v>
      </c>
      <c r="I19" s="701">
        <v>0.37440758293838861</v>
      </c>
      <c r="J19" s="729">
        <v>27345.039999999997</v>
      </c>
      <c r="K19" s="678">
        <v>0.53107250270051287</v>
      </c>
      <c r="L19" s="665">
        <v>132</v>
      </c>
      <c r="M19" s="701">
        <v>0.62559241706161139</v>
      </c>
    </row>
    <row r="20" spans="1:13" ht="14.4" customHeight="1" x14ac:dyDescent="0.3">
      <c r="A20" s="719" t="s">
        <v>1743</v>
      </c>
      <c r="B20" s="710">
        <v>7904.0400000000009</v>
      </c>
      <c r="C20" s="662">
        <v>1</v>
      </c>
      <c r="D20" s="723">
        <v>69</v>
      </c>
      <c r="E20" s="726" t="s">
        <v>1743</v>
      </c>
      <c r="F20" s="710"/>
      <c r="G20" s="678">
        <v>0</v>
      </c>
      <c r="H20" s="665"/>
      <c r="I20" s="701">
        <v>0</v>
      </c>
      <c r="J20" s="729">
        <v>7904.0400000000009</v>
      </c>
      <c r="K20" s="678">
        <v>1</v>
      </c>
      <c r="L20" s="665">
        <v>69</v>
      </c>
      <c r="M20" s="701">
        <v>1</v>
      </c>
    </row>
    <row r="21" spans="1:13" ht="14.4" customHeight="1" x14ac:dyDescent="0.3">
      <c r="A21" s="719" t="s">
        <v>1744</v>
      </c>
      <c r="B21" s="710">
        <v>1897.53</v>
      </c>
      <c r="C21" s="662">
        <v>1</v>
      </c>
      <c r="D21" s="723">
        <v>20</v>
      </c>
      <c r="E21" s="726" t="s">
        <v>1744</v>
      </c>
      <c r="F21" s="710">
        <v>689.88000000000011</v>
      </c>
      <c r="G21" s="678">
        <v>0.36356737442886283</v>
      </c>
      <c r="H21" s="665">
        <v>10</v>
      </c>
      <c r="I21" s="701">
        <v>0.5</v>
      </c>
      <c r="J21" s="729">
        <v>1207.6499999999999</v>
      </c>
      <c r="K21" s="678">
        <v>0.63643262557113711</v>
      </c>
      <c r="L21" s="665">
        <v>10</v>
      </c>
      <c r="M21" s="701">
        <v>0.5</v>
      </c>
    </row>
    <row r="22" spans="1:13" ht="14.4" customHeight="1" x14ac:dyDescent="0.3">
      <c r="A22" s="719" t="s">
        <v>1745</v>
      </c>
      <c r="B22" s="710">
        <v>19255.61</v>
      </c>
      <c r="C22" s="662">
        <v>1</v>
      </c>
      <c r="D22" s="723">
        <v>85</v>
      </c>
      <c r="E22" s="726" t="s">
        <v>1745</v>
      </c>
      <c r="F22" s="710">
        <v>3672.34</v>
      </c>
      <c r="G22" s="678">
        <v>0.19071532919497228</v>
      </c>
      <c r="H22" s="665">
        <v>8</v>
      </c>
      <c r="I22" s="701">
        <v>9.4117647058823528E-2</v>
      </c>
      <c r="J22" s="729">
        <v>15583.269999999999</v>
      </c>
      <c r="K22" s="678">
        <v>0.80928467080502764</v>
      </c>
      <c r="L22" s="665">
        <v>77</v>
      </c>
      <c r="M22" s="701">
        <v>0.90588235294117647</v>
      </c>
    </row>
    <row r="23" spans="1:13" ht="14.4" customHeight="1" x14ac:dyDescent="0.3">
      <c r="A23" s="719" t="s">
        <v>1746</v>
      </c>
      <c r="B23" s="710">
        <v>20859.11</v>
      </c>
      <c r="C23" s="662">
        <v>1</v>
      </c>
      <c r="D23" s="723">
        <v>187</v>
      </c>
      <c r="E23" s="726" t="s">
        <v>1746</v>
      </c>
      <c r="F23" s="710">
        <v>4229.74</v>
      </c>
      <c r="G23" s="678">
        <v>0.20277662853304862</v>
      </c>
      <c r="H23" s="665">
        <v>40</v>
      </c>
      <c r="I23" s="701">
        <v>0.21390374331550802</v>
      </c>
      <c r="J23" s="729">
        <v>16629.370000000003</v>
      </c>
      <c r="K23" s="678">
        <v>0.79722337146695144</v>
      </c>
      <c r="L23" s="665">
        <v>147</v>
      </c>
      <c r="M23" s="701">
        <v>0.78609625668449201</v>
      </c>
    </row>
    <row r="24" spans="1:13" ht="14.4" customHeight="1" x14ac:dyDescent="0.3">
      <c r="A24" s="719" t="s">
        <v>1747</v>
      </c>
      <c r="B24" s="710">
        <v>23995.99</v>
      </c>
      <c r="C24" s="662">
        <v>1</v>
      </c>
      <c r="D24" s="723">
        <v>172</v>
      </c>
      <c r="E24" s="726" t="s">
        <v>1747</v>
      </c>
      <c r="F24" s="710">
        <v>5378.2</v>
      </c>
      <c r="G24" s="678">
        <v>0.22412911490628223</v>
      </c>
      <c r="H24" s="665">
        <v>34</v>
      </c>
      <c r="I24" s="701">
        <v>0.19767441860465115</v>
      </c>
      <c r="J24" s="729">
        <v>18617.79</v>
      </c>
      <c r="K24" s="678">
        <v>0.77587088509371771</v>
      </c>
      <c r="L24" s="665">
        <v>138</v>
      </c>
      <c r="M24" s="701">
        <v>0.80232558139534882</v>
      </c>
    </row>
    <row r="25" spans="1:13" ht="14.4" customHeight="1" x14ac:dyDescent="0.3">
      <c r="A25" s="719" t="s">
        <v>1748</v>
      </c>
      <c r="B25" s="710">
        <v>13613.970000000001</v>
      </c>
      <c r="C25" s="662">
        <v>1</v>
      </c>
      <c r="D25" s="723">
        <v>117</v>
      </c>
      <c r="E25" s="726" t="s">
        <v>1748</v>
      </c>
      <c r="F25" s="710">
        <v>6739.1900000000005</v>
      </c>
      <c r="G25" s="678">
        <v>0.49502018882074811</v>
      </c>
      <c r="H25" s="665">
        <v>58</v>
      </c>
      <c r="I25" s="701">
        <v>0.49572649572649574</v>
      </c>
      <c r="J25" s="729">
        <v>6874.78</v>
      </c>
      <c r="K25" s="678">
        <v>0.50497981117925184</v>
      </c>
      <c r="L25" s="665">
        <v>59</v>
      </c>
      <c r="M25" s="701">
        <v>0.50427350427350426</v>
      </c>
    </row>
    <row r="26" spans="1:13" ht="14.4" customHeight="1" x14ac:dyDescent="0.3">
      <c r="A26" s="719" t="s">
        <v>1749</v>
      </c>
      <c r="B26" s="710">
        <v>61053.450000000004</v>
      </c>
      <c r="C26" s="662">
        <v>1</v>
      </c>
      <c r="D26" s="723">
        <v>231</v>
      </c>
      <c r="E26" s="726" t="s">
        <v>1749</v>
      </c>
      <c r="F26" s="710">
        <v>27991.9</v>
      </c>
      <c r="G26" s="678">
        <v>0.45848187121284711</v>
      </c>
      <c r="H26" s="665">
        <v>65</v>
      </c>
      <c r="I26" s="701">
        <v>0.2813852813852814</v>
      </c>
      <c r="J26" s="729">
        <v>33061.550000000003</v>
      </c>
      <c r="K26" s="678">
        <v>0.54151812878715289</v>
      </c>
      <c r="L26" s="665">
        <v>166</v>
      </c>
      <c r="M26" s="701">
        <v>0.7186147186147186</v>
      </c>
    </row>
    <row r="27" spans="1:13" ht="14.4" customHeight="1" thickBot="1" x14ac:dyDescent="0.35">
      <c r="A27" s="720" t="s">
        <v>1750</v>
      </c>
      <c r="B27" s="711">
        <v>17952.310000000001</v>
      </c>
      <c r="C27" s="668">
        <v>1</v>
      </c>
      <c r="D27" s="724">
        <v>188</v>
      </c>
      <c r="E27" s="727" t="s">
        <v>1750</v>
      </c>
      <c r="F27" s="711">
        <v>4525.9900000000007</v>
      </c>
      <c r="G27" s="679">
        <v>0.25211184521657659</v>
      </c>
      <c r="H27" s="671">
        <v>44</v>
      </c>
      <c r="I27" s="702">
        <v>0.23404255319148937</v>
      </c>
      <c r="J27" s="730">
        <v>13426.320000000002</v>
      </c>
      <c r="K27" s="679">
        <v>0.74788815478342341</v>
      </c>
      <c r="L27" s="671">
        <v>144</v>
      </c>
      <c r="M27" s="702">
        <v>0.76595744680851063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41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507" t="s">
        <v>2851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2" t="s">
        <v>310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159</v>
      </c>
      <c r="L3" s="542"/>
      <c r="M3" s="70">
        <f>SUBTOTAL(9,M7:M1048576)</f>
        <v>784420.13</v>
      </c>
      <c r="N3" s="70">
        <f>SUBTOTAL(9,N7:N1048576)</f>
        <v>6156</v>
      </c>
      <c r="O3" s="70">
        <f>SUBTOTAL(9,O7:O1048576)</f>
        <v>3517</v>
      </c>
      <c r="P3" s="70">
        <f>SUBTOTAL(9,P7:P1048576)</f>
        <v>362090.71999999962</v>
      </c>
      <c r="Q3" s="71">
        <f>IF(M3=0,0,P3/M3)</f>
        <v>0.46160304427679544</v>
      </c>
      <c r="R3" s="70">
        <f>SUBTOTAL(9,R7:R1048576)</f>
        <v>2410</v>
      </c>
      <c r="S3" s="71">
        <f>IF(N3=0,0,R3/N3)</f>
        <v>0.39148797920727746</v>
      </c>
      <c r="T3" s="70">
        <f>SUBTOTAL(9,T7:T1048576)</f>
        <v>1212</v>
      </c>
      <c r="U3" s="72">
        <f>IF(O3=0,0,T3/O3)</f>
        <v>0.34461188512937163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7" customFormat="1" ht="14.4" customHeight="1" thickBot="1" x14ac:dyDescent="0.35">
      <c r="A6" s="731" t="s">
        <v>23</v>
      </c>
      <c r="B6" s="732" t="s">
        <v>5</v>
      </c>
      <c r="C6" s="731" t="s">
        <v>24</v>
      </c>
      <c r="D6" s="732" t="s">
        <v>6</v>
      </c>
      <c r="E6" s="732" t="s">
        <v>193</v>
      </c>
      <c r="F6" s="732" t="s">
        <v>25</v>
      </c>
      <c r="G6" s="732" t="s">
        <v>26</v>
      </c>
      <c r="H6" s="732" t="s">
        <v>8</v>
      </c>
      <c r="I6" s="732" t="s">
        <v>10</v>
      </c>
      <c r="J6" s="732" t="s">
        <v>11</v>
      </c>
      <c r="K6" s="732" t="s">
        <v>12</v>
      </c>
      <c r="L6" s="732" t="s">
        <v>27</v>
      </c>
      <c r="M6" s="733" t="s">
        <v>14</v>
      </c>
      <c r="N6" s="734" t="s">
        <v>28</v>
      </c>
      <c r="O6" s="734" t="s">
        <v>28</v>
      </c>
      <c r="P6" s="734" t="s">
        <v>14</v>
      </c>
      <c r="Q6" s="734" t="s">
        <v>2</v>
      </c>
      <c r="R6" s="734" t="s">
        <v>28</v>
      </c>
      <c r="S6" s="734" t="s">
        <v>2</v>
      </c>
      <c r="T6" s="734" t="s">
        <v>28</v>
      </c>
      <c r="U6" s="735" t="s">
        <v>2</v>
      </c>
    </row>
    <row r="7" spans="1:21" ht="14.4" customHeight="1" x14ac:dyDescent="0.3">
      <c r="A7" s="736">
        <v>13</v>
      </c>
      <c r="B7" s="737" t="s">
        <v>530</v>
      </c>
      <c r="C7" s="737" t="s">
        <v>1719</v>
      </c>
      <c r="D7" s="738" t="s">
        <v>2847</v>
      </c>
      <c r="E7" s="739" t="s">
        <v>1728</v>
      </c>
      <c r="F7" s="737" t="s">
        <v>1714</v>
      </c>
      <c r="G7" s="737" t="s">
        <v>1751</v>
      </c>
      <c r="H7" s="737" t="s">
        <v>1113</v>
      </c>
      <c r="I7" s="737" t="s">
        <v>1410</v>
      </c>
      <c r="J7" s="737" t="s">
        <v>1260</v>
      </c>
      <c r="K7" s="737" t="s">
        <v>1656</v>
      </c>
      <c r="L7" s="740">
        <v>154.36000000000001</v>
      </c>
      <c r="M7" s="740">
        <v>2624.1200000000008</v>
      </c>
      <c r="N7" s="737">
        <v>17</v>
      </c>
      <c r="O7" s="741">
        <v>12.5</v>
      </c>
      <c r="P7" s="740">
        <v>1852.3200000000006</v>
      </c>
      <c r="Q7" s="742">
        <v>0.70588235294117652</v>
      </c>
      <c r="R7" s="737">
        <v>12</v>
      </c>
      <c r="S7" s="742">
        <v>0.70588235294117652</v>
      </c>
      <c r="T7" s="741">
        <v>9</v>
      </c>
      <c r="U7" s="235">
        <v>0.72</v>
      </c>
    </row>
    <row r="8" spans="1:21" ht="14.4" customHeight="1" x14ac:dyDescent="0.3">
      <c r="A8" s="661">
        <v>13</v>
      </c>
      <c r="B8" s="662" t="s">
        <v>530</v>
      </c>
      <c r="C8" s="662" t="s">
        <v>1719</v>
      </c>
      <c r="D8" s="743" t="s">
        <v>2847</v>
      </c>
      <c r="E8" s="744" t="s">
        <v>1728</v>
      </c>
      <c r="F8" s="662" t="s">
        <v>1714</v>
      </c>
      <c r="G8" s="662" t="s">
        <v>1751</v>
      </c>
      <c r="H8" s="662" t="s">
        <v>1113</v>
      </c>
      <c r="I8" s="662" t="s">
        <v>1752</v>
      </c>
      <c r="J8" s="662" t="s">
        <v>1753</v>
      </c>
      <c r="K8" s="662" t="s">
        <v>1754</v>
      </c>
      <c r="L8" s="663">
        <v>66.08</v>
      </c>
      <c r="M8" s="663">
        <v>264.32</v>
      </c>
      <c r="N8" s="662">
        <v>4</v>
      </c>
      <c r="O8" s="745">
        <v>3.5</v>
      </c>
      <c r="P8" s="663">
        <v>198.24</v>
      </c>
      <c r="Q8" s="678">
        <v>0.75</v>
      </c>
      <c r="R8" s="662">
        <v>3</v>
      </c>
      <c r="S8" s="678">
        <v>0.75</v>
      </c>
      <c r="T8" s="745">
        <v>3</v>
      </c>
      <c r="U8" s="701">
        <v>0.8571428571428571</v>
      </c>
    </row>
    <row r="9" spans="1:21" ht="14.4" customHeight="1" x14ac:dyDescent="0.3">
      <c r="A9" s="661">
        <v>13</v>
      </c>
      <c r="B9" s="662" t="s">
        <v>530</v>
      </c>
      <c r="C9" s="662" t="s">
        <v>1719</v>
      </c>
      <c r="D9" s="743" t="s">
        <v>2847</v>
      </c>
      <c r="E9" s="744" t="s">
        <v>1728</v>
      </c>
      <c r="F9" s="662" t="s">
        <v>1714</v>
      </c>
      <c r="G9" s="662" t="s">
        <v>1755</v>
      </c>
      <c r="H9" s="662" t="s">
        <v>531</v>
      </c>
      <c r="I9" s="662" t="s">
        <v>1756</v>
      </c>
      <c r="J9" s="662" t="s">
        <v>1757</v>
      </c>
      <c r="K9" s="662" t="s">
        <v>1758</v>
      </c>
      <c r="L9" s="663">
        <v>57.76</v>
      </c>
      <c r="M9" s="663">
        <v>577.6</v>
      </c>
      <c r="N9" s="662">
        <v>10</v>
      </c>
      <c r="O9" s="745">
        <v>8</v>
      </c>
      <c r="P9" s="663">
        <v>288.8</v>
      </c>
      <c r="Q9" s="678">
        <v>0.5</v>
      </c>
      <c r="R9" s="662">
        <v>5</v>
      </c>
      <c r="S9" s="678">
        <v>0.5</v>
      </c>
      <c r="T9" s="745">
        <v>3.5</v>
      </c>
      <c r="U9" s="701">
        <v>0.4375</v>
      </c>
    </row>
    <row r="10" spans="1:21" ht="14.4" customHeight="1" x14ac:dyDescent="0.3">
      <c r="A10" s="661">
        <v>13</v>
      </c>
      <c r="B10" s="662" t="s">
        <v>530</v>
      </c>
      <c r="C10" s="662" t="s">
        <v>1719</v>
      </c>
      <c r="D10" s="743" t="s">
        <v>2847</v>
      </c>
      <c r="E10" s="744" t="s">
        <v>1728</v>
      </c>
      <c r="F10" s="662" t="s">
        <v>1714</v>
      </c>
      <c r="G10" s="662" t="s">
        <v>1759</v>
      </c>
      <c r="H10" s="662" t="s">
        <v>531</v>
      </c>
      <c r="I10" s="662" t="s">
        <v>1760</v>
      </c>
      <c r="J10" s="662" t="s">
        <v>1761</v>
      </c>
      <c r="K10" s="662" t="s">
        <v>1762</v>
      </c>
      <c r="L10" s="663">
        <v>75.819999999999993</v>
      </c>
      <c r="M10" s="663">
        <v>75.819999999999993</v>
      </c>
      <c r="N10" s="662">
        <v>1</v>
      </c>
      <c r="O10" s="745">
        <v>1</v>
      </c>
      <c r="P10" s="663">
        <v>75.819999999999993</v>
      </c>
      <c r="Q10" s="678">
        <v>1</v>
      </c>
      <c r="R10" s="662">
        <v>1</v>
      </c>
      <c r="S10" s="678">
        <v>1</v>
      </c>
      <c r="T10" s="745">
        <v>1</v>
      </c>
      <c r="U10" s="701">
        <v>1</v>
      </c>
    </row>
    <row r="11" spans="1:21" ht="14.4" customHeight="1" x14ac:dyDescent="0.3">
      <c r="A11" s="661">
        <v>13</v>
      </c>
      <c r="B11" s="662" t="s">
        <v>530</v>
      </c>
      <c r="C11" s="662" t="s">
        <v>1719</v>
      </c>
      <c r="D11" s="743" t="s">
        <v>2847</v>
      </c>
      <c r="E11" s="744" t="s">
        <v>1728</v>
      </c>
      <c r="F11" s="662" t="s">
        <v>1714</v>
      </c>
      <c r="G11" s="662" t="s">
        <v>1759</v>
      </c>
      <c r="H11" s="662" t="s">
        <v>531</v>
      </c>
      <c r="I11" s="662" t="s">
        <v>1763</v>
      </c>
      <c r="J11" s="662" t="s">
        <v>1761</v>
      </c>
      <c r="K11" s="662" t="s">
        <v>1764</v>
      </c>
      <c r="L11" s="663">
        <v>0</v>
      </c>
      <c r="M11" s="663">
        <v>0</v>
      </c>
      <c r="N11" s="662">
        <v>1</v>
      </c>
      <c r="O11" s="745">
        <v>1</v>
      </c>
      <c r="P11" s="663"/>
      <c r="Q11" s="678"/>
      <c r="R11" s="662"/>
      <c r="S11" s="678">
        <v>0</v>
      </c>
      <c r="T11" s="745"/>
      <c r="U11" s="701">
        <v>0</v>
      </c>
    </row>
    <row r="12" spans="1:21" ht="14.4" customHeight="1" x14ac:dyDescent="0.3">
      <c r="A12" s="661">
        <v>13</v>
      </c>
      <c r="B12" s="662" t="s">
        <v>530</v>
      </c>
      <c r="C12" s="662" t="s">
        <v>1719</v>
      </c>
      <c r="D12" s="743" t="s">
        <v>2847</v>
      </c>
      <c r="E12" s="744" t="s">
        <v>1728</v>
      </c>
      <c r="F12" s="662" t="s">
        <v>1714</v>
      </c>
      <c r="G12" s="662" t="s">
        <v>1765</v>
      </c>
      <c r="H12" s="662" t="s">
        <v>1113</v>
      </c>
      <c r="I12" s="662" t="s">
        <v>1766</v>
      </c>
      <c r="J12" s="662" t="s">
        <v>1767</v>
      </c>
      <c r="K12" s="662" t="s">
        <v>1768</v>
      </c>
      <c r="L12" s="663">
        <v>70.540000000000006</v>
      </c>
      <c r="M12" s="663">
        <v>282.16000000000003</v>
      </c>
      <c r="N12" s="662">
        <v>4</v>
      </c>
      <c r="O12" s="745">
        <v>1</v>
      </c>
      <c r="P12" s="663">
        <v>282.16000000000003</v>
      </c>
      <c r="Q12" s="678">
        <v>1</v>
      </c>
      <c r="R12" s="662">
        <v>4</v>
      </c>
      <c r="S12" s="678">
        <v>1</v>
      </c>
      <c r="T12" s="745">
        <v>1</v>
      </c>
      <c r="U12" s="701">
        <v>1</v>
      </c>
    </row>
    <row r="13" spans="1:21" ht="14.4" customHeight="1" x14ac:dyDescent="0.3">
      <c r="A13" s="661">
        <v>13</v>
      </c>
      <c r="B13" s="662" t="s">
        <v>530</v>
      </c>
      <c r="C13" s="662" t="s">
        <v>1719</v>
      </c>
      <c r="D13" s="743" t="s">
        <v>2847</v>
      </c>
      <c r="E13" s="744" t="s">
        <v>1728</v>
      </c>
      <c r="F13" s="662" t="s">
        <v>1714</v>
      </c>
      <c r="G13" s="662" t="s">
        <v>1769</v>
      </c>
      <c r="H13" s="662" t="s">
        <v>531</v>
      </c>
      <c r="I13" s="662" t="s">
        <v>1770</v>
      </c>
      <c r="J13" s="662" t="s">
        <v>1771</v>
      </c>
      <c r="K13" s="662" t="s">
        <v>1772</v>
      </c>
      <c r="L13" s="663">
        <v>0</v>
      </c>
      <c r="M13" s="663">
        <v>0</v>
      </c>
      <c r="N13" s="662">
        <v>1</v>
      </c>
      <c r="O13" s="745">
        <v>1</v>
      </c>
      <c r="P13" s="663">
        <v>0</v>
      </c>
      <c r="Q13" s="678"/>
      <c r="R13" s="662">
        <v>1</v>
      </c>
      <c r="S13" s="678">
        <v>1</v>
      </c>
      <c r="T13" s="745">
        <v>1</v>
      </c>
      <c r="U13" s="701">
        <v>1</v>
      </c>
    </row>
    <row r="14" spans="1:21" ht="14.4" customHeight="1" x14ac:dyDescent="0.3">
      <c r="A14" s="661">
        <v>13</v>
      </c>
      <c r="B14" s="662" t="s">
        <v>530</v>
      </c>
      <c r="C14" s="662" t="s">
        <v>1719</v>
      </c>
      <c r="D14" s="743" t="s">
        <v>2847</v>
      </c>
      <c r="E14" s="744" t="s">
        <v>1728</v>
      </c>
      <c r="F14" s="662" t="s">
        <v>1714</v>
      </c>
      <c r="G14" s="662" t="s">
        <v>1773</v>
      </c>
      <c r="H14" s="662" t="s">
        <v>1113</v>
      </c>
      <c r="I14" s="662" t="s">
        <v>861</v>
      </c>
      <c r="J14" s="662" t="s">
        <v>1207</v>
      </c>
      <c r="K14" s="662" t="s">
        <v>1208</v>
      </c>
      <c r="L14" s="663">
        <v>103.8</v>
      </c>
      <c r="M14" s="663">
        <v>7577.4000000000005</v>
      </c>
      <c r="N14" s="662">
        <v>73</v>
      </c>
      <c r="O14" s="745">
        <v>30.5</v>
      </c>
      <c r="P14" s="663">
        <v>5709.0000000000009</v>
      </c>
      <c r="Q14" s="678">
        <v>0.75342465753424659</v>
      </c>
      <c r="R14" s="662">
        <v>55</v>
      </c>
      <c r="S14" s="678">
        <v>0.75342465753424659</v>
      </c>
      <c r="T14" s="745">
        <v>22.5</v>
      </c>
      <c r="U14" s="701">
        <v>0.73770491803278693</v>
      </c>
    </row>
    <row r="15" spans="1:21" ht="14.4" customHeight="1" x14ac:dyDescent="0.3">
      <c r="A15" s="661">
        <v>13</v>
      </c>
      <c r="B15" s="662" t="s">
        <v>530</v>
      </c>
      <c r="C15" s="662" t="s">
        <v>1719</v>
      </c>
      <c r="D15" s="743" t="s">
        <v>2847</v>
      </c>
      <c r="E15" s="744" t="s">
        <v>1728</v>
      </c>
      <c r="F15" s="662" t="s">
        <v>1714</v>
      </c>
      <c r="G15" s="662" t="s">
        <v>1773</v>
      </c>
      <c r="H15" s="662" t="s">
        <v>1113</v>
      </c>
      <c r="I15" s="662" t="s">
        <v>1774</v>
      </c>
      <c r="J15" s="662" t="s">
        <v>1775</v>
      </c>
      <c r="K15" s="662" t="s">
        <v>1776</v>
      </c>
      <c r="L15" s="663">
        <v>155.69999999999999</v>
      </c>
      <c r="M15" s="663">
        <v>934.2</v>
      </c>
      <c r="N15" s="662">
        <v>6</v>
      </c>
      <c r="O15" s="745">
        <v>3.5</v>
      </c>
      <c r="P15" s="663"/>
      <c r="Q15" s="678">
        <v>0</v>
      </c>
      <c r="R15" s="662"/>
      <c r="S15" s="678">
        <v>0</v>
      </c>
      <c r="T15" s="745"/>
      <c r="U15" s="701">
        <v>0</v>
      </c>
    </row>
    <row r="16" spans="1:21" ht="14.4" customHeight="1" x14ac:dyDescent="0.3">
      <c r="A16" s="661">
        <v>13</v>
      </c>
      <c r="B16" s="662" t="s">
        <v>530</v>
      </c>
      <c r="C16" s="662" t="s">
        <v>1719</v>
      </c>
      <c r="D16" s="743" t="s">
        <v>2847</v>
      </c>
      <c r="E16" s="744" t="s">
        <v>1728</v>
      </c>
      <c r="F16" s="662" t="s">
        <v>1714</v>
      </c>
      <c r="G16" s="662" t="s">
        <v>1773</v>
      </c>
      <c r="H16" s="662" t="s">
        <v>531</v>
      </c>
      <c r="I16" s="662" t="s">
        <v>1777</v>
      </c>
      <c r="J16" s="662" t="s">
        <v>1207</v>
      </c>
      <c r="K16" s="662" t="s">
        <v>1778</v>
      </c>
      <c r="L16" s="663">
        <v>0</v>
      </c>
      <c r="M16" s="663">
        <v>0</v>
      </c>
      <c r="N16" s="662">
        <v>2</v>
      </c>
      <c r="O16" s="745">
        <v>1</v>
      </c>
      <c r="P16" s="663">
        <v>0</v>
      </c>
      <c r="Q16" s="678"/>
      <c r="R16" s="662">
        <v>2</v>
      </c>
      <c r="S16" s="678">
        <v>1</v>
      </c>
      <c r="T16" s="745">
        <v>1</v>
      </c>
      <c r="U16" s="701">
        <v>1</v>
      </c>
    </row>
    <row r="17" spans="1:21" ht="14.4" customHeight="1" x14ac:dyDescent="0.3">
      <c r="A17" s="661">
        <v>13</v>
      </c>
      <c r="B17" s="662" t="s">
        <v>530</v>
      </c>
      <c r="C17" s="662" t="s">
        <v>1719</v>
      </c>
      <c r="D17" s="743" t="s">
        <v>2847</v>
      </c>
      <c r="E17" s="744" t="s">
        <v>1728</v>
      </c>
      <c r="F17" s="662" t="s">
        <v>1714</v>
      </c>
      <c r="G17" s="662" t="s">
        <v>1779</v>
      </c>
      <c r="H17" s="662" t="s">
        <v>531</v>
      </c>
      <c r="I17" s="662" t="s">
        <v>1780</v>
      </c>
      <c r="J17" s="662" t="s">
        <v>1781</v>
      </c>
      <c r="K17" s="662" t="s">
        <v>1663</v>
      </c>
      <c r="L17" s="663">
        <v>170.52</v>
      </c>
      <c r="M17" s="663">
        <v>170.52</v>
      </c>
      <c r="N17" s="662">
        <v>1</v>
      </c>
      <c r="O17" s="745">
        <v>1</v>
      </c>
      <c r="P17" s="663"/>
      <c r="Q17" s="678">
        <v>0</v>
      </c>
      <c r="R17" s="662"/>
      <c r="S17" s="678">
        <v>0</v>
      </c>
      <c r="T17" s="745"/>
      <c r="U17" s="701">
        <v>0</v>
      </c>
    </row>
    <row r="18" spans="1:21" ht="14.4" customHeight="1" x14ac:dyDescent="0.3">
      <c r="A18" s="661">
        <v>13</v>
      </c>
      <c r="B18" s="662" t="s">
        <v>530</v>
      </c>
      <c r="C18" s="662" t="s">
        <v>1719</v>
      </c>
      <c r="D18" s="743" t="s">
        <v>2847</v>
      </c>
      <c r="E18" s="744" t="s">
        <v>1728</v>
      </c>
      <c r="F18" s="662" t="s">
        <v>1714</v>
      </c>
      <c r="G18" s="662" t="s">
        <v>1782</v>
      </c>
      <c r="H18" s="662" t="s">
        <v>531</v>
      </c>
      <c r="I18" s="662" t="s">
        <v>1783</v>
      </c>
      <c r="J18" s="662" t="s">
        <v>1343</v>
      </c>
      <c r="K18" s="662" t="s">
        <v>1663</v>
      </c>
      <c r="L18" s="663">
        <v>170.52</v>
      </c>
      <c r="M18" s="663">
        <v>1705.2000000000003</v>
      </c>
      <c r="N18" s="662">
        <v>10</v>
      </c>
      <c r="O18" s="745">
        <v>5</v>
      </c>
      <c r="P18" s="663">
        <v>1193.6400000000001</v>
      </c>
      <c r="Q18" s="678">
        <v>0.7</v>
      </c>
      <c r="R18" s="662">
        <v>7</v>
      </c>
      <c r="S18" s="678">
        <v>0.7</v>
      </c>
      <c r="T18" s="745">
        <v>3</v>
      </c>
      <c r="U18" s="701">
        <v>0.6</v>
      </c>
    </row>
    <row r="19" spans="1:21" ht="14.4" customHeight="1" x14ac:dyDescent="0.3">
      <c r="A19" s="661">
        <v>13</v>
      </c>
      <c r="B19" s="662" t="s">
        <v>530</v>
      </c>
      <c r="C19" s="662" t="s">
        <v>1719</v>
      </c>
      <c r="D19" s="743" t="s">
        <v>2847</v>
      </c>
      <c r="E19" s="744" t="s">
        <v>1728</v>
      </c>
      <c r="F19" s="662" t="s">
        <v>1714</v>
      </c>
      <c r="G19" s="662" t="s">
        <v>1782</v>
      </c>
      <c r="H19" s="662" t="s">
        <v>531</v>
      </c>
      <c r="I19" s="662" t="s">
        <v>1784</v>
      </c>
      <c r="J19" s="662" t="s">
        <v>1785</v>
      </c>
      <c r="K19" s="662" t="s">
        <v>1786</v>
      </c>
      <c r="L19" s="663">
        <v>0</v>
      </c>
      <c r="M19" s="663">
        <v>0</v>
      </c>
      <c r="N19" s="662">
        <v>1</v>
      </c>
      <c r="O19" s="745">
        <v>1</v>
      </c>
      <c r="P19" s="663"/>
      <c r="Q19" s="678"/>
      <c r="R19" s="662"/>
      <c r="S19" s="678">
        <v>0</v>
      </c>
      <c r="T19" s="745"/>
      <c r="U19" s="701">
        <v>0</v>
      </c>
    </row>
    <row r="20" spans="1:21" ht="14.4" customHeight="1" x14ac:dyDescent="0.3">
      <c r="A20" s="661">
        <v>13</v>
      </c>
      <c r="B20" s="662" t="s">
        <v>530</v>
      </c>
      <c r="C20" s="662" t="s">
        <v>1719</v>
      </c>
      <c r="D20" s="743" t="s">
        <v>2847</v>
      </c>
      <c r="E20" s="744" t="s">
        <v>1728</v>
      </c>
      <c r="F20" s="662" t="s">
        <v>1714</v>
      </c>
      <c r="G20" s="662" t="s">
        <v>1782</v>
      </c>
      <c r="H20" s="662" t="s">
        <v>531</v>
      </c>
      <c r="I20" s="662" t="s">
        <v>1787</v>
      </c>
      <c r="J20" s="662" t="s">
        <v>1788</v>
      </c>
      <c r="K20" s="662" t="s">
        <v>1789</v>
      </c>
      <c r="L20" s="663">
        <v>85.27</v>
      </c>
      <c r="M20" s="663">
        <v>85.27</v>
      </c>
      <c r="N20" s="662">
        <v>1</v>
      </c>
      <c r="O20" s="745">
        <v>1</v>
      </c>
      <c r="P20" s="663"/>
      <c r="Q20" s="678">
        <v>0</v>
      </c>
      <c r="R20" s="662"/>
      <c r="S20" s="678">
        <v>0</v>
      </c>
      <c r="T20" s="745"/>
      <c r="U20" s="701">
        <v>0</v>
      </c>
    </row>
    <row r="21" spans="1:21" ht="14.4" customHeight="1" x14ac:dyDescent="0.3">
      <c r="A21" s="661">
        <v>13</v>
      </c>
      <c r="B21" s="662" t="s">
        <v>530</v>
      </c>
      <c r="C21" s="662" t="s">
        <v>1719</v>
      </c>
      <c r="D21" s="743" t="s">
        <v>2847</v>
      </c>
      <c r="E21" s="744" t="s">
        <v>1728</v>
      </c>
      <c r="F21" s="662" t="s">
        <v>1714</v>
      </c>
      <c r="G21" s="662" t="s">
        <v>1782</v>
      </c>
      <c r="H21" s="662" t="s">
        <v>531</v>
      </c>
      <c r="I21" s="662" t="s">
        <v>1342</v>
      </c>
      <c r="J21" s="662" t="s">
        <v>1343</v>
      </c>
      <c r="K21" s="662" t="s">
        <v>1663</v>
      </c>
      <c r="L21" s="663">
        <v>170.52</v>
      </c>
      <c r="M21" s="663">
        <v>2387.2800000000002</v>
      </c>
      <c r="N21" s="662">
        <v>14</v>
      </c>
      <c r="O21" s="745">
        <v>9.5</v>
      </c>
      <c r="P21" s="663">
        <v>1023.1200000000001</v>
      </c>
      <c r="Q21" s="678">
        <v>0.4285714285714286</v>
      </c>
      <c r="R21" s="662">
        <v>6</v>
      </c>
      <c r="S21" s="678">
        <v>0.42857142857142855</v>
      </c>
      <c r="T21" s="745">
        <v>4</v>
      </c>
      <c r="U21" s="701">
        <v>0.42105263157894735</v>
      </c>
    </row>
    <row r="22" spans="1:21" ht="14.4" customHeight="1" x14ac:dyDescent="0.3">
      <c r="A22" s="661">
        <v>13</v>
      </c>
      <c r="B22" s="662" t="s">
        <v>530</v>
      </c>
      <c r="C22" s="662" t="s">
        <v>1719</v>
      </c>
      <c r="D22" s="743" t="s">
        <v>2847</v>
      </c>
      <c r="E22" s="744" t="s">
        <v>1728</v>
      </c>
      <c r="F22" s="662" t="s">
        <v>1714</v>
      </c>
      <c r="G22" s="662" t="s">
        <v>1782</v>
      </c>
      <c r="H22" s="662" t="s">
        <v>531</v>
      </c>
      <c r="I22" s="662" t="s">
        <v>1790</v>
      </c>
      <c r="J22" s="662" t="s">
        <v>1343</v>
      </c>
      <c r="K22" s="662" t="s">
        <v>1663</v>
      </c>
      <c r="L22" s="663">
        <v>0</v>
      </c>
      <c r="M22" s="663">
        <v>0</v>
      </c>
      <c r="N22" s="662">
        <v>16</v>
      </c>
      <c r="O22" s="745">
        <v>10</v>
      </c>
      <c r="P22" s="663">
        <v>0</v>
      </c>
      <c r="Q22" s="678"/>
      <c r="R22" s="662">
        <v>6</v>
      </c>
      <c r="S22" s="678">
        <v>0.375</v>
      </c>
      <c r="T22" s="745">
        <v>4</v>
      </c>
      <c r="U22" s="701">
        <v>0.4</v>
      </c>
    </row>
    <row r="23" spans="1:21" ht="14.4" customHeight="1" x14ac:dyDescent="0.3">
      <c r="A23" s="661">
        <v>13</v>
      </c>
      <c r="B23" s="662" t="s">
        <v>530</v>
      </c>
      <c r="C23" s="662" t="s">
        <v>1719</v>
      </c>
      <c r="D23" s="743" t="s">
        <v>2847</v>
      </c>
      <c r="E23" s="744" t="s">
        <v>1728</v>
      </c>
      <c r="F23" s="662" t="s">
        <v>1714</v>
      </c>
      <c r="G23" s="662" t="s">
        <v>1782</v>
      </c>
      <c r="H23" s="662" t="s">
        <v>531</v>
      </c>
      <c r="I23" s="662" t="s">
        <v>1791</v>
      </c>
      <c r="J23" s="662" t="s">
        <v>1792</v>
      </c>
      <c r="K23" s="662" t="s">
        <v>1663</v>
      </c>
      <c r="L23" s="663">
        <v>170.52</v>
      </c>
      <c r="M23" s="663">
        <v>170.52</v>
      </c>
      <c r="N23" s="662">
        <v>1</v>
      </c>
      <c r="O23" s="745">
        <v>1</v>
      </c>
      <c r="P23" s="663"/>
      <c r="Q23" s="678">
        <v>0</v>
      </c>
      <c r="R23" s="662"/>
      <c r="S23" s="678">
        <v>0</v>
      </c>
      <c r="T23" s="745"/>
      <c r="U23" s="701">
        <v>0</v>
      </c>
    </row>
    <row r="24" spans="1:21" ht="14.4" customHeight="1" x14ac:dyDescent="0.3">
      <c r="A24" s="661">
        <v>13</v>
      </c>
      <c r="B24" s="662" t="s">
        <v>530</v>
      </c>
      <c r="C24" s="662" t="s">
        <v>1719</v>
      </c>
      <c r="D24" s="743" t="s">
        <v>2847</v>
      </c>
      <c r="E24" s="744" t="s">
        <v>1728</v>
      </c>
      <c r="F24" s="662" t="s">
        <v>1714</v>
      </c>
      <c r="G24" s="662" t="s">
        <v>1793</v>
      </c>
      <c r="H24" s="662" t="s">
        <v>531</v>
      </c>
      <c r="I24" s="662" t="s">
        <v>1794</v>
      </c>
      <c r="J24" s="662" t="s">
        <v>1795</v>
      </c>
      <c r="K24" s="662" t="s">
        <v>1796</v>
      </c>
      <c r="L24" s="663">
        <v>0</v>
      </c>
      <c r="M24" s="663">
        <v>0</v>
      </c>
      <c r="N24" s="662">
        <v>19</v>
      </c>
      <c r="O24" s="745">
        <v>10</v>
      </c>
      <c r="P24" s="663">
        <v>0</v>
      </c>
      <c r="Q24" s="678"/>
      <c r="R24" s="662">
        <v>15</v>
      </c>
      <c r="S24" s="678">
        <v>0.78947368421052633</v>
      </c>
      <c r="T24" s="745">
        <v>8</v>
      </c>
      <c r="U24" s="701">
        <v>0.8</v>
      </c>
    </row>
    <row r="25" spans="1:21" ht="14.4" customHeight="1" x14ac:dyDescent="0.3">
      <c r="A25" s="661">
        <v>13</v>
      </c>
      <c r="B25" s="662" t="s">
        <v>530</v>
      </c>
      <c r="C25" s="662" t="s">
        <v>1719</v>
      </c>
      <c r="D25" s="743" t="s">
        <v>2847</v>
      </c>
      <c r="E25" s="744" t="s">
        <v>1728</v>
      </c>
      <c r="F25" s="662" t="s">
        <v>1714</v>
      </c>
      <c r="G25" s="662" t="s">
        <v>1797</v>
      </c>
      <c r="H25" s="662" t="s">
        <v>531</v>
      </c>
      <c r="I25" s="662" t="s">
        <v>1475</v>
      </c>
      <c r="J25" s="662" t="s">
        <v>1476</v>
      </c>
      <c r="K25" s="662" t="s">
        <v>1764</v>
      </c>
      <c r="L25" s="663">
        <v>75.819999999999993</v>
      </c>
      <c r="M25" s="663">
        <v>75.819999999999993</v>
      </c>
      <c r="N25" s="662">
        <v>1</v>
      </c>
      <c r="O25" s="745">
        <v>1</v>
      </c>
      <c r="P25" s="663"/>
      <c r="Q25" s="678">
        <v>0</v>
      </c>
      <c r="R25" s="662"/>
      <c r="S25" s="678">
        <v>0</v>
      </c>
      <c r="T25" s="745"/>
      <c r="U25" s="701">
        <v>0</v>
      </c>
    </row>
    <row r="26" spans="1:21" ht="14.4" customHeight="1" x14ac:dyDescent="0.3">
      <c r="A26" s="661">
        <v>13</v>
      </c>
      <c r="B26" s="662" t="s">
        <v>530</v>
      </c>
      <c r="C26" s="662" t="s">
        <v>1719</v>
      </c>
      <c r="D26" s="743" t="s">
        <v>2847</v>
      </c>
      <c r="E26" s="744" t="s">
        <v>1728</v>
      </c>
      <c r="F26" s="662" t="s">
        <v>1714</v>
      </c>
      <c r="G26" s="662" t="s">
        <v>1797</v>
      </c>
      <c r="H26" s="662" t="s">
        <v>531</v>
      </c>
      <c r="I26" s="662" t="s">
        <v>1798</v>
      </c>
      <c r="J26" s="662" t="s">
        <v>1799</v>
      </c>
      <c r="K26" s="662" t="s">
        <v>1663</v>
      </c>
      <c r="L26" s="663">
        <v>78.33</v>
      </c>
      <c r="M26" s="663">
        <v>313.32</v>
      </c>
      <c r="N26" s="662">
        <v>4</v>
      </c>
      <c r="O26" s="745">
        <v>2</v>
      </c>
      <c r="P26" s="663">
        <v>313.32</v>
      </c>
      <c r="Q26" s="678">
        <v>1</v>
      </c>
      <c r="R26" s="662">
        <v>4</v>
      </c>
      <c r="S26" s="678">
        <v>1</v>
      </c>
      <c r="T26" s="745">
        <v>2</v>
      </c>
      <c r="U26" s="701">
        <v>1</v>
      </c>
    </row>
    <row r="27" spans="1:21" ht="14.4" customHeight="1" x14ac:dyDescent="0.3">
      <c r="A27" s="661">
        <v>13</v>
      </c>
      <c r="B27" s="662" t="s">
        <v>530</v>
      </c>
      <c r="C27" s="662" t="s">
        <v>1719</v>
      </c>
      <c r="D27" s="743" t="s">
        <v>2847</v>
      </c>
      <c r="E27" s="744" t="s">
        <v>1728</v>
      </c>
      <c r="F27" s="662" t="s">
        <v>1714</v>
      </c>
      <c r="G27" s="662" t="s">
        <v>1800</v>
      </c>
      <c r="H27" s="662" t="s">
        <v>531</v>
      </c>
      <c r="I27" s="662" t="s">
        <v>1801</v>
      </c>
      <c r="J27" s="662" t="s">
        <v>1802</v>
      </c>
      <c r="K27" s="662" t="s">
        <v>675</v>
      </c>
      <c r="L27" s="663">
        <v>0</v>
      </c>
      <c r="M27" s="663">
        <v>0</v>
      </c>
      <c r="N27" s="662">
        <v>1</v>
      </c>
      <c r="O27" s="745">
        <v>1</v>
      </c>
      <c r="P27" s="663"/>
      <c r="Q27" s="678"/>
      <c r="R27" s="662"/>
      <c r="S27" s="678">
        <v>0</v>
      </c>
      <c r="T27" s="745"/>
      <c r="U27" s="701">
        <v>0</v>
      </c>
    </row>
    <row r="28" spans="1:21" ht="14.4" customHeight="1" x14ac:dyDescent="0.3">
      <c r="A28" s="661">
        <v>13</v>
      </c>
      <c r="B28" s="662" t="s">
        <v>530</v>
      </c>
      <c r="C28" s="662" t="s">
        <v>1719</v>
      </c>
      <c r="D28" s="743" t="s">
        <v>2847</v>
      </c>
      <c r="E28" s="744" t="s">
        <v>1728</v>
      </c>
      <c r="F28" s="662" t="s">
        <v>1714</v>
      </c>
      <c r="G28" s="662" t="s">
        <v>1803</v>
      </c>
      <c r="H28" s="662" t="s">
        <v>1113</v>
      </c>
      <c r="I28" s="662" t="s">
        <v>1804</v>
      </c>
      <c r="J28" s="662" t="s">
        <v>1805</v>
      </c>
      <c r="K28" s="662" t="s">
        <v>1140</v>
      </c>
      <c r="L28" s="663">
        <v>69.16</v>
      </c>
      <c r="M28" s="663">
        <v>69.16</v>
      </c>
      <c r="N28" s="662">
        <v>1</v>
      </c>
      <c r="O28" s="745">
        <v>0.5</v>
      </c>
      <c r="P28" s="663"/>
      <c r="Q28" s="678">
        <v>0</v>
      </c>
      <c r="R28" s="662"/>
      <c r="S28" s="678">
        <v>0</v>
      </c>
      <c r="T28" s="745"/>
      <c r="U28" s="701">
        <v>0</v>
      </c>
    </row>
    <row r="29" spans="1:21" ht="14.4" customHeight="1" x14ac:dyDescent="0.3">
      <c r="A29" s="661">
        <v>13</v>
      </c>
      <c r="B29" s="662" t="s">
        <v>530</v>
      </c>
      <c r="C29" s="662" t="s">
        <v>1719</v>
      </c>
      <c r="D29" s="743" t="s">
        <v>2847</v>
      </c>
      <c r="E29" s="744" t="s">
        <v>1728</v>
      </c>
      <c r="F29" s="662" t="s">
        <v>1714</v>
      </c>
      <c r="G29" s="662" t="s">
        <v>1803</v>
      </c>
      <c r="H29" s="662" t="s">
        <v>1113</v>
      </c>
      <c r="I29" s="662" t="s">
        <v>1806</v>
      </c>
      <c r="J29" s="662" t="s">
        <v>1805</v>
      </c>
      <c r="K29" s="662" t="s">
        <v>1807</v>
      </c>
      <c r="L29" s="663">
        <v>207.45</v>
      </c>
      <c r="M29" s="663">
        <v>207.45</v>
      </c>
      <c r="N29" s="662">
        <v>1</v>
      </c>
      <c r="O29" s="745">
        <v>1</v>
      </c>
      <c r="P29" s="663">
        <v>207.45</v>
      </c>
      <c r="Q29" s="678">
        <v>1</v>
      </c>
      <c r="R29" s="662">
        <v>1</v>
      </c>
      <c r="S29" s="678">
        <v>1</v>
      </c>
      <c r="T29" s="745">
        <v>1</v>
      </c>
      <c r="U29" s="701">
        <v>1</v>
      </c>
    </row>
    <row r="30" spans="1:21" ht="14.4" customHeight="1" x14ac:dyDescent="0.3">
      <c r="A30" s="661">
        <v>13</v>
      </c>
      <c r="B30" s="662" t="s">
        <v>530</v>
      </c>
      <c r="C30" s="662" t="s">
        <v>1719</v>
      </c>
      <c r="D30" s="743" t="s">
        <v>2847</v>
      </c>
      <c r="E30" s="744" t="s">
        <v>1728</v>
      </c>
      <c r="F30" s="662" t="s">
        <v>1714</v>
      </c>
      <c r="G30" s="662" t="s">
        <v>1803</v>
      </c>
      <c r="H30" s="662" t="s">
        <v>531</v>
      </c>
      <c r="I30" s="662" t="s">
        <v>1808</v>
      </c>
      <c r="J30" s="662" t="s">
        <v>1809</v>
      </c>
      <c r="K30" s="662" t="s">
        <v>1140</v>
      </c>
      <c r="L30" s="663">
        <v>69.16</v>
      </c>
      <c r="M30" s="663">
        <v>138.32</v>
      </c>
      <c r="N30" s="662">
        <v>2</v>
      </c>
      <c r="O30" s="745">
        <v>1</v>
      </c>
      <c r="P30" s="663">
        <v>69.16</v>
      </c>
      <c r="Q30" s="678">
        <v>0.5</v>
      </c>
      <c r="R30" s="662">
        <v>1</v>
      </c>
      <c r="S30" s="678">
        <v>0.5</v>
      </c>
      <c r="T30" s="745">
        <v>0.5</v>
      </c>
      <c r="U30" s="701">
        <v>0.5</v>
      </c>
    </row>
    <row r="31" spans="1:21" ht="14.4" customHeight="1" x14ac:dyDescent="0.3">
      <c r="A31" s="661">
        <v>13</v>
      </c>
      <c r="B31" s="662" t="s">
        <v>530</v>
      </c>
      <c r="C31" s="662" t="s">
        <v>1719</v>
      </c>
      <c r="D31" s="743" t="s">
        <v>2847</v>
      </c>
      <c r="E31" s="744" t="s">
        <v>1728</v>
      </c>
      <c r="F31" s="662" t="s">
        <v>1714</v>
      </c>
      <c r="G31" s="662" t="s">
        <v>1803</v>
      </c>
      <c r="H31" s="662" t="s">
        <v>531</v>
      </c>
      <c r="I31" s="662" t="s">
        <v>1810</v>
      </c>
      <c r="J31" s="662" t="s">
        <v>1809</v>
      </c>
      <c r="K31" s="662" t="s">
        <v>1807</v>
      </c>
      <c r="L31" s="663">
        <v>207.45</v>
      </c>
      <c r="M31" s="663">
        <v>207.45</v>
      </c>
      <c r="N31" s="662">
        <v>1</v>
      </c>
      <c r="O31" s="745">
        <v>0.5</v>
      </c>
      <c r="P31" s="663">
        <v>207.45</v>
      </c>
      <c r="Q31" s="678">
        <v>1</v>
      </c>
      <c r="R31" s="662">
        <v>1</v>
      </c>
      <c r="S31" s="678">
        <v>1</v>
      </c>
      <c r="T31" s="745">
        <v>0.5</v>
      </c>
      <c r="U31" s="701">
        <v>1</v>
      </c>
    </row>
    <row r="32" spans="1:21" ht="14.4" customHeight="1" x14ac:dyDescent="0.3">
      <c r="A32" s="661">
        <v>13</v>
      </c>
      <c r="B32" s="662" t="s">
        <v>530</v>
      </c>
      <c r="C32" s="662" t="s">
        <v>1719</v>
      </c>
      <c r="D32" s="743" t="s">
        <v>2847</v>
      </c>
      <c r="E32" s="744" t="s">
        <v>1728</v>
      </c>
      <c r="F32" s="662" t="s">
        <v>1714</v>
      </c>
      <c r="G32" s="662" t="s">
        <v>1803</v>
      </c>
      <c r="H32" s="662" t="s">
        <v>531</v>
      </c>
      <c r="I32" s="662" t="s">
        <v>986</v>
      </c>
      <c r="J32" s="662" t="s">
        <v>987</v>
      </c>
      <c r="K32" s="662" t="s">
        <v>1811</v>
      </c>
      <c r="L32" s="663">
        <v>13.83</v>
      </c>
      <c r="M32" s="663">
        <v>110.64</v>
      </c>
      <c r="N32" s="662">
        <v>8</v>
      </c>
      <c r="O32" s="745">
        <v>4</v>
      </c>
      <c r="P32" s="663">
        <v>55.32</v>
      </c>
      <c r="Q32" s="678">
        <v>0.5</v>
      </c>
      <c r="R32" s="662">
        <v>4</v>
      </c>
      <c r="S32" s="678">
        <v>0.5</v>
      </c>
      <c r="T32" s="745">
        <v>2</v>
      </c>
      <c r="U32" s="701">
        <v>0.5</v>
      </c>
    </row>
    <row r="33" spans="1:21" ht="14.4" customHeight="1" x14ac:dyDescent="0.3">
      <c r="A33" s="661">
        <v>13</v>
      </c>
      <c r="B33" s="662" t="s">
        <v>530</v>
      </c>
      <c r="C33" s="662" t="s">
        <v>1719</v>
      </c>
      <c r="D33" s="743" t="s">
        <v>2847</v>
      </c>
      <c r="E33" s="744" t="s">
        <v>1728</v>
      </c>
      <c r="F33" s="662" t="s">
        <v>1714</v>
      </c>
      <c r="G33" s="662" t="s">
        <v>1803</v>
      </c>
      <c r="H33" s="662" t="s">
        <v>531</v>
      </c>
      <c r="I33" s="662" t="s">
        <v>1812</v>
      </c>
      <c r="J33" s="662" t="s">
        <v>987</v>
      </c>
      <c r="K33" s="662" t="s">
        <v>1813</v>
      </c>
      <c r="L33" s="663">
        <v>27.67</v>
      </c>
      <c r="M33" s="663">
        <v>83.01</v>
      </c>
      <c r="N33" s="662">
        <v>3</v>
      </c>
      <c r="O33" s="745">
        <v>1.5</v>
      </c>
      <c r="P33" s="663">
        <v>27.67</v>
      </c>
      <c r="Q33" s="678">
        <v>0.33333333333333331</v>
      </c>
      <c r="R33" s="662">
        <v>1</v>
      </c>
      <c r="S33" s="678">
        <v>0.33333333333333331</v>
      </c>
      <c r="T33" s="745">
        <v>0.5</v>
      </c>
      <c r="U33" s="701">
        <v>0.33333333333333331</v>
      </c>
    </row>
    <row r="34" spans="1:21" ht="14.4" customHeight="1" x14ac:dyDescent="0.3">
      <c r="A34" s="661">
        <v>13</v>
      </c>
      <c r="B34" s="662" t="s">
        <v>530</v>
      </c>
      <c r="C34" s="662" t="s">
        <v>1719</v>
      </c>
      <c r="D34" s="743" t="s">
        <v>2847</v>
      </c>
      <c r="E34" s="744" t="s">
        <v>1728</v>
      </c>
      <c r="F34" s="662" t="s">
        <v>1714</v>
      </c>
      <c r="G34" s="662" t="s">
        <v>1803</v>
      </c>
      <c r="H34" s="662" t="s">
        <v>531</v>
      </c>
      <c r="I34" s="662" t="s">
        <v>1814</v>
      </c>
      <c r="J34" s="662" t="s">
        <v>1815</v>
      </c>
      <c r="K34" s="662"/>
      <c r="L34" s="663">
        <v>0</v>
      </c>
      <c r="M34" s="663">
        <v>0</v>
      </c>
      <c r="N34" s="662">
        <v>8</v>
      </c>
      <c r="O34" s="745">
        <v>4.5</v>
      </c>
      <c r="P34" s="663">
        <v>0</v>
      </c>
      <c r="Q34" s="678"/>
      <c r="R34" s="662">
        <v>3</v>
      </c>
      <c r="S34" s="678">
        <v>0.375</v>
      </c>
      <c r="T34" s="745">
        <v>2</v>
      </c>
      <c r="U34" s="701">
        <v>0.44444444444444442</v>
      </c>
    </row>
    <row r="35" spans="1:21" ht="14.4" customHeight="1" x14ac:dyDescent="0.3">
      <c r="A35" s="661">
        <v>13</v>
      </c>
      <c r="B35" s="662" t="s">
        <v>530</v>
      </c>
      <c r="C35" s="662" t="s">
        <v>1719</v>
      </c>
      <c r="D35" s="743" t="s">
        <v>2847</v>
      </c>
      <c r="E35" s="744" t="s">
        <v>1728</v>
      </c>
      <c r="F35" s="662" t="s">
        <v>1714</v>
      </c>
      <c r="G35" s="662" t="s">
        <v>1803</v>
      </c>
      <c r="H35" s="662" t="s">
        <v>531</v>
      </c>
      <c r="I35" s="662" t="s">
        <v>1816</v>
      </c>
      <c r="J35" s="662" t="s">
        <v>1815</v>
      </c>
      <c r="K35" s="662"/>
      <c r="L35" s="663">
        <v>0</v>
      </c>
      <c r="M35" s="663">
        <v>0</v>
      </c>
      <c r="N35" s="662">
        <v>13</v>
      </c>
      <c r="O35" s="745">
        <v>11</v>
      </c>
      <c r="P35" s="663">
        <v>0</v>
      </c>
      <c r="Q35" s="678"/>
      <c r="R35" s="662">
        <v>2</v>
      </c>
      <c r="S35" s="678">
        <v>0.15384615384615385</v>
      </c>
      <c r="T35" s="745">
        <v>1.5</v>
      </c>
      <c r="U35" s="701">
        <v>0.13636363636363635</v>
      </c>
    </row>
    <row r="36" spans="1:21" ht="14.4" customHeight="1" x14ac:dyDescent="0.3">
      <c r="A36" s="661">
        <v>13</v>
      </c>
      <c r="B36" s="662" t="s">
        <v>530</v>
      </c>
      <c r="C36" s="662" t="s">
        <v>1719</v>
      </c>
      <c r="D36" s="743" t="s">
        <v>2847</v>
      </c>
      <c r="E36" s="744" t="s">
        <v>1728</v>
      </c>
      <c r="F36" s="662" t="s">
        <v>1714</v>
      </c>
      <c r="G36" s="662" t="s">
        <v>1803</v>
      </c>
      <c r="H36" s="662" t="s">
        <v>531</v>
      </c>
      <c r="I36" s="662" t="s">
        <v>1817</v>
      </c>
      <c r="J36" s="662" t="s">
        <v>1818</v>
      </c>
      <c r="K36" s="662" t="s">
        <v>1140</v>
      </c>
      <c r="L36" s="663">
        <v>0</v>
      </c>
      <c r="M36" s="663">
        <v>0</v>
      </c>
      <c r="N36" s="662">
        <v>7</v>
      </c>
      <c r="O36" s="745">
        <v>4.5</v>
      </c>
      <c r="P36" s="663">
        <v>0</v>
      </c>
      <c r="Q36" s="678"/>
      <c r="R36" s="662">
        <v>5</v>
      </c>
      <c r="S36" s="678">
        <v>0.7142857142857143</v>
      </c>
      <c r="T36" s="745">
        <v>3</v>
      </c>
      <c r="U36" s="701">
        <v>0.66666666666666663</v>
      </c>
    </row>
    <row r="37" spans="1:21" ht="14.4" customHeight="1" x14ac:dyDescent="0.3">
      <c r="A37" s="661">
        <v>13</v>
      </c>
      <c r="B37" s="662" t="s">
        <v>530</v>
      </c>
      <c r="C37" s="662" t="s">
        <v>1719</v>
      </c>
      <c r="D37" s="743" t="s">
        <v>2847</v>
      </c>
      <c r="E37" s="744" t="s">
        <v>1728</v>
      </c>
      <c r="F37" s="662" t="s">
        <v>1714</v>
      </c>
      <c r="G37" s="662" t="s">
        <v>1803</v>
      </c>
      <c r="H37" s="662" t="s">
        <v>531</v>
      </c>
      <c r="I37" s="662" t="s">
        <v>1819</v>
      </c>
      <c r="J37" s="662" t="s">
        <v>1818</v>
      </c>
      <c r="K37" s="662" t="s">
        <v>1820</v>
      </c>
      <c r="L37" s="663">
        <v>115.26</v>
      </c>
      <c r="M37" s="663">
        <v>1383.1200000000001</v>
      </c>
      <c r="N37" s="662">
        <v>12</v>
      </c>
      <c r="O37" s="745">
        <v>10</v>
      </c>
      <c r="P37" s="663">
        <v>345.78000000000003</v>
      </c>
      <c r="Q37" s="678">
        <v>0.25</v>
      </c>
      <c r="R37" s="662">
        <v>3</v>
      </c>
      <c r="S37" s="678">
        <v>0.25</v>
      </c>
      <c r="T37" s="745">
        <v>1.5</v>
      </c>
      <c r="U37" s="701">
        <v>0.15</v>
      </c>
    </row>
    <row r="38" spans="1:21" ht="14.4" customHeight="1" x14ac:dyDescent="0.3">
      <c r="A38" s="661">
        <v>13</v>
      </c>
      <c r="B38" s="662" t="s">
        <v>530</v>
      </c>
      <c r="C38" s="662" t="s">
        <v>1719</v>
      </c>
      <c r="D38" s="743" t="s">
        <v>2847</v>
      </c>
      <c r="E38" s="744" t="s">
        <v>1728</v>
      </c>
      <c r="F38" s="662" t="s">
        <v>1714</v>
      </c>
      <c r="G38" s="662" t="s">
        <v>1803</v>
      </c>
      <c r="H38" s="662" t="s">
        <v>531</v>
      </c>
      <c r="I38" s="662" t="s">
        <v>1821</v>
      </c>
      <c r="J38" s="662" t="s">
        <v>1818</v>
      </c>
      <c r="K38" s="662" t="s">
        <v>1140</v>
      </c>
      <c r="L38" s="663">
        <v>0</v>
      </c>
      <c r="M38" s="663">
        <v>0</v>
      </c>
      <c r="N38" s="662">
        <v>1</v>
      </c>
      <c r="O38" s="745">
        <v>0.5</v>
      </c>
      <c r="P38" s="663">
        <v>0</v>
      </c>
      <c r="Q38" s="678"/>
      <c r="R38" s="662">
        <v>1</v>
      </c>
      <c r="S38" s="678">
        <v>1</v>
      </c>
      <c r="T38" s="745">
        <v>0.5</v>
      </c>
      <c r="U38" s="701">
        <v>1</v>
      </c>
    </row>
    <row r="39" spans="1:21" ht="14.4" customHeight="1" x14ac:dyDescent="0.3">
      <c r="A39" s="661">
        <v>13</v>
      </c>
      <c r="B39" s="662" t="s">
        <v>530</v>
      </c>
      <c r="C39" s="662" t="s">
        <v>1719</v>
      </c>
      <c r="D39" s="743" t="s">
        <v>2847</v>
      </c>
      <c r="E39" s="744" t="s">
        <v>1728</v>
      </c>
      <c r="F39" s="662" t="s">
        <v>1714</v>
      </c>
      <c r="G39" s="662" t="s">
        <v>1803</v>
      </c>
      <c r="H39" s="662" t="s">
        <v>531</v>
      </c>
      <c r="I39" s="662" t="s">
        <v>1822</v>
      </c>
      <c r="J39" s="662" t="s">
        <v>1823</v>
      </c>
      <c r="K39" s="662" t="s">
        <v>1824</v>
      </c>
      <c r="L39" s="663">
        <v>69.16</v>
      </c>
      <c r="M39" s="663">
        <v>69.16</v>
      </c>
      <c r="N39" s="662">
        <v>1</v>
      </c>
      <c r="O39" s="745">
        <v>0.5</v>
      </c>
      <c r="P39" s="663"/>
      <c r="Q39" s="678">
        <v>0</v>
      </c>
      <c r="R39" s="662"/>
      <c r="S39" s="678">
        <v>0</v>
      </c>
      <c r="T39" s="745"/>
      <c r="U39" s="701">
        <v>0</v>
      </c>
    </row>
    <row r="40" spans="1:21" ht="14.4" customHeight="1" x14ac:dyDescent="0.3">
      <c r="A40" s="661">
        <v>13</v>
      </c>
      <c r="B40" s="662" t="s">
        <v>530</v>
      </c>
      <c r="C40" s="662" t="s">
        <v>1719</v>
      </c>
      <c r="D40" s="743" t="s">
        <v>2847</v>
      </c>
      <c r="E40" s="744" t="s">
        <v>1728</v>
      </c>
      <c r="F40" s="662" t="s">
        <v>1714</v>
      </c>
      <c r="G40" s="662" t="s">
        <v>1803</v>
      </c>
      <c r="H40" s="662" t="s">
        <v>531</v>
      </c>
      <c r="I40" s="662" t="s">
        <v>1825</v>
      </c>
      <c r="J40" s="662" t="s">
        <v>1826</v>
      </c>
      <c r="K40" s="662" t="s">
        <v>1820</v>
      </c>
      <c r="L40" s="663">
        <v>115.26</v>
      </c>
      <c r="M40" s="663">
        <v>115.26</v>
      </c>
      <c r="N40" s="662">
        <v>1</v>
      </c>
      <c r="O40" s="745">
        <v>0.5</v>
      </c>
      <c r="P40" s="663">
        <v>115.26</v>
      </c>
      <c r="Q40" s="678">
        <v>1</v>
      </c>
      <c r="R40" s="662">
        <v>1</v>
      </c>
      <c r="S40" s="678">
        <v>1</v>
      </c>
      <c r="T40" s="745">
        <v>0.5</v>
      </c>
      <c r="U40" s="701">
        <v>1</v>
      </c>
    </row>
    <row r="41" spans="1:21" ht="14.4" customHeight="1" x14ac:dyDescent="0.3">
      <c r="A41" s="661">
        <v>13</v>
      </c>
      <c r="B41" s="662" t="s">
        <v>530</v>
      </c>
      <c r="C41" s="662" t="s">
        <v>1719</v>
      </c>
      <c r="D41" s="743" t="s">
        <v>2847</v>
      </c>
      <c r="E41" s="744" t="s">
        <v>1728</v>
      </c>
      <c r="F41" s="662" t="s">
        <v>1714</v>
      </c>
      <c r="G41" s="662" t="s">
        <v>1827</v>
      </c>
      <c r="H41" s="662" t="s">
        <v>531</v>
      </c>
      <c r="I41" s="662" t="s">
        <v>1828</v>
      </c>
      <c r="J41" s="662" t="s">
        <v>1829</v>
      </c>
      <c r="K41" s="662" t="s">
        <v>1830</v>
      </c>
      <c r="L41" s="663">
        <v>0</v>
      </c>
      <c r="M41" s="663">
        <v>0</v>
      </c>
      <c r="N41" s="662">
        <v>1</v>
      </c>
      <c r="O41" s="745">
        <v>1</v>
      </c>
      <c r="P41" s="663">
        <v>0</v>
      </c>
      <c r="Q41" s="678"/>
      <c r="R41" s="662">
        <v>1</v>
      </c>
      <c r="S41" s="678">
        <v>1</v>
      </c>
      <c r="T41" s="745">
        <v>1</v>
      </c>
      <c r="U41" s="701">
        <v>1</v>
      </c>
    </row>
    <row r="42" spans="1:21" ht="14.4" customHeight="1" x14ac:dyDescent="0.3">
      <c r="A42" s="661">
        <v>13</v>
      </c>
      <c r="B42" s="662" t="s">
        <v>530</v>
      </c>
      <c r="C42" s="662" t="s">
        <v>1719</v>
      </c>
      <c r="D42" s="743" t="s">
        <v>2847</v>
      </c>
      <c r="E42" s="744" t="s">
        <v>1728</v>
      </c>
      <c r="F42" s="662" t="s">
        <v>1714</v>
      </c>
      <c r="G42" s="662" t="s">
        <v>1831</v>
      </c>
      <c r="H42" s="662" t="s">
        <v>531</v>
      </c>
      <c r="I42" s="662" t="s">
        <v>719</v>
      </c>
      <c r="J42" s="662" t="s">
        <v>720</v>
      </c>
      <c r="K42" s="662" t="s">
        <v>1832</v>
      </c>
      <c r="L42" s="663">
        <v>70.75</v>
      </c>
      <c r="M42" s="663">
        <v>70.75</v>
      </c>
      <c r="N42" s="662">
        <v>1</v>
      </c>
      <c r="O42" s="745">
        <v>1</v>
      </c>
      <c r="P42" s="663">
        <v>70.75</v>
      </c>
      <c r="Q42" s="678">
        <v>1</v>
      </c>
      <c r="R42" s="662">
        <v>1</v>
      </c>
      <c r="S42" s="678">
        <v>1</v>
      </c>
      <c r="T42" s="745">
        <v>1</v>
      </c>
      <c r="U42" s="701">
        <v>1</v>
      </c>
    </row>
    <row r="43" spans="1:21" ht="14.4" customHeight="1" x14ac:dyDescent="0.3">
      <c r="A43" s="661">
        <v>13</v>
      </c>
      <c r="B43" s="662" t="s">
        <v>530</v>
      </c>
      <c r="C43" s="662" t="s">
        <v>1719</v>
      </c>
      <c r="D43" s="743" t="s">
        <v>2847</v>
      </c>
      <c r="E43" s="744" t="s">
        <v>1728</v>
      </c>
      <c r="F43" s="662" t="s">
        <v>1714</v>
      </c>
      <c r="G43" s="662" t="s">
        <v>1833</v>
      </c>
      <c r="H43" s="662" t="s">
        <v>531</v>
      </c>
      <c r="I43" s="662" t="s">
        <v>809</v>
      </c>
      <c r="J43" s="662" t="s">
        <v>810</v>
      </c>
      <c r="K43" s="662" t="s">
        <v>1834</v>
      </c>
      <c r="L43" s="663">
        <v>42.05</v>
      </c>
      <c r="M43" s="663">
        <v>378.45</v>
      </c>
      <c r="N43" s="662">
        <v>9</v>
      </c>
      <c r="O43" s="745">
        <v>8</v>
      </c>
      <c r="P43" s="663">
        <v>252.3</v>
      </c>
      <c r="Q43" s="678">
        <v>0.66666666666666674</v>
      </c>
      <c r="R43" s="662">
        <v>6</v>
      </c>
      <c r="S43" s="678">
        <v>0.66666666666666663</v>
      </c>
      <c r="T43" s="745">
        <v>5</v>
      </c>
      <c r="U43" s="701">
        <v>0.625</v>
      </c>
    </row>
    <row r="44" spans="1:21" ht="14.4" customHeight="1" x14ac:dyDescent="0.3">
      <c r="A44" s="661">
        <v>13</v>
      </c>
      <c r="B44" s="662" t="s">
        <v>530</v>
      </c>
      <c r="C44" s="662" t="s">
        <v>1719</v>
      </c>
      <c r="D44" s="743" t="s">
        <v>2847</v>
      </c>
      <c r="E44" s="744" t="s">
        <v>1728</v>
      </c>
      <c r="F44" s="662" t="s">
        <v>1714</v>
      </c>
      <c r="G44" s="662" t="s">
        <v>1835</v>
      </c>
      <c r="H44" s="662" t="s">
        <v>531</v>
      </c>
      <c r="I44" s="662" t="s">
        <v>1836</v>
      </c>
      <c r="J44" s="662" t="s">
        <v>1837</v>
      </c>
      <c r="K44" s="662" t="s">
        <v>1838</v>
      </c>
      <c r="L44" s="663">
        <v>71.930000000000007</v>
      </c>
      <c r="M44" s="663">
        <v>287.72000000000003</v>
      </c>
      <c r="N44" s="662">
        <v>4</v>
      </c>
      <c r="O44" s="745">
        <v>3</v>
      </c>
      <c r="P44" s="663">
        <v>215.79000000000002</v>
      </c>
      <c r="Q44" s="678">
        <v>0.75</v>
      </c>
      <c r="R44" s="662">
        <v>3</v>
      </c>
      <c r="S44" s="678">
        <v>0.75</v>
      </c>
      <c r="T44" s="745">
        <v>2</v>
      </c>
      <c r="U44" s="701">
        <v>0.66666666666666663</v>
      </c>
    </row>
    <row r="45" spans="1:21" ht="14.4" customHeight="1" x14ac:dyDescent="0.3">
      <c r="A45" s="661">
        <v>13</v>
      </c>
      <c r="B45" s="662" t="s">
        <v>530</v>
      </c>
      <c r="C45" s="662" t="s">
        <v>1719</v>
      </c>
      <c r="D45" s="743" t="s">
        <v>2847</v>
      </c>
      <c r="E45" s="744" t="s">
        <v>1728</v>
      </c>
      <c r="F45" s="662" t="s">
        <v>1714</v>
      </c>
      <c r="G45" s="662" t="s">
        <v>1835</v>
      </c>
      <c r="H45" s="662" t="s">
        <v>531</v>
      </c>
      <c r="I45" s="662" t="s">
        <v>1836</v>
      </c>
      <c r="J45" s="662" t="s">
        <v>1837</v>
      </c>
      <c r="K45" s="662" t="s">
        <v>1838</v>
      </c>
      <c r="L45" s="663">
        <v>92.85</v>
      </c>
      <c r="M45" s="663">
        <v>371.4</v>
      </c>
      <c r="N45" s="662">
        <v>4</v>
      </c>
      <c r="O45" s="745">
        <v>2</v>
      </c>
      <c r="P45" s="663">
        <v>92.85</v>
      </c>
      <c r="Q45" s="678">
        <v>0.25</v>
      </c>
      <c r="R45" s="662">
        <v>1</v>
      </c>
      <c r="S45" s="678">
        <v>0.25</v>
      </c>
      <c r="T45" s="745">
        <v>0.5</v>
      </c>
      <c r="U45" s="701">
        <v>0.25</v>
      </c>
    </row>
    <row r="46" spans="1:21" ht="14.4" customHeight="1" x14ac:dyDescent="0.3">
      <c r="A46" s="661">
        <v>13</v>
      </c>
      <c r="B46" s="662" t="s">
        <v>530</v>
      </c>
      <c r="C46" s="662" t="s">
        <v>1719</v>
      </c>
      <c r="D46" s="743" t="s">
        <v>2847</v>
      </c>
      <c r="E46" s="744" t="s">
        <v>1728</v>
      </c>
      <c r="F46" s="662" t="s">
        <v>1714</v>
      </c>
      <c r="G46" s="662" t="s">
        <v>1839</v>
      </c>
      <c r="H46" s="662" t="s">
        <v>531</v>
      </c>
      <c r="I46" s="662" t="s">
        <v>1840</v>
      </c>
      <c r="J46" s="662" t="s">
        <v>1841</v>
      </c>
      <c r="K46" s="662" t="s">
        <v>549</v>
      </c>
      <c r="L46" s="663">
        <v>0</v>
      </c>
      <c r="M46" s="663">
        <v>0</v>
      </c>
      <c r="N46" s="662">
        <v>1</v>
      </c>
      <c r="O46" s="745">
        <v>1</v>
      </c>
      <c r="P46" s="663">
        <v>0</v>
      </c>
      <c r="Q46" s="678"/>
      <c r="R46" s="662">
        <v>1</v>
      </c>
      <c r="S46" s="678">
        <v>1</v>
      </c>
      <c r="T46" s="745">
        <v>1</v>
      </c>
      <c r="U46" s="701">
        <v>1</v>
      </c>
    </row>
    <row r="47" spans="1:21" ht="14.4" customHeight="1" x14ac:dyDescent="0.3">
      <c r="A47" s="661">
        <v>13</v>
      </c>
      <c r="B47" s="662" t="s">
        <v>530</v>
      </c>
      <c r="C47" s="662" t="s">
        <v>1719</v>
      </c>
      <c r="D47" s="743" t="s">
        <v>2847</v>
      </c>
      <c r="E47" s="744" t="s">
        <v>1728</v>
      </c>
      <c r="F47" s="662" t="s">
        <v>1714</v>
      </c>
      <c r="G47" s="662" t="s">
        <v>1842</v>
      </c>
      <c r="H47" s="662" t="s">
        <v>531</v>
      </c>
      <c r="I47" s="662" t="s">
        <v>1843</v>
      </c>
      <c r="J47" s="662" t="s">
        <v>1844</v>
      </c>
      <c r="K47" s="662" t="s">
        <v>1845</v>
      </c>
      <c r="L47" s="663">
        <v>37.68</v>
      </c>
      <c r="M47" s="663">
        <v>37.68</v>
      </c>
      <c r="N47" s="662">
        <v>1</v>
      </c>
      <c r="O47" s="745">
        <v>1</v>
      </c>
      <c r="P47" s="663">
        <v>37.68</v>
      </c>
      <c r="Q47" s="678">
        <v>1</v>
      </c>
      <c r="R47" s="662">
        <v>1</v>
      </c>
      <c r="S47" s="678">
        <v>1</v>
      </c>
      <c r="T47" s="745">
        <v>1</v>
      </c>
      <c r="U47" s="701">
        <v>1</v>
      </c>
    </row>
    <row r="48" spans="1:21" ht="14.4" customHeight="1" x14ac:dyDescent="0.3">
      <c r="A48" s="661">
        <v>13</v>
      </c>
      <c r="B48" s="662" t="s">
        <v>530</v>
      </c>
      <c r="C48" s="662" t="s">
        <v>1719</v>
      </c>
      <c r="D48" s="743" t="s">
        <v>2847</v>
      </c>
      <c r="E48" s="744" t="s">
        <v>1728</v>
      </c>
      <c r="F48" s="662" t="s">
        <v>1714</v>
      </c>
      <c r="G48" s="662" t="s">
        <v>1846</v>
      </c>
      <c r="H48" s="662" t="s">
        <v>1113</v>
      </c>
      <c r="I48" s="662" t="s">
        <v>1847</v>
      </c>
      <c r="J48" s="662" t="s">
        <v>1848</v>
      </c>
      <c r="K48" s="662" t="s">
        <v>1849</v>
      </c>
      <c r="L48" s="663">
        <v>120.15</v>
      </c>
      <c r="M48" s="663">
        <v>120.15</v>
      </c>
      <c r="N48" s="662">
        <v>1</v>
      </c>
      <c r="O48" s="745">
        <v>1</v>
      </c>
      <c r="P48" s="663"/>
      <c r="Q48" s="678">
        <v>0</v>
      </c>
      <c r="R48" s="662"/>
      <c r="S48" s="678">
        <v>0</v>
      </c>
      <c r="T48" s="745"/>
      <c r="U48" s="701">
        <v>0</v>
      </c>
    </row>
    <row r="49" spans="1:21" ht="14.4" customHeight="1" x14ac:dyDescent="0.3">
      <c r="A49" s="661">
        <v>13</v>
      </c>
      <c r="B49" s="662" t="s">
        <v>530</v>
      </c>
      <c r="C49" s="662" t="s">
        <v>1719</v>
      </c>
      <c r="D49" s="743" t="s">
        <v>2847</v>
      </c>
      <c r="E49" s="744" t="s">
        <v>1728</v>
      </c>
      <c r="F49" s="662" t="s">
        <v>1714</v>
      </c>
      <c r="G49" s="662" t="s">
        <v>1850</v>
      </c>
      <c r="H49" s="662" t="s">
        <v>531</v>
      </c>
      <c r="I49" s="662" t="s">
        <v>1851</v>
      </c>
      <c r="J49" s="662" t="s">
        <v>705</v>
      </c>
      <c r="K49" s="662" t="s">
        <v>1852</v>
      </c>
      <c r="L49" s="663">
        <v>107.27</v>
      </c>
      <c r="M49" s="663">
        <v>321.81</v>
      </c>
      <c r="N49" s="662">
        <v>3</v>
      </c>
      <c r="O49" s="745">
        <v>1</v>
      </c>
      <c r="P49" s="663"/>
      <c r="Q49" s="678">
        <v>0</v>
      </c>
      <c r="R49" s="662"/>
      <c r="S49" s="678">
        <v>0</v>
      </c>
      <c r="T49" s="745"/>
      <c r="U49" s="701">
        <v>0</v>
      </c>
    </row>
    <row r="50" spans="1:21" ht="14.4" customHeight="1" x14ac:dyDescent="0.3">
      <c r="A50" s="661">
        <v>13</v>
      </c>
      <c r="B50" s="662" t="s">
        <v>530</v>
      </c>
      <c r="C50" s="662" t="s">
        <v>1719</v>
      </c>
      <c r="D50" s="743" t="s">
        <v>2847</v>
      </c>
      <c r="E50" s="744" t="s">
        <v>1728</v>
      </c>
      <c r="F50" s="662" t="s">
        <v>1714</v>
      </c>
      <c r="G50" s="662" t="s">
        <v>1853</v>
      </c>
      <c r="H50" s="662" t="s">
        <v>531</v>
      </c>
      <c r="I50" s="662" t="s">
        <v>1814</v>
      </c>
      <c r="J50" s="662" t="s">
        <v>1815</v>
      </c>
      <c r="K50" s="662"/>
      <c r="L50" s="663">
        <v>0</v>
      </c>
      <c r="M50" s="663">
        <v>0</v>
      </c>
      <c r="N50" s="662">
        <v>1</v>
      </c>
      <c r="O50" s="745">
        <v>0.5</v>
      </c>
      <c r="P50" s="663"/>
      <c r="Q50" s="678"/>
      <c r="R50" s="662"/>
      <c r="S50" s="678">
        <v>0</v>
      </c>
      <c r="T50" s="745"/>
      <c r="U50" s="701">
        <v>0</v>
      </c>
    </row>
    <row r="51" spans="1:21" ht="14.4" customHeight="1" x14ac:dyDescent="0.3">
      <c r="A51" s="661">
        <v>13</v>
      </c>
      <c r="B51" s="662" t="s">
        <v>530</v>
      </c>
      <c r="C51" s="662" t="s">
        <v>1719</v>
      </c>
      <c r="D51" s="743" t="s">
        <v>2847</v>
      </c>
      <c r="E51" s="744" t="s">
        <v>1728</v>
      </c>
      <c r="F51" s="662" t="s">
        <v>1714</v>
      </c>
      <c r="G51" s="662" t="s">
        <v>1853</v>
      </c>
      <c r="H51" s="662" t="s">
        <v>531</v>
      </c>
      <c r="I51" s="662" t="s">
        <v>1816</v>
      </c>
      <c r="J51" s="662" t="s">
        <v>1815</v>
      </c>
      <c r="K51" s="662"/>
      <c r="L51" s="663">
        <v>0</v>
      </c>
      <c r="M51" s="663">
        <v>0</v>
      </c>
      <c r="N51" s="662">
        <v>6</v>
      </c>
      <c r="O51" s="745">
        <v>5.5</v>
      </c>
      <c r="P51" s="663">
        <v>0</v>
      </c>
      <c r="Q51" s="678"/>
      <c r="R51" s="662">
        <v>1</v>
      </c>
      <c r="S51" s="678">
        <v>0.16666666666666666</v>
      </c>
      <c r="T51" s="745">
        <v>1</v>
      </c>
      <c r="U51" s="701">
        <v>0.18181818181818182</v>
      </c>
    </row>
    <row r="52" spans="1:21" ht="14.4" customHeight="1" x14ac:dyDescent="0.3">
      <c r="A52" s="661">
        <v>13</v>
      </c>
      <c r="B52" s="662" t="s">
        <v>530</v>
      </c>
      <c r="C52" s="662" t="s">
        <v>1719</v>
      </c>
      <c r="D52" s="743" t="s">
        <v>2847</v>
      </c>
      <c r="E52" s="744" t="s">
        <v>1728</v>
      </c>
      <c r="F52" s="662" t="s">
        <v>1714</v>
      </c>
      <c r="G52" s="662" t="s">
        <v>1854</v>
      </c>
      <c r="H52" s="662" t="s">
        <v>531</v>
      </c>
      <c r="I52" s="662" t="s">
        <v>758</v>
      </c>
      <c r="J52" s="662" t="s">
        <v>759</v>
      </c>
      <c r="K52" s="662" t="s">
        <v>1855</v>
      </c>
      <c r="L52" s="663">
        <v>0</v>
      </c>
      <c r="M52" s="663">
        <v>0</v>
      </c>
      <c r="N52" s="662">
        <v>4</v>
      </c>
      <c r="O52" s="745">
        <v>2.5</v>
      </c>
      <c r="P52" s="663">
        <v>0</v>
      </c>
      <c r="Q52" s="678"/>
      <c r="R52" s="662">
        <v>3</v>
      </c>
      <c r="S52" s="678">
        <v>0.75</v>
      </c>
      <c r="T52" s="745">
        <v>2</v>
      </c>
      <c r="U52" s="701">
        <v>0.8</v>
      </c>
    </row>
    <row r="53" spans="1:21" ht="14.4" customHeight="1" x14ac:dyDescent="0.3">
      <c r="A53" s="661">
        <v>13</v>
      </c>
      <c r="B53" s="662" t="s">
        <v>530</v>
      </c>
      <c r="C53" s="662" t="s">
        <v>1719</v>
      </c>
      <c r="D53" s="743" t="s">
        <v>2847</v>
      </c>
      <c r="E53" s="744" t="s">
        <v>1728</v>
      </c>
      <c r="F53" s="662" t="s">
        <v>1714</v>
      </c>
      <c r="G53" s="662" t="s">
        <v>1854</v>
      </c>
      <c r="H53" s="662" t="s">
        <v>531</v>
      </c>
      <c r="I53" s="662" t="s">
        <v>1047</v>
      </c>
      <c r="J53" s="662" t="s">
        <v>759</v>
      </c>
      <c r="K53" s="662" t="s">
        <v>1048</v>
      </c>
      <c r="L53" s="663">
        <v>0</v>
      </c>
      <c r="M53" s="663">
        <v>0</v>
      </c>
      <c r="N53" s="662">
        <v>1</v>
      </c>
      <c r="O53" s="745">
        <v>0.5</v>
      </c>
      <c r="P53" s="663">
        <v>0</v>
      </c>
      <c r="Q53" s="678"/>
      <c r="R53" s="662">
        <v>1</v>
      </c>
      <c r="S53" s="678">
        <v>1</v>
      </c>
      <c r="T53" s="745">
        <v>0.5</v>
      </c>
      <c r="U53" s="701">
        <v>1</v>
      </c>
    </row>
    <row r="54" spans="1:21" ht="14.4" customHeight="1" x14ac:dyDescent="0.3">
      <c r="A54" s="661">
        <v>13</v>
      </c>
      <c r="B54" s="662" t="s">
        <v>530</v>
      </c>
      <c r="C54" s="662" t="s">
        <v>1719</v>
      </c>
      <c r="D54" s="743" t="s">
        <v>2847</v>
      </c>
      <c r="E54" s="744" t="s">
        <v>1728</v>
      </c>
      <c r="F54" s="662" t="s">
        <v>1714</v>
      </c>
      <c r="G54" s="662" t="s">
        <v>1856</v>
      </c>
      <c r="H54" s="662" t="s">
        <v>531</v>
      </c>
      <c r="I54" s="662" t="s">
        <v>1857</v>
      </c>
      <c r="J54" s="662" t="s">
        <v>1110</v>
      </c>
      <c r="K54" s="662" t="s">
        <v>1111</v>
      </c>
      <c r="L54" s="663">
        <v>98.75</v>
      </c>
      <c r="M54" s="663">
        <v>493.75</v>
      </c>
      <c r="N54" s="662">
        <v>5</v>
      </c>
      <c r="O54" s="745">
        <v>2.5</v>
      </c>
      <c r="P54" s="663">
        <v>296.25</v>
      </c>
      <c r="Q54" s="678">
        <v>0.6</v>
      </c>
      <c r="R54" s="662">
        <v>3</v>
      </c>
      <c r="S54" s="678">
        <v>0.6</v>
      </c>
      <c r="T54" s="745">
        <v>1.5</v>
      </c>
      <c r="U54" s="701">
        <v>0.6</v>
      </c>
    </row>
    <row r="55" spans="1:21" ht="14.4" customHeight="1" x14ac:dyDescent="0.3">
      <c r="A55" s="661">
        <v>13</v>
      </c>
      <c r="B55" s="662" t="s">
        <v>530</v>
      </c>
      <c r="C55" s="662" t="s">
        <v>1719</v>
      </c>
      <c r="D55" s="743" t="s">
        <v>2847</v>
      </c>
      <c r="E55" s="744" t="s">
        <v>1728</v>
      </c>
      <c r="F55" s="662" t="s">
        <v>1714</v>
      </c>
      <c r="G55" s="662" t="s">
        <v>1856</v>
      </c>
      <c r="H55" s="662" t="s">
        <v>531</v>
      </c>
      <c r="I55" s="662" t="s">
        <v>1858</v>
      </c>
      <c r="J55" s="662" t="s">
        <v>1110</v>
      </c>
      <c r="K55" s="662" t="s">
        <v>1859</v>
      </c>
      <c r="L55" s="663">
        <v>0</v>
      </c>
      <c r="M55" s="663">
        <v>0</v>
      </c>
      <c r="N55" s="662">
        <v>1</v>
      </c>
      <c r="O55" s="745">
        <v>1</v>
      </c>
      <c r="P55" s="663">
        <v>0</v>
      </c>
      <c r="Q55" s="678"/>
      <c r="R55" s="662">
        <v>1</v>
      </c>
      <c r="S55" s="678">
        <v>1</v>
      </c>
      <c r="T55" s="745">
        <v>1</v>
      </c>
      <c r="U55" s="701">
        <v>1</v>
      </c>
    </row>
    <row r="56" spans="1:21" ht="14.4" customHeight="1" x14ac:dyDescent="0.3">
      <c r="A56" s="661">
        <v>13</v>
      </c>
      <c r="B56" s="662" t="s">
        <v>530</v>
      </c>
      <c r="C56" s="662" t="s">
        <v>1719</v>
      </c>
      <c r="D56" s="743" t="s">
        <v>2847</v>
      </c>
      <c r="E56" s="744" t="s">
        <v>1728</v>
      </c>
      <c r="F56" s="662" t="s">
        <v>1714</v>
      </c>
      <c r="G56" s="662" t="s">
        <v>1860</v>
      </c>
      <c r="H56" s="662" t="s">
        <v>531</v>
      </c>
      <c r="I56" s="662" t="s">
        <v>1522</v>
      </c>
      <c r="J56" s="662" t="s">
        <v>1523</v>
      </c>
      <c r="K56" s="662" t="s">
        <v>1524</v>
      </c>
      <c r="L56" s="663">
        <v>132.97999999999999</v>
      </c>
      <c r="M56" s="663">
        <v>132.97999999999999</v>
      </c>
      <c r="N56" s="662">
        <v>1</v>
      </c>
      <c r="O56" s="745">
        <v>0.5</v>
      </c>
      <c r="P56" s="663">
        <v>132.97999999999999</v>
      </c>
      <c r="Q56" s="678">
        <v>1</v>
      </c>
      <c r="R56" s="662">
        <v>1</v>
      </c>
      <c r="S56" s="678">
        <v>1</v>
      </c>
      <c r="T56" s="745">
        <v>0.5</v>
      </c>
      <c r="U56" s="701">
        <v>1</v>
      </c>
    </row>
    <row r="57" spans="1:21" ht="14.4" customHeight="1" x14ac:dyDescent="0.3">
      <c r="A57" s="661">
        <v>13</v>
      </c>
      <c r="B57" s="662" t="s">
        <v>530</v>
      </c>
      <c r="C57" s="662" t="s">
        <v>1719</v>
      </c>
      <c r="D57" s="743" t="s">
        <v>2847</v>
      </c>
      <c r="E57" s="744" t="s">
        <v>1728</v>
      </c>
      <c r="F57" s="662" t="s">
        <v>1714</v>
      </c>
      <c r="G57" s="662" t="s">
        <v>1861</v>
      </c>
      <c r="H57" s="662" t="s">
        <v>531</v>
      </c>
      <c r="I57" s="662" t="s">
        <v>727</v>
      </c>
      <c r="J57" s="662" t="s">
        <v>728</v>
      </c>
      <c r="K57" s="662" t="s">
        <v>729</v>
      </c>
      <c r="L57" s="663">
        <v>126.59</v>
      </c>
      <c r="M57" s="663">
        <v>379.77</v>
      </c>
      <c r="N57" s="662">
        <v>3</v>
      </c>
      <c r="O57" s="745">
        <v>3</v>
      </c>
      <c r="P57" s="663">
        <v>126.59</v>
      </c>
      <c r="Q57" s="678">
        <v>0.33333333333333337</v>
      </c>
      <c r="R57" s="662">
        <v>1</v>
      </c>
      <c r="S57" s="678">
        <v>0.33333333333333331</v>
      </c>
      <c r="T57" s="745">
        <v>1</v>
      </c>
      <c r="U57" s="701">
        <v>0.33333333333333331</v>
      </c>
    </row>
    <row r="58" spans="1:21" ht="14.4" customHeight="1" x14ac:dyDescent="0.3">
      <c r="A58" s="661">
        <v>13</v>
      </c>
      <c r="B58" s="662" t="s">
        <v>530</v>
      </c>
      <c r="C58" s="662" t="s">
        <v>1719</v>
      </c>
      <c r="D58" s="743" t="s">
        <v>2847</v>
      </c>
      <c r="E58" s="744" t="s">
        <v>1728</v>
      </c>
      <c r="F58" s="662" t="s">
        <v>1714</v>
      </c>
      <c r="G58" s="662" t="s">
        <v>1862</v>
      </c>
      <c r="H58" s="662" t="s">
        <v>531</v>
      </c>
      <c r="I58" s="662" t="s">
        <v>1863</v>
      </c>
      <c r="J58" s="662" t="s">
        <v>1864</v>
      </c>
      <c r="K58" s="662" t="s">
        <v>1865</v>
      </c>
      <c r="L58" s="663">
        <v>52.75</v>
      </c>
      <c r="M58" s="663">
        <v>52.75</v>
      </c>
      <c r="N58" s="662">
        <v>1</v>
      </c>
      <c r="O58" s="745">
        <v>0.5</v>
      </c>
      <c r="P58" s="663"/>
      <c r="Q58" s="678">
        <v>0</v>
      </c>
      <c r="R58" s="662"/>
      <c r="S58" s="678">
        <v>0</v>
      </c>
      <c r="T58" s="745"/>
      <c r="U58" s="701">
        <v>0</v>
      </c>
    </row>
    <row r="59" spans="1:21" ht="14.4" customHeight="1" x14ac:dyDescent="0.3">
      <c r="A59" s="661">
        <v>13</v>
      </c>
      <c r="B59" s="662" t="s">
        <v>530</v>
      </c>
      <c r="C59" s="662" t="s">
        <v>1719</v>
      </c>
      <c r="D59" s="743" t="s">
        <v>2847</v>
      </c>
      <c r="E59" s="744" t="s">
        <v>1728</v>
      </c>
      <c r="F59" s="662" t="s">
        <v>1714</v>
      </c>
      <c r="G59" s="662" t="s">
        <v>1866</v>
      </c>
      <c r="H59" s="662" t="s">
        <v>1113</v>
      </c>
      <c r="I59" s="662" t="s">
        <v>1867</v>
      </c>
      <c r="J59" s="662" t="s">
        <v>1868</v>
      </c>
      <c r="K59" s="662" t="s">
        <v>1140</v>
      </c>
      <c r="L59" s="663">
        <v>69.16</v>
      </c>
      <c r="M59" s="663">
        <v>553.28</v>
      </c>
      <c r="N59" s="662">
        <v>8</v>
      </c>
      <c r="O59" s="745">
        <v>5</v>
      </c>
      <c r="P59" s="663">
        <v>414.95999999999992</v>
      </c>
      <c r="Q59" s="678">
        <v>0.74999999999999989</v>
      </c>
      <c r="R59" s="662">
        <v>6</v>
      </c>
      <c r="S59" s="678">
        <v>0.75</v>
      </c>
      <c r="T59" s="745">
        <v>3.5</v>
      </c>
      <c r="U59" s="701">
        <v>0.7</v>
      </c>
    </row>
    <row r="60" spans="1:21" ht="14.4" customHeight="1" x14ac:dyDescent="0.3">
      <c r="A60" s="661">
        <v>13</v>
      </c>
      <c r="B60" s="662" t="s">
        <v>530</v>
      </c>
      <c r="C60" s="662" t="s">
        <v>1719</v>
      </c>
      <c r="D60" s="743" t="s">
        <v>2847</v>
      </c>
      <c r="E60" s="744" t="s">
        <v>1728</v>
      </c>
      <c r="F60" s="662" t="s">
        <v>1714</v>
      </c>
      <c r="G60" s="662" t="s">
        <v>1866</v>
      </c>
      <c r="H60" s="662" t="s">
        <v>531</v>
      </c>
      <c r="I60" s="662" t="s">
        <v>1869</v>
      </c>
      <c r="J60" s="662" t="s">
        <v>1868</v>
      </c>
      <c r="K60" s="662" t="s">
        <v>1140</v>
      </c>
      <c r="L60" s="663">
        <v>0</v>
      </c>
      <c r="M60" s="663">
        <v>0</v>
      </c>
      <c r="N60" s="662">
        <v>1</v>
      </c>
      <c r="O60" s="745">
        <v>0.5</v>
      </c>
      <c r="P60" s="663"/>
      <c r="Q60" s="678"/>
      <c r="R60" s="662"/>
      <c r="S60" s="678">
        <v>0</v>
      </c>
      <c r="T60" s="745"/>
      <c r="U60" s="701">
        <v>0</v>
      </c>
    </row>
    <row r="61" spans="1:21" ht="14.4" customHeight="1" x14ac:dyDescent="0.3">
      <c r="A61" s="661">
        <v>13</v>
      </c>
      <c r="B61" s="662" t="s">
        <v>530</v>
      </c>
      <c r="C61" s="662" t="s">
        <v>1719</v>
      </c>
      <c r="D61" s="743" t="s">
        <v>2847</v>
      </c>
      <c r="E61" s="744" t="s">
        <v>1728</v>
      </c>
      <c r="F61" s="662" t="s">
        <v>1714</v>
      </c>
      <c r="G61" s="662" t="s">
        <v>1870</v>
      </c>
      <c r="H61" s="662" t="s">
        <v>531</v>
      </c>
      <c r="I61" s="662" t="s">
        <v>1871</v>
      </c>
      <c r="J61" s="662" t="s">
        <v>1872</v>
      </c>
      <c r="K61" s="662" t="s">
        <v>1873</v>
      </c>
      <c r="L61" s="663">
        <v>0</v>
      </c>
      <c r="M61" s="663">
        <v>0</v>
      </c>
      <c r="N61" s="662">
        <v>3</v>
      </c>
      <c r="O61" s="745">
        <v>2.5</v>
      </c>
      <c r="P61" s="663">
        <v>0</v>
      </c>
      <c r="Q61" s="678"/>
      <c r="R61" s="662">
        <v>1</v>
      </c>
      <c r="S61" s="678">
        <v>0.33333333333333331</v>
      </c>
      <c r="T61" s="745">
        <v>1</v>
      </c>
      <c r="U61" s="701">
        <v>0.4</v>
      </c>
    </row>
    <row r="62" spans="1:21" ht="14.4" customHeight="1" x14ac:dyDescent="0.3">
      <c r="A62" s="661">
        <v>13</v>
      </c>
      <c r="B62" s="662" t="s">
        <v>530</v>
      </c>
      <c r="C62" s="662" t="s">
        <v>1719</v>
      </c>
      <c r="D62" s="743" t="s">
        <v>2847</v>
      </c>
      <c r="E62" s="744" t="s">
        <v>1728</v>
      </c>
      <c r="F62" s="662" t="s">
        <v>1714</v>
      </c>
      <c r="G62" s="662" t="s">
        <v>1870</v>
      </c>
      <c r="H62" s="662" t="s">
        <v>531</v>
      </c>
      <c r="I62" s="662" t="s">
        <v>1874</v>
      </c>
      <c r="J62" s="662" t="s">
        <v>1875</v>
      </c>
      <c r="K62" s="662" t="s">
        <v>1876</v>
      </c>
      <c r="L62" s="663">
        <v>0</v>
      </c>
      <c r="M62" s="663">
        <v>0</v>
      </c>
      <c r="N62" s="662">
        <v>4</v>
      </c>
      <c r="O62" s="745">
        <v>3.5</v>
      </c>
      <c r="P62" s="663">
        <v>0</v>
      </c>
      <c r="Q62" s="678"/>
      <c r="R62" s="662">
        <v>2</v>
      </c>
      <c r="S62" s="678">
        <v>0.5</v>
      </c>
      <c r="T62" s="745">
        <v>1.5</v>
      </c>
      <c r="U62" s="701">
        <v>0.42857142857142855</v>
      </c>
    </row>
    <row r="63" spans="1:21" ht="14.4" customHeight="1" x14ac:dyDescent="0.3">
      <c r="A63" s="661">
        <v>13</v>
      </c>
      <c r="B63" s="662" t="s">
        <v>530</v>
      </c>
      <c r="C63" s="662" t="s">
        <v>1719</v>
      </c>
      <c r="D63" s="743" t="s">
        <v>2847</v>
      </c>
      <c r="E63" s="744" t="s">
        <v>1728</v>
      </c>
      <c r="F63" s="662" t="s">
        <v>1714</v>
      </c>
      <c r="G63" s="662" t="s">
        <v>1877</v>
      </c>
      <c r="H63" s="662" t="s">
        <v>531</v>
      </c>
      <c r="I63" s="662" t="s">
        <v>1878</v>
      </c>
      <c r="J63" s="662" t="s">
        <v>1879</v>
      </c>
      <c r="K63" s="662" t="s">
        <v>1880</v>
      </c>
      <c r="L63" s="663">
        <v>141.04</v>
      </c>
      <c r="M63" s="663">
        <v>141.04</v>
      </c>
      <c r="N63" s="662">
        <v>1</v>
      </c>
      <c r="O63" s="745">
        <v>1</v>
      </c>
      <c r="P63" s="663">
        <v>141.04</v>
      </c>
      <c r="Q63" s="678">
        <v>1</v>
      </c>
      <c r="R63" s="662">
        <v>1</v>
      </c>
      <c r="S63" s="678">
        <v>1</v>
      </c>
      <c r="T63" s="745">
        <v>1</v>
      </c>
      <c r="U63" s="701">
        <v>1</v>
      </c>
    </row>
    <row r="64" spans="1:21" ht="14.4" customHeight="1" x14ac:dyDescent="0.3">
      <c r="A64" s="661">
        <v>13</v>
      </c>
      <c r="B64" s="662" t="s">
        <v>530</v>
      </c>
      <c r="C64" s="662" t="s">
        <v>1719</v>
      </c>
      <c r="D64" s="743" t="s">
        <v>2847</v>
      </c>
      <c r="E64" s="744" t="s">
        <v>1728</v>
      </c>
      <c r="F64" s="662" t="s">
        <v>1714</v>
      </c>
      <c r="G64" s="662" t="s">
        <v>1877</v>
      </c>
      <c r="H64" s="662" t="s">
        <v>1113</v>
      </c>
      <c r="I64" s="662" t="s">
        <v>1881</v>
      </c>
      <c r="J64" s="662" t="s">
        <v>1882</v>
      </c>
      <c r="K64" s="662" t="s">
        <v>1880</v>
      </c>
      <c r="L64" s="663">
        <v>141.04</v>
      </c>
      <c r="M64" s="663">
        <v>423.12</v>
      </c>
      <c r="N64" s="662">
        <v>3</v>
      </c>
      <c r="O64" s="745">
        <v>2.5</v>
      </c>
      <c r="P64" s="663">
        <v>282.08</v>
      </c>
      <c r="Q64" s="678">
        <v>0.66666666666666663</v>
      </c>
      <c r="R64" s="662">
        <v>2</v>
      </c>
      <c r="S64" s="678">
        <v>0.66666666666666663</v>
      </c>
      <c r="T64" s="745">
        <v>2</v>
      </c>
      <c r="U64" s="701">
        <v>0.8</v>
      </c>
    </row>
    <row r="65" spans="1:21" ht="14.4" customHeight="1" x14ac:dyDescent="0.3">
      <c r="A65" s="661">
        <v>13</v>
      </c>
      <c r="B65" s="662" t="s">
        <v>530</v>
      </c>
      <c r="C65" s="662" t="s">
        <v>1719</v>
      </c>
      <c r="D65" s="743" t="s">
        <v>2847</v>
      </c>
      <c r="E65" s="744" t="s">
        <v>1728</v>
      </c>
      <c r="F65" s="662" t="s">
        <v>1714</v>
      </c>
      <c r="G65" s="662" t="s">
        <v>1877</v>
      </c>
      <c r="H65" s="662" t="s">
        <v>531</v>
      </c>
      <c r="I65" s="662" t="s">
        <v>1883</v>
      </c>
      <c r="J65" s="662" t="s">
        <v>1884</v>
      </c>
      <c r="K65" s="662" t="s">
        <v>1885</v>
      </c>
      <c r="L65" s="663">
        <v>0</v>
      </c>
      <c r="M65" s="663">
        <v>0</v>
      </c>
      <c r="N65" s="662">
        <v>1</v>
      </c>
      <c r="O65" s="745">
        <v>0.5</v>
      </c>
      <c r="P65" s="663">
        <v>0</v>
      </c>
      <c r="Q65" s="678"/>
      <c r="R65" s="662">
        <v>1</v>
      </c>
      <c r="S65" s="678">
        <v>1</v>
      </c>
      <c r="T65" s="745">
        <v>0.5</v>
      </c>
      <c r="U65" s="701">
        <v>1</v>
      </c>
    </row>
    <row r="66" spans="1:21" ht="14.4" customHeight="1" x14ac:dyDescent="0.3">
      <c r="A66" s="661">
        <v>13</v>
      </c>
      <c r="B66" s="662" t="s">
        <v>530</v>
      </c>
      <c r="C66" s="662" t="s">
        <v>1719</v>
      </c>
      <c r="D66" s="743" t="s">
        <v>2847</v>
      </c>
      <c r="E66" s="744" t="s">
        <v>1728</v>
      </c>
      <c r="F66" s="662" t="s">
        <v>1714</v>
      </c>
      <c r="G66" s="662" t="s">
        <v>1877</v>
      </c>
      <c r="H66" s="662" t="s">
        <v>531</v>
      </c>
      <c r="I66" s="662" t="s">
        <v>1886</v>
      </c>
      <c r="J66" s="662" t="s">
        <v>1884</v>
      </c>
      <c r="K66" s="662" t="s">
        <v>1887</v>
      </c>
      <c r="L66" s="663">
        <v>131.37</v>
      </c>
      <c r="M66" s="663">
        <v>2627.3999999999996</v>
      </c>
      <c r="N66" s="662">
        <v>20</v>
      </c>
      <c r="O66" s="745">
        <v>13</v>
      </c>
      <c r="P66" s="663">
        <v>1576.4399999999996</v>
      </c>
      <c r="Q66" s="678">
        <v>0.6</v>
      </c>
      <c r="R66" s="662">
        <v>12</v>
      </c>
      <c r="S66" s="678">
        <v>0.6</v>
      </c>
      <c r="T66" s="745">
        <v>8</v>
      </c>
      <c r="U66" s="701">
        <v>0.61538461538461542</v>
      </c>
    </row>
    <row r="67" spans="1:21" ht="14.4" customHeight="1" x14ac:dyDescent="0.3">
      <c r="A67" s="661">
        <v>13</v>
      </c>
      <c r="B67" s="662" t="s">
        <v>530</v>
      </c>
      <c r="C67" s="662" t="s">
        <v>1719</v>
      </c>
      <c r="D67" s="743" t="s">
        <v>2847</v>
      </c>
      <c r="E67" s="744" t="s">
        <v>1728</v>
      </c>
      <c r="F67" s="662" t="s">
        <v>1714</v>
      </c>
      <c r="G67" s="662" t="s">
        <v>1877</v>
      </c>
      <c r="H67" s="662" t="s">
        <v>531</v>
      </c>
      <c r="I67" s="662" t="s">
        <v>1888</v>
      </c>
      <c r="J67" s="662" t="s">
        <v>1889</v>
      </c>
      <c r="K67" s="662" t="s">
        <v>1880</v>
      </c>
      <c r="L67" s="663">
        <v>0</v>
      </c>
      <c r="M67" s="663">
        <v>0</v>
      </c>
      <c r="N67" s="662">
        <v>1</v>
      </c>
      <c r="O67" s="745">
        <v>0.5</v>
      </c>
      <c r="P67" s="663">
        <v>0</v>
      </c>
      <c r="Q67" s="678"/>
      <c r="R67" s="662">
        <v>1</v>
      </c>
      <c r="S67" s="678">
        <v>1</v>
      </c>
      <c r="T67" s="745">
        <v>0.5</v>
      </c>
      <c r="U67" s="701">
        <v>1</v>
      </c>
    </row>
    <row r="68" spans="1:21" ht="14.4" customHeight="1" x14ac:dyDescent="0.3">
      <c r="A68" s="661">
        <v>13</v>
      </c>
      <c r="B68" s="662" t="s">
        <v>530</v>
      </c>
      <c r="C68" s="662" t="s">
        <v>1719</v>
      </c>
      <c r="D68" s="743" t="s">
        <v>2847</v>
      </c>
      <c r="E68" s="744" t="s">
        <v>1728</v>
      </c>
      <c r="F68" s="662" t="s">
        <v>1714</v>
      </c>
      <c r="G68" s="662" t="s">
        <v>1890</v>
      </c>
      <c r="H68" s="662" t="s">
        <v>531</v>
      </c>
      <c r="I68" s="662" t="s">
        <v>1003</v>
      </c>
      <c r="J68" s="662" t="s">
        <v>1004</v>
      </c>
      <c r="K68" s="662" t="s">
        <v>1891</v>
      </c>
      <c r="L68" s="663">
        <v>36.54</v>
      </c>
      <c r="M68" s="663">
        <v>109.62</v>
      </c>
      <c r="N68" s="662">
        <v>3</v>
      </c>
      <c r="O68" s="745">
        <v>1.5</v>
      </c>
      <c r="P68" s="663">
        <v>36.54</v>
      </c>
      <c r="Q68" s="678">
        <v>0.33333333333333331</v>
      </c>
      <c r="R68" s="662">
        <v>1</v>
      </c>
      <c r="S68" s="678">
        <v>0.33333333333333331</v>
      </c>
      <c r="T68" s="745">
        <v>0.5</v>
      </c>
      <c r="U68" s="701">
        <v>0.33333333333333331</v>
      </c>
    </row>
    <row r="69" spans="1:21" ht="14.4" customHeight="1" x14ac:dyDescent="0.3">
      <c r="A69" s="661">
        <v>13</v>
      </c>
      <c r="B69" s="662" t="s">
        <v>530</v>
      </c>
      <c r="C69" s="662" t="s">
        <v>1719</v>
      </c>
      <c r="D69" s="743" t="s">
        <v>2847</v>
      </c>
      <c r="E69" s="744" t="s">
        <v>1728</v>
      </c>
      <c r="F69" s="662" t="s">
        <v>1714</v>
      </c>
      <c r="G69" s="662" t="s">
        <v>1892</v>
      </c>
      <c r="H69" s="662" t="s">
        <v>531</v>
      </c>
      <c r="I69" s="662" t="s">
        <v>899</v>
      </c>
      <c r="J69" s="662" t="s">
        <v>1893</v>
      </c>
      <c r="K69" s="662" t="s">
        <v>1894</v>
      </c>
      <c r="L69" s="663">
        <v>99.11</v>
      </c>
      <c r="M69" s="663">
        <v>99.11</v>
      </c>
      <c r="N69" s="662">
        <v>1</v>
      </c>
      <c r="O69" s="745">
        <v>0.5</v>
      </c>
      <c r="P69" s="663">
        <v>99.11</v>
      </c>
      <c r="Q69" s="678">
        <v>1</v>
      </c>
      <c r="R69" s="662">
        <v>1</v>
      </c>
      <c r="S69" s="678">
        <v>1</v>
      </c>
      <c r="T69" s="745">
        <v>0.5</v>
      </c>
      <c r="U69" s="701">
        <v>1</v>
      </c>
    </row>
    <row r="70" spans="1:21" ht="14.4" customHeight="1" x14ac:dyDescent="0.3">
      <c r="A70" s="661">
        <v>13</v>
      </c>
      <c r="B70" s="662" t="s">
        <v>530</v>
      </c>
      <c r="C70" s="662" t="s">
        <v>1719</v>
      </c>
      <c r="D70" s="743" t="s">
        <v>2847</v>
      </c>
      <c r="E70" s="744" t="s">
        <v>1728</v>
      </c>
      <c r="F70" s="662" t="s">
        <v>1714</v>
      </c>
      <c r="G70" s="662" t="s">
        <v>1895</v>
      </c>
      <c r="H70" s="662" t="s">
        <v>1113</v>
      </c>
      <c r="I70" s="662" t="s">
        <v>1896</v>
      </c>
      <c r="J70" s="662" t="s">
        <v>1897</v>
      </c>
      <c r="K70" s="662" t="s">
        <v>1898</v>
      </c>
      <c r="L70" s="663">
        <v>311.52999999999997</v>
      </c>
      <c r="M70" s="663">
        <v>311.52999999999997</v>
      </c>
      <c r="N70" s="662">
        <v>1</v>
      </c>
      <c r="O70" s="745">
        <v>0.5</v>
      </c>
      <c r="P70" s="663"/>
      <c r="Q70" s="678">
        <v>0</v>
      </c>
      <c r="R70" s="662"/>
      <c r="S70" s="678">
        <v>0</v>
      </c>
      <c r="T70" s="745"/>
      <c r="U70" s="701">
        <v>0</v>
      </c>
    </row>
    <row r="71" spans="1:21" ht="14.4" customHeight="1" x14ac:dyDescent="0.3">
      <c r="A71" s="661">
        <v>13</v>
      </c>
      <c r="B71" s="662" t="s">
        <v>530</v>
      </c>
      <c r="C71" s="662" t="s">
        <v>1719</v>
      </c>
      <c r="D71" s="743" t="s">
        <v>2847</v>
      </c>
      <c r="E71" s="744" t="s">
        <v>1728</v>
      </c>
      <c r="F71" s="662" t="s">
        <v>1714</v>
      </c>
      <c r="G71" s="662" t="s">
        <v>1899</v>
      </c>
      <c r="H71" s="662" t="s">
        <v>531</v>
      </c>
      <c r="I71" s="662" t="s">
        <v>1900</v>
      </c>
      <c r="J71" s="662" t="s">
        <v>632</v>
      </c>
      <c r="K71" s="662" t="s">
        <v>1901</v>
      </c>
      <c r="L71" s="663">
        <v>85.76</v>
      </c>
      <c r="M71" s="663">
        <v>85.76</v>
      </c>
      <c r="N71" s="662">
        <v>1</v>
      </c>
      <c r="O71" s="745">
        <v>1</v>
      </c>
      <c r="P71" s="663"/>
      <c r="Q71" s="678">
        <v>0</v>
      </c>
      <c r="R71" s="662"/>
      <c r="S71" s="678">
        <v>0</v>
      </c>
      <c r="T71" s="745"/>
      <c r="U71" s="701">
        <v>0</v>
      </c>
    </row>
    <row r="72" spans="1:21" ht="14.4" customHeight="1" x14ac:dyDescent="0.3">
      <c r="A72" s="661">
        <v>13</v>
      </c>
      <c r="B72" s="662" t="s">
        <v>530</v>
      </c>
      <c r="C72" s="662" t="s">
        <v>1719</v>
      </c>
      <c r="D72" s="743" t="s">
        <v>2847</v>
      </c>
      <c r="E72" s="744" t="s">
        <v>1728</v>
      </c>
      <c r="F72" s="662" t="s">
        <v>1714</v>
      </c>
      <c r="G72" s="662" t="s">
        <v>1902</v>
      </c>
      <c r="H72" s="662" t="s">
        <v>1113</v>
      </c>
      <c r="I72" s="662" t="s">
        <v>1903</v>
      </c>
      <c r="J72" s="662" t="s">
        <v>1904</v>
      </c>
      <c r="K72" s="662" t="s">
        <v>1905</v>
      </c>
      <c r="L72" s="663">
        <v>31.32</v>
      </c>
      <c r="M72" s="663">
        <v>31.32</v>
      </c>
      <c r="N72" s="662">
        <v>1</v>
      </c>
      <c r="O72" s="745">
        <v>1</v>
      </c>
      <c r="P72" s="663"/>
      <c r="Q72" s="678">
        <v>0</v>
      </c>
      <c r="R72" s="662"/>
      <c r="S72" s="678">
        <v>0</v>
      </c>
      <c r="T72" s="745"/>
      <c r="U72" s="701">
        <v>0</v>
      </c>
    </row>
    <row r="73" spans="1:21" ht="14.4" customHeight="1" x14ac:dyDescent="0.3">
      <c r="A73" s="661">
        <v>13</v>
      </c>
      <c r="B73" s="662" t="s">
        <v>530</v>
      </c>
      <c r="C73" s="662" t="s">
        <v>1719</v>
      </c>
      <c r="D73" s="743" t="s">
        <v>2847</v>
      </c>
      <c r="E73" s="744" t="s">
        <v>1728</v>
      </c>
      <c r="F73" s="662" t="s">
        <v>1714</v>
      </c>
      <c r="G73" s="662" t="s">
        <v>1906</v>
      </c>
      <c r="H73" s="662" t="s">
        <v>1113</v>
      </c>
      <c r="I73" s="662" t="s">
        <v>1907</v>
      </c>
      <c r="J73" s="662" t="s">
        <v>1248</v>
      </c>
      <c r="K73" s="662" t="s">
        <v>1908</v>
      </c>
      <c r="L73" s="663">
        <v>0</v>
      </c>
      <c r="M73" s="663">
        <v>0</v>
      </c>
      <c r="N73" s="662">
        <v>7</v>
      </c>
      <c r="O73" s="745">
        <v>5</v>
      </c>
      <c r="P73" s="663">
        <v>0</v>
      </c>
      <c r="Q73" s="678"/>
      <c r="R73" s="662">
        <v>3</v>
      </c>
      <c r="S73" s="678">
        <v>0.42857142857142855</v>
      </c>
      <c r="T73" s="745">
        <v>2</v>
      </c>
      <c r="U73" s="701">
        <v>0.4</v>
      </c>
    </row>
    <row r="74" spans="1:21" ht="14.4" customHeight="1" x14ac:dyDescent="0.3">
      <c r="A74" s="661">
        <v>13</v>
      </c>
      <c r="B74" s="662" t="s">
        <v>530</v>
      </c>
      <c r="C74" s="662" t="s">
        <v>1719</v>
      </c>
      <c r="D74" s="743" t="s">
        <v>2847</v>
      </c>
      <c r="E74" s="744" t="s">
        <v>1728</v>
      </c>
      <c r="F74" s="662" t="s">
        <v>1714</v>
      </c>
      <c r="G74" s="662" t="s">
        <v>1909</v>
      </c>
      <c r="H74" s="662" t="s">
        <v>531</v>
      </c>
      <c r="I74" s="662" t="s">
        <v>1910</v>
      </c>
      <c r="J74" s="662" t="s">
        <v>1911</v>
      </c>
      <c r="K74" s="662" t="s">
        <v>1912</v>
      </c>
      <c r="L74" s="663">
        <v>0</v>
      </c>
      <c r="M74" s="663">
        <v>0</v>
      </c>
      <c r="N74" s="662">
        <v>1</v>
      </c>
      <c r="O74" s="745">
        <v>1</v>
      </c>
      <c r="P74" s="663">
        <v>0</v>
      </c>
      <c r="Q74" s="678"/>
      <c r="R74" s="662">
        <v>1</v>
      </c>
      <c r="S74" s="678">
        <v>1</v>
      </c>
      <c r="T74" s="745">
        <v>1</v>
      </c>
      <c r="U74" s="701">
        <v>1</v>
      </c>
    </row>
    <row r="75" spans="1:21" ht="14.4" customHeight="1" x14ac:dyDescent="0.3">
      <c r="A75" s="661">
        <v>13</v>
      </c>
      <c r="B75" s="662" t="s">
        <v>530</v>
      </c>
      <c r="C75" s="662" t="s">
        <v>1719</v>
      </c>
      <c r="D75" s="743" t="s">
        <v>2847</v>
      </c>
      <c r="E75" s="744" t="s">
        <v>1728</v>
      </c>
      <c r="F75" s="662" t="s">
        <v>1714</v>
      </c>
      <c r="G75" s="662" t="s">
        <v>1913</v>
      </c>
      <c r="H75" s="662" t="s">
        <v>531</v>
      </c>
      <c r="I75" s="662" t="s">
        <v>1914</v>
      </c>
      <c r="J75" s="662" t="s">
        <v>1915</v>
      </c>
      <c r="K75" s="662" t="s">
        <v>1916</v>
      </c>
      <c r="L75" s="663">
        <v>75.819999999999993</v>
      </c>
      <c r="M75" s="663">
        <v>1743.8599999999994</v>
      </c>
      <c r="N75" s="662">
        <v>23</v>
      </c>
      <c r="O75" s="745">
        <v>17.5</v>
      </c>
      <c r="P75" s="663">
        <v>909.83999999999969</v>
      </c>
      <c r="Q75" s="678">
        <v>0.52173913043478259</v>
      </c>
      <c r="R75" s="662">
        <v>12</v>
      </c>
      <c r="S75" s="678">
        <v>0.52173913043478259</v>
      </c>
      <c r="T75" s="745">
        <v>9.5</v>
      </c>
      <c r="U75" s="701">
        <v>0.54285714285714282</v>
      </c>
    </row>
    <row r="76" spans="1:21" ht="14.4" customHeight="1" x14ac:dyDescent="0.3">
      <c r="A76" s="661">
        <v>13</v>
      </c>
      <c r="B76" s="662" t="s">
        <v>530</v>
      </c>
      <c r="C76" s="662" t="s">
        <v>1719</v>
      </c>
      <c r="D76" s="743" t="s">
        <v>2847</v>
      </c>
      <c r="E76" s="744" t="s">
        <v>1728</v>
      </c>
      <c r="F76" s="662" t="s">
        <v>1715</v>
      </c>
      <c r="G76" s="662" t="s">
        <v>1853</v>
      </c>
      <c r="H76" s="662" t="s">
        <v>531</v>
      </c>
      <c r="I76" s="662" t="s">
        <v>1917</v>
      </c>
      <c r="J76" s="662" t="s">
        <v>1815</v>
      </c>
      <c r="K76" s="662"/>
      <c r="L76" s="663">
        <v>0</v>
      </c>
      <c r="M76" s="663">
        <v>0</v>
      </c>
      <c r="N76" s="662">
        <v>4</v>
      </c>
      <c r="O76" s="745">
        <v>4</v>
      </c>
      <c r="P76" s="663">
        <v>0</v>
      </c>
      <c r="Q76" s="678"/>
      <c r="R76" s="662">
        <v>4</v>
      </c>
      <c r="S76" s="678">
        <v>1</v>
      </c>
      <c r="T76" s="745">
        <v>4</v>
      </c>
      <c r="U76" s="701">
        <v>1</v>
      </c>
    </row>
    <row r="77" spans="1:21" ht="14.4" customHeight="1" x14ac:dyDescent="0.3">
      <c r="A77" s="661">
        <v>13</v>
      </c>
      <c r="B77" s="662" t="s">
        <v>530</v>
      </c>
      <c r="C77" s="662" t="s">
        <v>1719</v>
      </c>
      <c r="D77" s="743" t="s">
        <v>2847</v>
      </c>
      <c r="E77" s="744" t="s">
        <v>1728</v>
      </c>
      <c r="F77" s="662" t="s">
        <v>1715</v>
      </c>
      <c r="G77" s="662" t="s">
        <v>1853</v>
      </c>
      <c r="H77" s="662" t="s">
        <v>531</v>
      </c>
      <c r="I77" s="662" t="s">
        <v>1918</v>
      </c>
      <c r="J77" s="662" t="s">
        <v>1815</v>
      </c>
      <c r="K77" s="662"/>
      <c r="L77" s="663">
        <v>0</v>
      </c>
      <c r="M77" s="663">
        <v>0</v>
      </c>
      <c r="N77" s="662">
        <v>1</v>
      </c>
      <c r="O77" s="745">
        <v>1</v>
      </c>
      <c r="P77" s="663"/>
      <c r="Q77" s="678"/>
      <c r="R77" s="662"/>
      <c r="S77" s="678">
        <v>0</v>
      </c>
      <c r="T77" s="745"/>
      <c r="U77" s="701">
        <v>0</v>
      </c>
    </row>
    <row r="78" spans="1:21" ht="14.4" customHeight="1" x14ac:dyDescent="0.3">
      <c r="A78" s="661">
        <v>13</v>
      </c>
      <c r="B78" s="662" t="s">
        <v>530</v>
      </c>
      <c r="C78" s="662" t="s">
        <v>1719</v>
      </c>
      <c r="D78" s="743" t="s">
        <v>2847</v>
      </c>
      <c r="E78" s="744" t="s">
        <v>1729</v>
      </c>
      <c r="F78" s="662" t="s">
        <v>1714</v>
      </c>
      <c r="G78" s="662" t="s">
        <v>1751</v>
      </c>
      <c r="H78" s="662" t="s">
        <v>1113</v>
      </c>
      <c r="I78" s="662" t="s">
        <v>1410</v>
      </c>
      <c r="J78" s="662" t="s">
        <v>1260</v>
      </c>
      <c r="K78" s="662" t="s">
        <v>1656</v>
      </c>
      <c r="L78" s="663">
        <v>154.36000000000001</v>
      </c>
      <c r="M78" s="663">
        <v>1697.96</v>
      </c>
      <c r="N78" s="662">
        <v>11</v>
      </c>
      <c r="O78" s="745">
        <v>8.5</v>
      </c>
      <c r="P78" s="663">
        <v>1080.52</v>
      </c>
      <c r="Q78" s="678">
        <v>0.63636363636363635</v>
      </c>
      <c r="R78" s="662">
        <v>7</v>
      </c>
      <c r="S78" s="678">
        <v>0.63636363636363635</v>
      </c>
      <c r="T78" s="745">
        <v>5.5</v>
      </c>
      <c r="U78" s="701">
        <v>0.6470588235294118</v>
      </c>
    </row>
    <row r="79" spans="1:21" ht="14.4" customHeight="1" x14ac:dyDescent="0.3">
      <c r="A79" s="661">
        <v>13</v>
      </c>
      <c r="B79" s="662" t="s">
        <v>530</v>
      </c>
      <c r="C79" s="662" t="s">
        <v>1719</v>
      </c>
      <c r="D79" s="743" t="s">
        <v>2847</v>
      </c>
      <c r="E79" s="744" t="s">
        <v>1729</v>
      </c>
      <c r="F79" s="662" t="s">
        <v>1714</v>
      </c>
      <c r="G79" s="662" t="s">
        <v>1751</v>
      </c>
      <c r="H79" s="662" t="s">
        <v>1113</v>
      </c>
      <c r="I79" s="662" t="s">
        <v>1752</v>
      </c>
      <c r="J79" s="662" t="s">
        <v>1753</v>
      </c>
      <c r="K79" s="662" t="s">
        <v>1754</v>
      </c>
      <c r="L79" s="663">
        <v>66.08</v>
      </c>
      <c r="M79" s="663">
        <v>132.16</v>
      </c>
      <c r="N79" s="662">
        <v>2</v>
      </c>
      <c r="O79" s="745">
        <v>1.5</v>
      </c>
      <c r="P79" s="663"/>
      <c r="Q79" s="678">
        <v>0</v>
      </c>
      <c r="R79" s="662"/>
      <c r="S79" s="678">
        <v>0</v>
      </c>
      <c r="T79" s="745"/>
      <c r="U79" s="701">
        <v>0</v>
      </c>
    </row>
    <row r="80" spans="1:21" ht="14.4" customHeight="1" x14ac:dyDescent="0.3">
      <c r="A80" s="661">
        <v>13</v>
      </c>
      <c r="B80" s="662" t="s">
        <v>530</v>
      </c>
      <c r="C80" s="662" t="s">
        <v>1719</v>
      </c>
      <c r="D80" s="743" t="s">
        <v>2847</v>
      </c>
      <c r="E80" s="744" t="s">
        <v>1729</v>
      </c>
      <c r="F80" s="662" t="s">
        <v>1714</v>
      </c>
      <c r="G80" s="662" t="s">
        <v>1751</v>
      </c>
      <c r="H80" s="662" t="s">
        <v>1113</v>
      </c>
      <c r="I80" s="662" t="s">
        <v>1919</v>
      </c>
      <c r="J80" s="662" t="s">
        <v>1920</v>
      </c>
      <c r="K80" s="662" t="s">
        <v>1655</v>
      </c>
      <c r="L80" s="663">
        <v>149.52000000000001</v>
      </c>
      <c r="M80" s="663">
        <v>149.52000000000001</v>
      </c>
      <c r="N80" s="662">
        <v>1</v>
      </c>
      <c r="O80" s="745">
        <v>1</v>
      </c>
      <c r="P80" s="663">
        <v>149.52000000000001</v>
      </c>
      <c r="Q80" s="678">
        <v>1</v>
      </c>
      <c r="R80" s="662">
        <v>1</v>
      </c>
      <c r="S80" s="678">
        <v>1</v>
      </c>
      <c r="T80" s="745">
        <v>1</v>
      </c>
      <c r="U80" s="701">
        <v>1</v>
      </c>
    </row>
    <row r="81" spans="1:21" ht="14.4" customHeight="1" x14ac:dyDescent="0.3">
      <c r="A81" s="661">
        <v>13</v>
      </c>
      <c r="B81" s="662" t="s">
        <v>530</v>
      </c>
      <c r="C81" s="662" t="s">
        <v>1719</v>
      </c>
      <c r="D81" s="743" t="s">
        <v>2847</v>
      </c>
      <c r="E81" s="744" t="s">
        <v>1729</v>
      </c>
      <c r="F81" s="662" t="s">
        <v>1714</v>
      </c>
      <c r="G81" s="662" t="s">
        <v>1751</v>
      </c>
      <c r="H81" s="662" t="s">
        <v>1113</v>
      </c>
      <c r="I81" s="662" t="s">
        <v>1414</v>
      </c>
      <c r="J81" s="662" t="s">
        <v>1415</v>
      </c>
      <c r="K81" s="662" t="s">
        <v>1416</v>
      </c>
      <c r="L81" s="663">
        <v>75.73</v>
      </c>
      <c r="M81" s="663">
        <v>227.19</v>
      </c>
      <c r="N81" s="662">
        <v>3</v>
      </c>
      <c r="O81" s="745">
        <v>1.5</v>
      </c>
      <c r="P81" s="663">
        <v>151.46</v>
      </c>
      <c r="Q81" s="678">
        <v>0.66666666666666674</v>
      </c>
      <c r="R81" s="662">
        <v>2</v>
      </c>
      <c r="S81" s="678">
        <v>0.66666666666666663</v>
      </c>
      <c r="T81" s="745">
        <v>1</v>
      </c>
      <c r="U81" s="701">
        <v>0.66666666666666663</v>
      </c>
    </row>
    <row r="82" spans="1:21" ht="14.4" customHeight="1" x14ac:dyDescent="0.3">
      <c r="A82" s="661">
        <v>13</v>
      </c>
      <c r="B82" s="662" t="s">
        <v>530</v>
      </c>
      <c r="C82" s="662" t="s">
        <v>1719</v>
      </c>
      <c r="D82" s="743" t="s">
        <v>2847</v>
      </c>
      <c r="E82" s="744" t="s">
        <v>1729</v>
      </c>
      <c r="F82" s="662" t="s">
        <v>1714</v>
      </c>
      <c r="G82" s="662" t="s">
        <v>1755</v>
      </c>
      <c r="H82" s="662" t="s">
        <v>531</v>
      </c>
      <c r="I82" s="662" t="s">
        <v>1756</v>
      </c>
      <c r="J82" s="662" t="s">
        <v>1757</v>
      </c>
      <c r="K82" s="662" t="s">
        <v>1758</v>
      </c>
      <c r="L82" s="663">
        <v>57.76</v>
      </c>
      <c r="M82" s="663">
        <v>115.52</v>
      </c>
      <c r="N82" s="662">
        <v>2</v>
      </c>
      <c r="O82" s="745">
        <v>2</v>
      </c>
      <c r="P82" s="663">
        <v>115.52</v>
      </c>
      <c r="Q82" s="678">
        <v>1</v>
      </c>
      <c r="R82" s="662">
        <v>2</v>
      </c>
      <c r="S82" s="678">
        <v>1</v>
      </c>
      <c r="T82" s="745">
        <v>2</v>
      </c>
      <c r="U82" s="701">
        <v>1</v>
      </c>
    </row>
    <row r="83" spans="1:21" ht="14.4" customHeight="1" x14ac:dyDescent="0.3">
      <c r="A83" s="661">
        <v>13</v>
      </c>
      <c r="B83" s="662" t="s">
        <v>530</v>
      </c>
      <c r="C83" s="662" t="s">
        <v>1719</v>
      </c>
      <c r="D83" s="743" t="s">
        <v>2847</v>
      </c>
      <c r="E83" s="744" t="s">
        <v>1729</v>
      </c>
      <c r="F83" s="662" t="s">
        <v>1714</v>
      </c>
      <c r="G83" s="662" t="s">
        <v>1769</v>
      </c>
      <c r="H83" s="662" t="s">
        <v>531</v>
      </c>
      <c r="I83" s="662" t="s">
        <v>1921</v>
      </c>
      <c r="J83" s="662" t="s">
        <v>1771</v>
      </c>
      <c r="K83" s="662" t="s">
        <v>1922</v>
      </c>
      <c r="L83" s="663">
        <v>36.76</v>
      </c>
      <c r="M83" s="663">
        <v>36.76</v>
      </c>
      <c r="N83" s="662">
        <v>1</v>
      </c>
      <c r="O83" s="745">
        <v>1</v>
      </c>
      <c r="P83" s="663">
        <v>36.76</v>
      </c>
      <c r="Q83" s="678">
        <v>1</v>
      </c>
      <c r="R83" s="662">
        <v>1</v>
      </c>
      <c r="S83" s="678">
        <v>1</v>
      </c>
      <c r="T83" s="745">
        <v>1</v>
      </c>
      <c r="U83" s="701">
        <v>1</v>
      </c>
    </row>
    <row r="84" spans="1:21" ht="14.4" customHeight="1" x14ac:dyDescent="0.3">
      <c r="A84" s="661">
        <v>13</v>
      </c>
      <c r="B84" s="662" t="s">
        <v>530</v>
      </c>
      <c r="C84" s="662" t="s">
        <v>1719</v>
      </c>
      <c r="D84" s="743" t="s">
        <v>2847</v>
      </c>
      <c r="E84" s="744" t="s">
        <v>1729</v>
      </c>
      <c r="F84" s="662" t="s">
        <v>1714</v>
      </c>
      <c r="G84" s="662" t="s">
        <v>1773</v>
      </c>
      <c r="H84" s="662" t="s">
        <v>1113</v>
      </c>
      <c r="I84" s="662" t="s">
        <v>1774</v>
      </c>
      <c r="J84" s="662" t="s">
        <v>1775</v>
      </c>
      <c r="K84" s="662" t="s">
        <v>1776</v>
      </c>
      <c r="L84" s="663">
        <v>155.69999999999999</v>
      </c>
      <c r="M84" s="663">
        <v>1401.2999999999997</v>
      </c>
      <c r="N84" s="662">
        <v>9</v>
      </c>
      <c r="O84" s="745">
        <v>3.5</v>
      </c>
      <c r="P84" s="663">
        <v>1401.2999999999997</v>
      </c>
      <c r="Q84" s="678">
        <v>1</v>
      </c>
      <c r="R84" s="662">
        <v>9</v>
      </c>
      <c r="S84" s="678">
        <v>1</v>
      </c>
      <c r="T84" s="745">
        <v>3.5</v>
      </c>
      <c r="U84" s="701">
        <v>1</v>
      </c>
    </row>
    <row r="85" spans="1:21" ht="14.4" customHeight="1" x14ac:dyDescent="0.3">
      <c r="A85" s="661">
        <v>13</v>
      </c>
      <c r="B85" s="662" t="s">
        <v>530</v>
      </c>
      <c r="C85" s="662" t="s">
        <v>1719</v>
      </c>
      <c r="D85" s="743" t="s">
        <v>2847</v>
      </c>
      <c r="E85" s="744" t="s">
        <v>1729</v>
      </c>
      <c r="F85" s="662" t="s">
        <v>1714</v>
      </c>
      <c r="G85" s="662" t="s">
        <v>1779</v>
      </c>
      <c r="H85" s="662" t="s">
        <v>531</v>
      </c>
      <c r="I85" s="662" t="s">
        <v>1923</v>
      </c>
      <c r="J85" s="662" t="s">
        <v>1924</v>
      </c>
      <c r="K85" s="662" t="s">
        <v>1925</v>
      </c>
      <c r="L85" s="663">
        <v>102.31</v>
      </c>
      <c r="M85" s="663">
        <v>102.31</v>
      </c>
      <c r="N85" s="662">
        <v>1</v>
      </c>
      <c r="O85" s="745">
        <v>0.5</v>
      </c>
      <c r="P85" s="663"/>
      <c r="Q85" s="678">
        <v>0</v>
      </c>
      <c r="R85" s="662"/>
      <c r="S85" s="678">
        <v>0</v>
      </c>
      <c r="T85" s="745"/>
      <c r="U85" s="701">
        <v>0</v>
      </c>
    </row>
    <row r="86" spans="1:21" ht="14.4" customHeight="1" x14ac:dyDescent="0.3">
      <c r="A86" s="661">
        <v>13</v>
      </c>
      <c r="B86" s="662" t="s">
        <v>530</v>
      </c>
      <c r="C86" s="662" t="s">
        <v>1719</v>
      </c>
      <c r="D86" s="743" t="s">
        <v>2847</v>
      </c>
      <c r="E86" s="744" t="s">
        <v>1729</v>
      </c>
      <c r="F86" s="662" t="s">
        <v>1714</v>
      </c>
      <c r="G86" s="662" t="s">
        <v>1779</v>
      </c>
      <c r="H86" s="662" t="s">
        <v>531</v>
      </c>
      <c r="I86" s="662" t="s">
        <v>1926</v>
      </c>
      <c r="J86" s="662" t="s">
        <v>1927</v>
      </c>
      <c r="K86" s="662" t="s">
        <v>1789</v>
      </c>
      <c r="L86" s="663">
        <v>85.27</v>
      </c>
      <c r="M86" s="663">
        <v>170.54</v>
      </c>
      <c r="N86" s="662">
        <v>2</v>
      </c>
      <c r="O86" s="745">
        <v>0.5</v>
      </c>
      <c r="P86" s="663">
        <v>170.54</v>
      </c>
      <c r="Q86" s="678">
        <v>1</v>
      </c>
      <c r="R86" s="662">
        <v>2</v>
      </c>
      <c r="S86" s="678">
        <v>1</v>
      </c>
      <c r="T86" s="745">
        <v>0.5</v>
      </c>
      <c r="U86" s="701">
        <v>1</v>
      </c>
    </row>
    <row r="87" spans="1:21" ht="14.4" customHeight="1" x14ac:dyDescent="0.3">
      <c r="A87" s="661">
        <v>13</v>
      </c>
      <c r="B87" s="662" t="s">
        <v>530</v>
      </c>
      <c r="C87" s="662" t="s">
        <v>1719</v>
      </c>
      <c r="D87" s="743" t="s">
        <v>2847</v>
      </c>
      <c r="E87" s="744" t="s">
        <v>1729</v>
      </c>
      <c r="F87" s="662" t="s">
        <v>1714</v>
      </c>
      <c r="G87" s="662" t="s">
        <v>1779</v>
      </c>
      <c r="H87" s="662" t="s">
        <v>531</v>
      </c>
      <c r="I87" s="662" t="s">
        <v>1780</v>
      </c>
      <c r="J87" s="662" t="s">
        <v>1781</v>
      </c>
      <c r="K87" s="662" t="s">
        <v>1663</v>
      </c>
      <c r="L87" s="663">
        <v>170.52</v>
      </c>
      <c r="M87" s="663">
        <v>682.08</v>
      </c>
      <c r="N87" s="662">
        <v>4</v>
      </c>
      <c r="O87" s="745">
        <v>2</v>
      </c>
      <c r="P87" s="663">
        <v>511.56000000000006</v>
      </c>
      <c r="Q87" s="678">
        <v>0.75</v>
      </c>
      <c r="R87" s="662">
        <v>3</v>
      </c>
      <c r="S87" s="678">
        <v>0.75</v>
      </c>
      <c r="T87" s="745">
        <v>1</v>
      </c>
      <c r="U87" s="701">
        <v>0.5</v>
      </c>
    </row>
    <row r="88" spans="1:21" ht="14.4" customHeight="1" x14ac:dyDescent="0.3">
      <c r="A88" s="661">
        <v>13</v>
      </c>
      <c r="B88" s="662" t="s">
        <v>530</v>
      </c>
      <c r="C88" s="662" t="s">
        <v>1719</v>
      </c>
      <c r="D88" s="743" t="s">
        <v>2847</v>
      </c>
      <c r="E88" s="744" t="s">
        <v>1729</v>
      </c>
      <c r="F88" s="662" t="s">
        <v>1714</v>
      </c>
      <c r="G88" s="662" t="s">
        <v>1779</v>
      </c>
      <c r="H88" s="662" t="s">
        <v>531</v>
      </c>
      <c r="I88" s="662" t="s">
        <v>1928</v>
      </c>
      <c r="J88" s="662" t="s">
        <v>1781</v>
      </c>
      <c r="K88" s="662" t="s">
        <v>1663</v>
      </c>
      <c r="L88" s="663">
        <v>170.52</v>
      </c>
      <c r="M88" s="663">
        <v>682.08</v>
      </c>
      <c r="N88" s="662">
        <v>4</v>
      </c>
      <c r="O88" s="745">
        <v>2</v>
      </c>
      <c r="P88" s="663">
        <v>341.04</v>
      </c>
      <c r="Q88" s="678">
        <v>0.5</v>
      </c>
      <c r="R88" s="662">
        <v>2</v>
      </c>
      <c r="S88" s="678">
        <v>0.5</v>
      </c>
      <c r="T88" s="745">
        <v>1</v>
      </c>
      <c r="U88" s="701">
        <v>0.5</v>
      </c>
    </row>
    <row r="89" spans="1:21" ht="14.4" customHeight="1" x14ac:dyDescent="0.3">
      <c r="A89" s="661">
        <v>13</v>
      </c>
      <c r="B89" s="662" t="s">
        <v>530</v>
      </c>
      <c r="C89" s="662" t="s">
        <v>1719</v>
      </c>
      <c r="D89" s="743" t="s">
        <v>2847</v>
      </c>
      <c r="E89" s="744" t="s">
        <v>1729</v>
      </c>
      <c r="F89" s="662" t="s">
        <v>1714</v>
      </c>
      <c r="G89" s="662" t="s">
        <v>1782</v>
      </c>
      <c r="H89" s="662" t="s">
        <v>531</v>
      </c>
      <c r="I89" s="662" t="s">
        <v>1784</v>
      </c>
      <c r="J89" s="662" t="s">
        <v>1785</v>
      </c>
      <c r="K89" s="662" t="s">
        <v>1786</v>
      </c>
      <c r="L89" s="663">
        <v>0</v>
      </c>
      <c r="M89" s="663">
        <v>0</v>
      </c>
      <c r="N89" s="662">
        <v>1</v>
      </c>
      <c r="O89" s="745">
        <v>0.5</v>
      </c>
      <c r="P89" s="663">
        <v>0</v>
      </c>
      <c r="Q89" s="678"/>
      <c r="R89" s="662">
        <v>1</v>
      </c>
      <c r="S89" s="678">
        <v>1</v>
      </c>
      <c r="T89" s="745">
        <v>0.5</v>
      </c>
      <c r="U89" s="701">
        <v>1</v>
      </c>
    </row>
    <row r="90" spans="1:21" ht="14.4" customHeight="1" x14ac:dyDescent="0.3">
      <c r="A90" s="661">
        <v>13</v>
      </c>
      <c r="B90" s="662" t="s">
        <v>530</v>
      </c>
      <c r="C90" s="662" t="s">
        <v>1719</v>
      </c>
      <c r="D90" s="743" t="s">
        <v>2847</v>
      </c>
      <c r="E90" s="744" t="s">
        <v>1729</v>
      </c>
      <c r="F90" s="662" t="s">
        <v>1714</v>
      </c>
      <c r="G90" s="662" t="s">
        <v>1782</v>
      </c>
      <c r="H90" s="662" t="s">
        <v>531</v>
      </c>
      <c r="I90" s="662" t="s">
        <v>1342</v>
      </c>
      <c r="J90" s="662" t="s">
        <v>1343</v>
      </c>
      <c r="K90" s="662" t="s">
        <v>1663</v>
      </c>
      <c r="L90" s="663">
        <v>170.52</v>
      </c>
      <c r="M90" s="663">
        <v>682.08</v>
      </c>
      <c r="N90" s="662">
        <v>4</v>
      </c>
      <c r="O90" s="745">
        <v>2.5</v>
      </c>
      <c r="P90" s="663">
        <v>170.52</v>
      </c>
      <c r="Q90" s="678">
        <v>0.25</v>
      </c>
      <c r="R90" s="662">
        <v>1</v>
      </c>
      <c r="S90" s="678">
        <v>0.25</v>
      </c>
      <c r="T90" s="745">
        <v>1</v>
      </c>
      <c r="U90" s="701">
        <v>0.4</v>
      </c>
    </row>
    <row r="91" spans="1:21" ht="14.4" customHeight="1" x14ac:dyDescent="0.3">
      <c r="A91" s="661">
        <v>13</v>
      </c>
      <c r="B91" s="662" t="s">
        <v>530</v>
      </c>
      <c r="C91" s="662" t="s">
        <v>1719</v>
      </c>
      <c r="D91" s="743" t="s">
        <v>2847</v>
      </c>
      <c r="E91" s="744" t="s">
        <v>1729</v>
      </c>
      <c r="F91" s="662" t="s">
        <v>1714</v>
      </c>
      <c r="G91" s="662" t="s">
        <v>1782</v>
      </c>
      <c r="H91" s="662" t="s">
        <v>531</v>
      </c>
      <c r="I91" s="662" t="s">
        <v>1790</v>
      </c>
      <c r="J91" s="662" t="s">
        <v>1343</v>
      </c>
      <c r="K91" s="662" t="s">
        <v>1663</v>
      </c>
      <c r="L91" s="663">
        <v>0</v>
      </c>
      <c r="M91" s="663">
        <v>0</v>
      </c>
      <c r="N91" s="662">
        <v>2</v>
      </c>
      <c r="O91" s="745">
        <v>1</v>
      </c>
      <c r="P91" s="663">
        <v>0</v>
      </c>
      <c r="Q91" s="678"/>
      <c r="R91" s="662">
        <v>2</v>
      </c>
      <c r="S91" s="678">
        <v>1</v>
      </c>
      <c r="T91" s="745">
        <v>1</v>
      </c>
      <c r="U91" s="701">
        <v>1</v>
      </c>
    </row>
    <row r="92" spans="1:21" ht="14.4" customHeight="1" x14ac:dyDescent="0.3">
      <c r="A92" s="661">
        <v>13</v>
      </c>
      <c r="B92" s="662" t="s">
        <v>530</v>
      </c>
      <c r="C92" s="662" t="s">
        <v>1719</v>
      </c>
      <c r="D92" s="743" t="s">
        <v>2847</v>
      </c>
      <c r="E92" s="744" t="s">
        <v>1729</v>
      </c>
      <c r="F92" s="662" t="s">
        <v>1714</v>
      </c>
      <c r="G92" s="662" t="s">
        <v>1782</v>
      </c>
      <c r="H92" s="662" t="s">
        <v>531</v>
      </c>
      <c r="I92" s="662" t="s">
        <v>1791</v>
      </c>
      <c r="J92" s="662" t="s">
        <v>1792</v>
      </c>
      <c r="K92" s="662" t="s">
        <v>1663</v>
      </c>
      <c r="L92" s="663">
        <v>170.52</v>
      </c>
      <c r="M92" s="663">
        <v>170.52</v>
      </c>
      <c r="N92" s="662">
        <v>1</v>
      </c>
      <c r="O92" s="745">
        <v>0.5</v>
      </c>
      <c r="P92" s="663"/>
      <c r="Q92" s="678">
        <v>0</v>
      </c>
      <c r="R92" s="662"/>
      <c r="S92" s="678">
        <v>0</v>
      </c>
      <c r="T92" s="745"/>
      <c r="U92" s="701">
        <v>0</v>
      </c>
    </row>
    <row r="93" spans="1:21" ht="14.4" customHeight="1" x14ac:dyDescent="0.3">
      <c r="A93" s="661">
        <v>13</v>
      </c>
      <c r="B93" s="662" t="s">
        <v>530</v>
      </c>
      <c r="C93" s="662" t="s">
        <v>1719</v>
      </c>
      <c r="D93" s="743" t="s">
        <v>2847</v>
      </c>
      <c r="E93" s="744" t="s">
        <v>1729</v>
      </c>
      <c r="F93" s="662" t="s">
        <v>1714</v>
      </c>
      <c r="G93" s="662" t="s">
        <v>1929</v>
      </c>
      <c r="H93" s="662" t="s">
        <v>531</v>
      </c>
      <c r="I93" s="662" t="s">
        <v>1010</v>
      </c>
      <c r="J93" s="662" t="s">
        <v>1011</v>
      </c>
      <c r="K93" s="662" t="s">
        <v>1012</v>
      </c>
      <c r="L93" s="663">
        <v>0</v>
      </c>
      <c r="M93" s="663">
        <v>0</v>
      </c>
      <c r="N93" s="662">
        <v>1</v>
      </c>
      <c r="O93" s="745">
        <v>1</v>
      </c>
      <c r="P93" s="663"/>
      <c r="Q93" s="678"/>
      <c r="R93" s="662"/>
      <c r="S93" s="678">
        <v>0</v>
      </c>
      <c r="T93" s="745"/>
      <c r="U93" s="701">
        <v>0</v>
      </c>
    </row>
    <row r="94" spans="1:21" ht="14.4" customHeight="1" x14ac:dyDescent="0.3">
      <c r="A94" s="661">
        <v>13</v>
      </c>
      <c r="B94" s="662" t="s">
        <v>530</v>
      </c>
      <c r="C94" s="662" t="s">
        <v>1719</v>
      </c>
      <c r="D94" s="743" t="s">
        <v>2847</v>
      </c>
      <c r="E94" s="744" t="s">
        <v>1729</v>
      </c>
      <c r="F94" s="662" t="s">
        <v>1714</v>
      </c>
      <c r="G94" s="662" t="s">
        <v>1929</v>
      </c>
      <c r="H94" s="662" t="s">
        <v>531</v>
      </c>
      <c r="I94" s="662" t="s">
        <v>1930</v>
      </c>
      <c r="J94" s="662" t="s">
        <v>1011</v>
      </c>
      <c r="K94" s="662" t="s">
        <v>1931</v>
      </c>
      <c r="L94" s="663">
        <v>0</v>
      </c>
      <c r="M94" s="663">
        <v>0</v>
      </c>
      <c r="N94" s="662">
        <v>1</v>
      </c>
      <c r="O94" s="745">
        <v>1</v>
      </c>
      <c r="P94" s="663"/>
      <c r="Q94" s="678"/>
      <c r="R94" s="662"/>
      <c r="S94" s="678">
        <v>0</v>
      </c>
      <c r="T94" s="745"/>
      <c r="U94" s="701">
        <v>0</v>
      </c>
    </row>
    <row r="95" spans="1:21" ht="14.4" customHeight="1" x14ac:dyDescent="0.3">
      <c r="A95" s="661">
        <v>13</v>
      </c>
      <c r="B95" s="662" t="s">
        <v>530</v>
      </c>
      <c r="C95" s="662" t="s">
        <v>1719</v>
      </c>
      <c r="D95" s="743" t="s">
        <v>2847</v>
      </c>
      <c r="E95" s="744" t="s">
        <v>1729</v>
      </c>
      <c r="F95" s="662" t="s">
        <v>1714</v>
      </c>
      <c r="G95" s="662" t="s">
        <v>1797</v>
      </c>
      <c r="H95" s="662" t="s">
        <v>531</v>
      </c>
      <c r="I95" s="662" t="s">
        <v>1475</v>
      </c>
      <c r="J95" s="662" t="s">
        <v>1476</v>
      </c>
      <c r="K95" s="662" t="s">
        <v>1764</v>
      </c>
      <c r="L95" s="663">
        <v>75.819999999999993</v>
      </c>
      <c r="M95" s="663">
        <v>1061.48</v>
      </c>
      <c r="N95" s="662">
        <v>14</v>
      </c>
      <c r="O95" s="745">
        <v>6.5</v>
      </c>
      <c r="P95" s="663">
        <v>530.74</v>
      </c>
      <c r="Q95" s="678">
        <v>0.5</v>
      </c>
      <c r="R95" s="662">
        <v>7</v>
      </c>
      <c r="S95" s="678">
        <v>0.5</v>
      </c>
      <c r="T95" s="745">
        <v>3</v>
      </c>
      <c r="U95" s="701">
        <v>0.46153846153846156</v>
      </c>
    </row>
    <row r="96" spans="1:21" ht="14.4" customHeight="1" x14ac:dyDescent="0.3">
      <c r="A96" s="661">
        <v>13</v>
      </c>
      <c r="B96" s="662" t="s">
        <v>530</v>
      </c>
      <c r="C96" s="662" t="s">
        <v>1719</v>
      </c>
      <c r="D96" s="743" t="s">
        <v>2847</v>
      </c>
      <c r="E96" s="744" t="s">
        <v>1729</v>
      </c>
      <c r="F96" s="662" t="s">
        <v>1714</v>
      </c>
      <c r="G96" s="662" t="s">
        <v>1797</v>
      </c>
      <c r="H96" s="662" t="s">
        <v>531</v>
      </c>
      <c r="I96" s="662" t="s">
        <v>1798</v>
      </c>
      <c r="J96" s="662" t="s">
        <v>1799</v>
      </c>
      <c r="K96" s="662" t="s">
        <v>1663</v>
      </c>
      <c r="L96" s="663">
        <v>78.33</v>
      </c>
      <c r="M96" s="663">
        <v>861.63</v>
      </c>
      <c r="N96" s="662">
        <v>11</v>
      </c>
      <c r="O96" s="745">
        <v>3.5</v>
      </c>
      <c r="P96" s="663">
        <v>391.65</v>
      </c>
      <c r="Q96" s="678">
        <v>0.45454545454545453</v>
      </c>
      <c r="R96" s="662">
        <v>5</v>
      </c>
      <c r="S96" s="678">
        <v>0.45454545454545453</v>
      </c>
      <c r="T96" s="745">
        <v>2</v>
      </c>
      <c r="U96" s="701">
        <v>0.5714285714285714</v>
      </c>
    </row>
    <row r="97" spans="1:21" ht="14.4" customHeight="1" x14ac:dyDescent="0.3">
      <c r="A97" s="661">
        <v>13</v>
      </c>
      <c r="B97" s="662" t="s">
        <v>530</v>
      </c>
      <c r="C97" s="662" t="s">
        <v>1719</v>
      </c>
      <c r="D97" s="743" t="s">
        <v>2847</v>
      </c>
      <c r="E97" s="744" t="s">
        <v>1729</v>
      </c>
      <c r="F97" s="662" t="s">
        <v>1714</v>
      </c>
      <c r="G97" s="662" t="s">
        <v>1797</v>
      </c>
      <c r="H97" s="662" t="s">
        <v>531</v>
      </c>
      <c r="I97" s="662" t="s">
        <v>1932</v>
      </c>
      <c r="J97" s="662" t="s">
        <v>1933</v>
      </c>
      <c r="K97" s="662" t="s">
        <v>1764</v>
      </c>
      <c r="L97" s="663">
        <v>75.819999999999993</v>
      </c>
      <c r="M97" s="663">
        <v>303.27999999999997</v>
      </c>
      <c r="N97" s="662">
        <v>4</v>
      </c>
      <c r="O97" s="745">
        <v>1</v>
      </c>
      <c r="P97" s="663"/>
      <c r="Q97" s="678">
        <v>0</v>
      </c>
      <c r="R97" s="662"/>
      <c r="S97" s="678">
        <v>0</v>
      </c>
      <c r="T97" s="745"/>
      <c r="U97" s="701">
        <v>0</v>
      </c>
    </row>
    <row r="98" spans="1:21" ht="14.4" customHeight="1" x14ac:dyDescent="0.3">
      <c r="A98" s="661">
        <v>13</v>
      </c>
      <c r="B98" s="662" t="s">
        <v>530</v>
      </c>
      <c r="C98" s="662" t="s">
        <v>1719</v>
      </c>
      <c r="D98" s="743" t="s">
        <v>2847</v>
      </c>
      <c r="E98" s="744" t="s">
        <v>1729</v>
      </c>
      <c r="F98" s="662" t="s">
        <v>1714</v>
      </c>
      <c r="G98" s="662" t="s">
        <v>1803</v>
      </c>
      <c r="H98" s="662" t="s">
        <v>1113</v>
      </c>
      <c r="I98" s="662" t="s">
        <v>1934</v>
      </c>
      <c r="J98" s="662" t="s">
        <v>1805</v>
      </c>
      <c r="K98" s="662" t="s">
        <v>1935</v>
      </c>
      <c r="L98" s="663">
        <v>23.06</v>
      </c>
      <c r="M98" s="663">
        <v>69.179999999999993</v>
      </c>
      <c r="N98" s="662">
        <v>3</v>
      </c>
      <c r="O98" s="745">
        <v>1.5</v>
      </c>
      <c r="P98" s="663">
        <v>46.12</v>
      </c>
      <c r="Q98" s="678">
        <v>0.66666666666666674</v>
      </c>
      <c r="R98" s="662">
        <v>2</v>
      </c>
      <c r="S98" s="678">
        <v>0.66666666666666663</v>
      </c>
      <c r="T98" s="745">
        <v>0.5</v>
      </c>
      <c r="U98" s="701">
        <v>0.33333333333333331</v>
      </c>
    </row>
    <row r="99" spans="1:21" ht="14.4" customHeight="1" x14ac:dyDescent="0.3">
      <c r="A99" s="661">
        <v>13</v>
      </c>
      <c r="B99" s="662" t="s">
        <v>530</v>
      </c>
      <c r="C99" s="662" t="s">
        <v>1719</v>
      </c>
      <c r="D99" s="743" t="s">
        <v>2847</v>
      </c>
      <c r="E99" s="744" t="s">
        <v>1729</v>
      </c>
      <c r="F99" s="662" t="s">
        <v>1714</v>
      </c>
      <c r="G99" s="662" t="s">
        <v>1803</v>
      </c>
      <c r="H99" s="662" t="s">
        <v>1113</v>
      </c>
      <c r="I99" s="662" t="s">
        <v>1804</v>
      </c>
      <c r="J99" s="662" t="s">
        <v>1805</v>
      </c>
      <c r="K99" s="662" t="s">
        <v>1140</v>
      </c>
      <c r="L99" s="663">
        <v>69.16</v>
      </c>
      <c r="M99" s="663">
        <v>207.48</v>
      </c>
      <c r="N99" s="662">
        <v>3</v>
      </c>
      <c r="O99" s="745">
        <v>1.5</v>
      </c>
      <c r="P99" s="663"/>
      <c r="Q99" s="678">
        <v>0</v>
      </c>
      <c r="R99" s="662"/>
      <c r="S99" s="678">
        <v>0</v>
      </c>
      <c r="T99" s="745"/>
      <c r="U99" s="701">
        <v>0</v>
      </c>
    </row>
    <row r="100" spans="1:21" ht="14.4" customHeight="1" x14ac:dyDescent="0.3">
      <c r="A100" s="661">
        <v>13</v>
      </c>
      <c r="B100" s="662" t="s">
        <v>530</v>
      </c>
      <c r="C100" s="662" t="s">
        <v>1719</v>
      </c>
      <c r="D100" s="743" t="s">
        <v>2847</v>
      </c>
      <c r="E100" s="744" t="s">
        <v>1729</v>
      </c>
      <c r="F100" s="662" t="s">
        <v>1714</v>
      </c>
      <c r="G100" s="662" t="s">
        <v>1803</v>
      </c>
      <c r="H100" s="662" t="s">
        <v>1113</v>
      </c>
      <c r="I100" s="662" t="s">
        <v>1936</v>
      </c>
      <c r="J100" s="662" t="s">
        <v>1805</v>
      </c>
      <c r="K100" s="662" t="s">
        <v>1820</v>
      </c>
      <c r="L100" s="663">
        <v>115.26</v>
      </c>
      <c r="M100" s="663">
        <v>461.04</v>
      </c>
      <c r="N100" s="662">
        <v>4</v>
      </c>
      <c r="O100" s="745">
        <v>3.5</v>
      </c>
      <c r="P100" s="663"/>
      <c r="Q100" s="678">
        <v>0</v>
      </c>
      <c r="R100" s="662"/>
      <c r="S100" s="678">
        <v>0</v>
      </c>
      <c r="T100" s="745"/>
      <c r="U100" s="701">
        <v>0</v>
      </c>
    </row>
    <row r="101" spans="1:21" ht="14.4" customHeight="1" x14ac:dyDescent="0.3">
      <c r="A101" s="661">
        <v>13</v>
      </c>
      <c r="B101" s="662" t="s">
        <v>530</v>
      </c>
      <c r="C101" s="662" t="s">
        <v>1719</v>
      </c>
      <c r="D101" s="743" t="s">
        <v>2847</v>
      </c>
      <c r="E101" s="744" t="s">
        <v>1729</v>
      </c>
      <c r="F101" s="662" t="s">
        <v>1714</v>
      </c>
      <c r="G101" s="662" t="s">
        <v>1803</v>
      </c>
      <c r="H101" s="662" t="s">
        <v>1113</v>
      </c>
      <c r="I101" s="662" t="s">
        <v>1806</v>
      </c>
      <c r="J101" s="662" t="s">
        <v>1805</v>
      </c>
      <c r="K101" s="662" t="s">
        <v>1807</v>
      </c>
      <c r="L101" s="663">
        <v>207.45</v>
      </c>
      <c r="M101" s="663">
        <v>829.8</v>
      </c>
      <c r="N101" s="662">
        <v>4</v>
      </c>
      <c r="O101" s="745">
        <v>3</v>
      </c>
      <c r="P101" s="663">
        <v>414.9</v>
      </c>
      <c r="Q101" s="678">
        <v>0.5</v>
      </c>
      <c r="R101" s="662">
        <v>2</v>
      </c>
      <c r="S101" s="678">
        <v>0.5</v>
      </c>
      <c r="T101" s="745">
        <v>2</v>
      </c>
      <c r="U101" s="701">
        <v>0.66666666666666663</v>
      </c>
    </row>
    <row r="102" spans="1:21" ht="14.4" customHeight="1" x14ac:dyDescent="0.3">
      <c r="A102" s="661">
        <v>13</v>
      </c>
      <c r="B102" s="662" t="s">
        <v>530</v>
      </c>
      <c r="C102" s="662" t="s">
        <v>1719</v>
      </c>
      <c r="D102" s="743" t="s">
        <v>2847</v>
      </c>
      <c r="E102" s="744" t="s">
        <v>1729</v>
      </c>
      <c r="F102" s="662" t="s">
        <v>1714</v>
      </c>
      <c r="G102" s="662" t="s">
        <v>1803</v>
      </c>
      <c r="H102" s="662" t="s">
        <v>531</v>
      </c>
      <c r="I102" s="662" t="s">
        <v>986</v>
      </c>
      <c r="J102" s="662" t="s">
        <v>987</v>
      </c>
      <c r="K102" s="662" t="s">
        <v>1811</v>
      </c>
      <c r="L102" s="663">
        <v>13.83</v>
      </c>
      <c r="M102" s="663">
        <v>13.83</v>
      </c>
      <c r="N102" s="662">
        <v>1</v>
      </c>
      <c r="O102" s="745">
        <v>1</v>
      </c>
      <c r="P102" s="663"/>
      <c r="Q102" s="678">
        <v>0</v>
      </c>
      <c r="R102" s="662"/>
      <c r="S102" s="678">
        <v>0</v>
      </c>
      <c r="T102" s="745"/>
      <c r="U102" s="701">
        <v>0</v>
      </c>
    </row>
    <row r="103" spans="1:21" ht="14.4" customHeight="1" x14ac:dyDescent="0.3">
      <c r="A103" s="661">
        <v>13</v>
      </c>
      <c r="B103" s="662" t="s">
        <v>530</v>
      </c>
      <c r="C103" s="662" t="s">
        <v>1719</v>
      </c>
      <c r="D103" s="743" t="s">
        <v>2847</v>
      </c>
      <c r="E103" s="744" t="s">
        <v>1729</v>
      </c>
      <c r="F103" s="662" t="s">
        <v>1714</v>
      </c>
      <c r="G103" s="662" t="s">
        <v>1803</v>
      </c>
      <c r="H103" s="662" t="s">
        <v>531</v>
      </c>
      <c r="I103" s="662" t="s">
        <v>1937</v>
      </c>
      <c r="J103" s="662" t="s">
        <v>987</v>
      </c>
      <c r="K103" s="662" t="s">
        <v>1938</v>
      </c>
      <c r="L103" s="663">
        <v>0</v>
      </c>
      <c r="M103" s="663">
        <v>0</v>
      </c>
      <c r="N103" s="662">
        <v>2</v>
      </c>
      <c r="O103" s="745">
        <v>1</v>
      </c>
      <c r="P103" s="663">
        <v>0</v>
      </c>
      <c r="Q103" s="678"/>
      <c r="R103" s="662">
        <v>1</v>
      </c>
      <c r="S103" s="678">
        <v>0.5</v>
      </c>
      <c r="T103" s="745">
        <v>0.5</v>
      </c>
      <c r="U103" s="701">
        <v>0.5</v>
      </c>
    </row>
    <row r="104" spans="1:21" ht="14.4" customHeight="1" x14ac:dyDescent="0.3">
      <c r="A104" s="661">
        <v>13</v>
      </c>
      <c r="B104" s="662" t="s">
        <v>530</v>
      </c>
      <c r="C104" s="662" t="s">
        <v>1719</v>
      </c>
      <c r="D104" s="743" t="s">
        <v>2847</v>
      </c>
      <c r="E104" s="744" t="s">
        <v>1729</v>
      </c>
      <c r="F104" s="662" t="s">
        <v>1714</v>
      </c>
      <c r="G104" s="662" t="s">
        <v>1803</v>
      </c>
      <c r="H104" s="662" t="s">
        <v>531</v>
      </c>
      <c r="I104" s="662" t="s">
        <v>1939</v>
      </c>
      <c r="J104" s="662" t="s">
        <v>987</v>
      </c>
      <c r="K104" s="662" t="s">
        <v>1940</v>
      </c>
      <c r="L104" s="663">
        <v>0</v>
      </c>
      <c r="M104" s="663">
        <v>0</v>
      </c>
      <c r="N104" s="662">
        <v>2</v>
      </c>
      <c r="O104" s="745">
        <v>1</v>
      </c>
      <c r="P104" s="663"/>
      <c r="Q104" s="678"/>
      <c r="R104" s="662"/>
      <c r="S104" s="678">
        <v>0</v>
      </c>
      <c r="T104" s="745"/>
      <c r="U104" s="701">
        <v>0</v>
      </c>
    </row>
    <row r="105" spans="1:21" ht="14.4" customHeight="1" x14ac:dyDescent="0.3">
      <c r="A105" s="661">
        <v>13</v>
      </c>
      <c r="B105" s="662" t="s">
        <v>530</v>
      </c>
      <c r="C105" s="662" t="s">
        <v>1719</v>
      </c>
      <c r="D105" s="743" t="s">
        <v>2847</v>
      </c>
      <c r="E105" s="744" t="s">
        <v>1729</v>
      </c>
      <c r="F105" s="662" t="s">
        <v>1714</v>
      </c>
      <c r="G105" s="662" t="s">
        <v>1803</v>
      </c>
      <c r="H105" s="662" t="s">
        <v>531</v>
      </c>
      <c r="I105" s="662" t="s">
        <v>1941</v>
      </c>
      <c r="J105" s="662" t="s">
        <v>987</v>
      </c>
      <c r="K105" s="662" t="s">
        <v>1942</v>
      </c>
      <c r="L105" s="663">
        <v>0</v>
      </c>
      <c r="M105" s="663">
        <v>0</v>
      </c>
      <c r="N105" s="662">
        <v>1</v>
      </c>
      <c r="O105" s="745">
        <v>1</v>
      </c>
      <c r="P105" s="663"/>
      <c r="Q105" s="678"/>
      <c r="R105" s="662"/>
      <c r="S105" s="678">
        <v>0</v>
      </c>
      <c r="T105" s="745"/>
      <c r="U105" s="701">
        <v>0</v>
      </c>
    </row>
    <row r="106" spans="1:21" ht="14.4" customHeight="1" x14ac:dyDescent="0.3">
      <c r="A106" s="661">
        <v>13</v>
      </c>
      <c r="B106" s="662" t="s">
        <v>530</v>
      </c>
      <c r="C106" s="662" t="s">
        <v>1719</v>
      </c>
      <c r="D106" s="743" t="s">
        <v>2847</v>
      </c>
      <c r="E106" s="744" t="s">
        <v>1729</v>
      </c>
      <c r="F106" s="662" t="s">
        <v>1714</v>
      </c>
      <c r="G106" s="662" t="s">
        <v>1803</v>
      </c>
      <c r="H106" s="662" t="s">
        <v>531</v>
      </c>
      <c r="I106" s="662" t="s">
        <v>1943</v>
      </c>
      <c r="J106" s="662" t="s">
        <v>1805</v>
      </c>
      <c r="K106" s="662" t="s">
        <v>1944</v>
      </c>
      <c r="L106" s="663">
        <v>0</v>
      </c>
      <c r="M106" s="663">
        <v>0</v>
      </c>
      <c r="N106" s="662">
        <v>4</v>
      </c>
      <c r="O106" s="745">
        <v>3</v>
      </c>
      <c r="P106" s="663">
        <v>0</v>
      </c>
      <c r="Q106" s="678"/>
      <c r="R106" s="662">
        <v>3</v>
      </c>
      <c r="S106" s="678">
        <v>0.75</v>
      </c>
      <c r="T106" s="745">
        <v>2</v>
      </c>
      <c r="U106" s="701">
        <v>0.66666666666666663</v>
      </c>
    </row>
    <row r="107" spans="1:21" ht="14.4" customHeight="1" x14ac:dyDescent="0.3">
      <c r="A107" s="661">
        <v>13</v>
      </c>
      <c r="B107" s="662" t="s">
        <v>530</v>
      </c>
      <c r="C107" s="662" t="s">
        <v>1719</v>
      </c>
      <c r="D107" s="743" t="s">
        <v>2847</v>
      </c>
      <c r="E107" s="744" t="s">
        <v>1729</v>
      </c>
      <c r="F107" s="662" t="s">
        <v>1714</v>
      </c>
      <c r="G107" s="662" t="s">
        <v>1833</v>
      </c>
      <c r="H107" s="662" t="s">
        <v>531</v>
      </c>
      <c r="I107" s="662" t="s">
        <v>929</v>
      </c>
      <c r="J107" s="662" t="s">
        <v>930</v>
      </c>
      <c r="K107" s="662" t="s">
        <v>905</v>
      </c>
      <c r="L107" s="663">
        <v>0</v>
      </c>
      <c r="M107" s="663">
        <v>0</v>
      </c>
      <c r="N107" s="662">
        <v>19</v>
      </c>
      <c r="O107" s="745">
        <v>17</v>
      </c>
      <c r="P107" s="663">
        <v>0</v>
      </c>
      <c r="Q107" s="678"/>
      <c r="R107" s="662">
        <v>14</v>
      </c>
      <c r="S107" s="678">
        <v>0.73684210526315785</v>
      </c>
      <c r="T107" s="745">
        <v>12</v>
      </c>
      <c r="U107" s="701">
        <v>0.70588235294117652</v>
      </c>
    </row>
    <row r="108" spans="1:21" ht="14.4" customHeight="1" x14ac:dyDescent="0.3">
      <c r="A108" s="661">
        <v>13</v>
      </c>
      <c r="B108" s="662" t="s">
        <v>530</v>
      </c>
      <c r="C108" s="662" t="s">
        <v>1719</v>
      </c>
      <c r="D108" s="743" t="s">
        <v>2847</v>
      </c>
      <c r="E108" s="744" t="s">
        <v>1729</v>
      </c>
      <c r="F108" s="662" t="s">
        <v>1714</v>
      </c>
      <c r="G108" s="662" t="s">
        <v>1833</v>
      </c>
      <c r="H108" s="662" t="s">
        <v>531</v>
      </c>
      <c r="I108" s="662" t="s">
        <v>1945</v>
      </c>
      <c r="J108" s="662" t="s">
        <v>1946</v>
      </c>
      <c r="K108" s="662" t="s">
        <v>1947</v>
      </c>
      <c r="L108" s="663">
        <v>76.34</v>
      </c>
      <c r="M108" s="663">
        <v>534.38000000000011</v>
      </c>
      <c r="N108" s="662">
        <v>7</v>
      </c>
      <c r="O108" s="745">
        <v>6</v>
      </c>
      <c r="P108" s="663">
        <v>458.04000000000008</v>
      </c>
      <c r="Q108" s="678">
        <v>0.8571428571428571</v>
      </c>
      <c r="R108" s="662">
        <v>6</v>
      </c>
      <c r="S108" s="678">
        <v>0.8571428571428571</v>
      </c>
      <c r="T108" s="745">
        <v>5</v>
      </c>
      <c r="U108" s="701">
        <v>0.83333333333333337</v>
      </c>
    </row>
    <row r="109" spans="1:21" ht="14.4" customHeight="1" x14ac:dyDescent="0.3">
      <c r="A109" s="661">
        <v>13</v>
      </c>
      <c r="B109" s="662" t="s">
        <v>530</v>
      </c>
      <c r="C109" s="662" t="s">
        <v>1719</v>
      </c>
      <c r="D109" s="743" t="s">
        <v>2847</v>
      </c>
      <c r="E109" s="744" t="s">
        <v>1729</v>
      </c>
      <c r="F109" s="662" t="s">
        <v>1714</v>
      </c>
      <c r="G109" s="662" t="s">
        <v>1833</v>
      </c>
      <c r="H109" s="662" t="s">
        <v>531</v>
      </c>
      <c r="I109" s="662" t="s">
        <v>1948</v>
      </c>
      <c r="J109" s="662" t="s">
        <v>1949</v>
      </c>
      <c r="K109" s="662" t="s">
        <v>1950</v>
      </c>
      <c r="L109" s="663">
        <v>47.47</v>
      </c>
      <c r="M109" s="663">
        <v>474.7</v>
      </c>
      <c r="N109" s="662">
        <v>10</v>
      </c>
      <c r="O109" s="745">
        <v>5.5</v>
      </c>
      <c r="P109" s="663">
        <v>94.94</v>
      </c>
      <c r="Q109" s="678">
        <v>0.2</v>
      </c>
      <c r="R109" s="662">
        <v>2</v>
      </c>
      <c r="S109" s="678">
        <v>0.2</v>
      </c>
      <c r="T109" s="745">
        <v>1</v>
      </c>
      <c r="U109" s="701">
        <v>0.18181818181818182</v>
      </c>
    </row>
    <row r="110" spans="1:21" ht="14.4" customHeight="1" x14ac:dyDescent="0.3">
      <c r="A110" s="661">
        <v>13</v>
      </c>
      <c r="B110" s="662" t="s">
        <v>530</v>
      </c>
      <c r="C110" s="662" t="s">
        <v>1719</v>
      </c>
      <c r="D110" s="743" t="s">
        <v>2847</v>
      </c>
      <c r="E110" s="744" t="s">
        <v>1729</v>
      </c>
      <c r="F110" s="662" t="s">
        <v>1714</v>
      </c>
      <c r="G110" s="662" t="s">
        <v>1951</v>
      </c>
      <c r="H110" s="662" t="s">
        <v>531</v>
      </c>
      <c r="I110" s="662" t="s">
        <v>1952</v>
      </c>
      <c r="J110" s="662" t="s">
        <v>1045</v>
      </c>
      <c r="K110" s="662" t="s">
        <v>1046</v>
      </c>
      <c r="L110" s="663">
        <v>0</v>
      </c>
      <c r="M110" s="663">
        <v>0</v>
      </c>
      <c r="N110" s="662">
        <v>1</v>
      </c>
      <c r="O110" s="745">
        <v>1</v>
      </c>
      <c r="P110" s="663"/>
      <c r="Q110" s="678"/>
      <c r="R110" s="662"/>
      <c r="S110" s="678">
        <v>0</v>
      </c>
      <c r="T110" s="745"/>
      <c r="U110" s="701">
        <v>0</v>
      </c>
    </row>
    <row r="111" spans="1:21" ht="14.4" customHeight="1" x14ac:dyDescent="0.3">
      <c r="A111" s="661">
        <v>13</v>
      </c>
      <c r="B111" s="662" t="s">
        <v>530</v>
      </c>
      <c r="C111" s="662" t="s">
        <v>1719</v>
      </c>
      <c r="D111" s="743" t="s">
        <v>2847</v>
      </c>
      <c r="E111" s="744" t="s">
        <v>1729</v>
      </c>
      <c r="F111" s="662" t="s">
        <v>1714</v>
      </c>
      <c r="G111" s="662" t="s">
        <v>1953</v>
      </c>
      <c r="H111" s="662" t="s">
        <v>531</v>
      </c>
      <c r="I111" s="662" t="s">
        <v>1954</v>
      </c>
      <c r="J111" s="662" t="s">
        <v>1955</v>
      </c>
      <c r="K111" s="662" t="s">
        <v>1956</v>
      </c>
      <c r="L111" s="663">
        <v>0</v>
      </c>
      <c r="M111" s="663">
        <v>0</v>
      </c>
      <c r="N111" s="662">
        <v>3</v>
      </c>
      <c r="O111" s="745">
        <v>2.5</v>
      </c>
      <c r="P111" s="663">
        <v>0</v>
      </c>
      <c r="Q111" s="678"/>
      <c r="R111" s="662">
        <v>3</v>
      </c>
      <c r="S111" s="678">
        <v>1</v>
      </c>
      <c r="T111" s="745">
        <v>2.5</v>
      </c>
      <c r="U111" s="701">
        <v>1</v>
      </c>
    </row>
    <row r="112" spans="1:21" ht="14.4" customHeight="1" x14ac:dyDescent="0.3">
      <c r="A112" s="661">
        <v>13</v>
      </c>
      <c r="B112" s="662" t="s">
        <v>530</v>
      </c>
      <c r="C112" s="662" t="s">
        <v>1719</v>
      </c>
      <c r="D112" s="743" t="s">
        <v>2847</v>
      </c>
      <c r="E112" s="744" t="s">
        <v>1729</v>
      </c>
      <c r="F112" s="662" t="s">
        <v>1714</v>
      </c>
      <c r="G112" s="662" t="s">
        <v>1957</v>
      </c>
      <c r="H112" s="662" t="s">
        <v>1113</v>
      </c>
      <c r="I112" s="662" t="s">
        <v>1958</v>
      </c>
      <c r="J112" s="662" t="s">
        <v>1959</v>
      </c>
      <c r="K112" s="662" t="s">
        <v>709</v>
      </c>
      <c r="L112" s="663">
        <v>132</v>
      </c>
      <c r="M112" s="663">
        <v>528</v>
      </c>
      <c r="N112" s="662">
        <v>4</v>
      </c>
      <c r="O112" s="745">
        <v>2</v>
      </c>
      <c r="P112" s="663"/>
      <c r="Q112" s="678">
        <v>0</v>
      </c>
      <c r="R112" s="662"/>
      <c r="S112" s="678">
        <v>0</v>
      </c>
      <c r="T112" s="745"/>
      <c r="U112" s="701">
        <v>0</v>
      </c>
    </row>
    <row r="113" spans="1:21" ht="14.4" customHeight="1" x14ac:dyDescent="0.3">
      <c r="A113" s="661">
        <v>13</v>
      </c>
      <c r="B113" s="662" t="s">
        <v>530</v>
      </c>
      <c r="C113" s="662" t="s">
        <v>1719</v>
      </c>
      <c r="D113" s="743" t="s">
        <v>2847</v>
      </c>
      <c r="E113" s="744" t="s">
        <v>1729</v>
      </c>
      <c r="F113" s="662" t="s">
        <v>1714</v>
      </c>
      <c r="G113" s="662" t="s">
        <v>1960</v>
      </c>
      <c r="H113" s="662" t="s">
        <v>531</v>
      </c>
      <c r="I113" s="662" t="s">
        <v>1961</v>
      </c>
      <c r="J113" s="662" t="s">
        <v>1962</v>
      </c>
      <c r="K113" s="662" t="s">
        <v>1963</v>
      </c>
      <c r="L113" s="663">
        <v>112.77</v>
      </c>
      <c r="M113" s="663">
        <v>225.54</v>
      </c>
      <c r="N113" s="662">
        <v>2</v>
      </c>
      <c r="O113" s="745">
        <v>2</v>
      </c>
      <c r="P113" s="663">
        <v>112.77</v>
      </c>
      <c r="Q113" s="678">
        <v>0.5</v>
      </c>
      <c r="R113" s="662">
        <v>1</v>
      </c>
      <c r="S113" s="678">
        <v>0.5</v>
      </c>
      <c r="T113" s="745">
        <v>1</v>
      </c>
      <c r="U113" s="701">
        <v>0.5</v>
      </c>
    </row>
    <row r="114" spans="1:21" ht="14.4" customHeight="1" x14ac:dyDescent="0.3">
      <c r="A114" s="661">
        <v>13</v>
      </c>
      <c r="B114" s="662" t="s">
        <v>530</v>
      </c>
      <c r="C114" s="662" t="s">
        <v>1719</v>
      </c>
      <c r="D114" s="743" t="s">
        <v>2847</v>
      </c>
      <c r="E114" s="744" t="s">
        <v>1729</v>
      </c>
      <c r="F114" s="662" t="s">
        <v>1714</v>
      </c>
      <c r="G114" s="662" t="s">
        <v>1842</v>
      </c>
      <c r="H114" s="662" t="s">
        <v>531</v>
      </c>
      <c r="I114" s="662" t="s">
        <v>1964</v>
      </c>
      <c r="J114" s="662" t="s">
        <v>1844</v>
      </c>
      <c r="K114" s="662" t="s">
        <v>1965</v>
      </c>
      <c r="L114" s="663">
        <v>37.68</v>
      </c>
      <c r="M114" s="663">
        <v>37.68</v>
      </c>
      <c r="N114" s="662">
        <v>1</v>
      </c>
      <c r="O114" s="745">
        <v>0.5</v>
      </c>
      <c r="P114" s="663"/>
      <c r="Q114" s="678">
        <v>0</v>
      </c>
      <c r="R114" s="662"/>
      <c r="S114" s="678">
        <v>0</v>
      </c>
      <c r="T114" s="745"/>
      <c r="U114" s="701">
        <v>0</v>
      </c>
    </row>
    <row r="115" spans="1:21" ht="14.4" customHeight="1" x14ac:dyDescent="0.3">
      <c r="A115" s="661">
        <v>13</v>
      </c>
      <c r="B115" s="662" t="s">
        <v>530</v>
      </c>
      <c r="C115" s="662" t="s">
        <v>1719</v>
      </c>
      <c r="D115" s="743" t="s">
        <v>2847</v>
      </c>
      <c r="E115" s="744" t="s">
        <v>1729</v>
      </c>
      <c r="F115" s="662" t="s">
        <v>1714</v>
      </c>
      <c r="G115" s="662" t="s">
        <v>1966</v>
      </c>
      <c r="H115" s="662" t="s">
        <v>531</v>
      </c>
      <c r="I115" s="662" t="s">
        <v>1967</v>
      </c>
      <c r="J115" s="662" t="s">
        <v>1968</v>
      </c>
      <c r="K115" s="662" t="s">
        <v>1969</v>
      </c>
      <c r="L115" s="663">
        <v>0</v>
      </c>
      <c r="M115" s="663">
        <v>0</v>
      </c>
      <c r="N115" s="662">
        <v>1</v>
      </c>
      <c r="O115" s="745">
        <v>1</v>
      </c>
      <c r="P115" s="663">
        <v>0</v>
      </c>
      <c r="Q115" s="678"/>
      <c r="R115" s="662">
        <v>1</v>
      </c>
      <c r="S115" s="678">
        <v>1</v>
      </c>
      <c r="T115" s="745">
        <v>1</v>
      </c>
      <c r="U115" s="701">
        <v>1</v>
      </c>
    </row>
    <row r="116" spans="1:21" ht="14.4" customHeight="1" x14ac:dyDescent="0.3">
      <c r="A116" s="661">
        <v>13</v>
      </c>
      <c r="B116" s="662" t="s">
        <v>530</v>
      </c>
      <c r="C116" s="662" t="s">
        <v>1719</v>
      </c>
      <c r="D116" s="743" t="s">
        <v>2847</v>
      </c>
      <c r="E116" s="744" t="s">
        <v>1729</v>
      </c>
      <c r="F116" s="662" t="s">
        <v>1714</v>
      </c>
      <c r="G116" s="662" t="s">
        <v>1966</v>
      </c>
      <c r="H116" s="662" t="s">
        <v>531</v>
      </c>
      <c r="I116" s="662" t="s">
        <v>1970</v>
      </c>
      <c r="J116" s="662" t="s">
        <v>1971</v>
      </c>
      <c r="K116" s="662" t="s">
        <v>1972</v>
      </c>
      <c r="L116" s="663">
        <v>24.35</v>
      </c>
      <c r="M116" s="663">
        <v>24.35</v>
      </c>
      <c r="N116" s="662">
        <v>1</v>
      </c>
      <c r="O116" s="745">
        <v>1</v>
      </c>
      <c r="P116" s="663"/>
      <c r="Q116" s="678">
        <v>0</v>
      </c>
      <c r="R116" s="662"/>
      <c r="S116" s="678">
        <v>0</v>
      </c>
      <c r="T116" s="745"/>
      <c r="U116" s="701">
        <v>0</v>
      </c>
    </row>
    <row r="117" spans="1:21" ht="14.4" customHeight="1" x14ac:dyDescent="0.3">
      <c r="A117" s="661">
        <v>13</v>
      </c>
      <c r="B117" s="662" t="s">
        <v>530</v>
      </c>
      <c r="C117" s="662" t="s">
        <v>1719</v>
      </c>
      <c r="D117" s="743" t="s">
        <v>2847</v>
      </c>
      <c r="E117" s="744" t="s">
        <v>1729</v>
      </c>
      <c r="F117" s="662" t="s">
        <v>1714</v>
      </c>
      <c r="G117" s="662" t="s">
        <v>1973</v>
      </c>
      <c r="H117" s="662" t="s">
        <v>531</v>
      </c>
      <c r="I117" s="662" t="s">
        <v>1974</v>
      </c>
      <c r="J117" s="662" t="s">
        <v>1530</v>
      </c>
      <c r="K117" s="662" t="s">
        <v>1975</v>
      </c>
      <c r="L117" s="663">
        <v>89.91</v>
      </c>
      <c r="M117" s="663">
        <v>179.82</v>
      </c>
      <c r="N117" s="662">
        <v>2</v>
      </c>
      <c r="O117" s="745">
        <v>2</v>
      </c>
      <c r="P117" s="663">
        <v>89.91</v>
      </c>
      <c r="Q117" s="678">
        <v>0.5</v>
      </c>
      <c r="R117" s="662">
        <v>1</v>
      </c>
      <c r="S117" s="678">
        <v>0.5</v>
      </c>
      <c r="T117" s="745">
        <v>1</v>
      </c>
      <c r="U117" s="701">
        <v>0.5</v>
      </c>
    </row>
    <row r="118" spans="1:21" ht="14.4" customHeight="1" x14ac:dyDescent="0.3">
      <c r="A118" s="661">
        <v>13</v>
      </c>
      <c r="B118" s="662" t="s">
        <v>530</v>
      </c>
      <c r="C118" s="662" t="s">
        <v>1719</v>
      </c>
      <c r="D118" s="743" t="s">
        <v>2847</v>
      </c>
      <c r="E118" s="744" t="s">
        <v>1729</v>
      </c>
      <c r="F118" s="662" t="s">
        <v>1714</v>
      </c>
      <c r="G118" s="662" t="s">
        <v>1976</v>
      </c>
      <c r="H118" s="662" t="s">
        <v>531</v>
      </c>
      <c r="I118" s="662" t="s">
        <v>673</v>
      </c>
      <c r="J118" s="662" t="s">
        <v>674</v>
      </c>
      <c r="K118" s="662" t="s">
        <v>1977</v>
      </c>
      <c r="L118" s="663">
        <v>0</v>
      </c>
      <c r="M118" s="663">
        <v>0</v>
      </c>
      <c r="N118" s="662">
        <v>1</v>
      </c>
      <c r="O118" s="745">
        <v>1</v>
      </c>
      <c r="P118" s="663">
        <v>0</v>
      </c>
      <c r="Q118" s="678"/>
      <c r="R118" s="662">
        <v>1</v>
      </c>
      <c r="S118" s="678">
        <v>1</v>
      </c>
      <c r="T118" s="745">
        <v>1</v>
      </c>
      <c r="U118" s="701">
        <v>1</v>
      </c>
    </row>
    <row r="119" spans="1:21" ht="14.4" customHeight="1" x14ac:dyDescent="0.3">
      <c r="A119" s="661">
        <v>13</v>
      </c>
      <c r="B119" s="662" t="s">
        <v>530</v>
      </c>
      <c r="C119" s="662" t="s">
        <v>1719</v>
      </c>
      <c r="D119" s="743" t="s">
        <v>2847</v>
      </c>
      <c r="E119" s="744" t="s">
        <v>1729</v>
      </c>
      <c r="F119" s="662" t="s">
        <v>1714</v>
      </c>
      <c r="G119" s="662" t="s">
        <v>1978</v>
      </c>
      <c r="H119" s="662" t="s">
        <v>531</v>
      </c>
      <c r="I119" s="662" t="s">
        <v>1979</v>
      </c>
      <c r="J119" s="662" t="s">
        <v>1980</v>
      </c>
      <c r="K119" s="662" t="s">
        <v>1981</v>
      </c>
      <c r="L119" s="663">
        <v>0</v>
      </c>
      <c r="M119" s="663">
        <v>0</v>
      </c>
      <c r="N119" s="662">
        <v>1</v>
      </c>
      <c r="O119" s="745">
        <v>1</v>
      </c>
      <c r="P119" s="663">
        <v>0</v>
      </c>
      <c r="Q119" s="678"/>
      <c r="R119" s="662">
        <v>1</v>
      </c>
      <c r="S119" s="678">
        <v>1</v>
      </c>
      <c r="T119" s="745">
        <v>1</v>
      </c>
      <c r="U119" s="701">
        <v>1</v>
      </c>
    </row>
    <row r="120" spans="1:21" ht="14.4" customHeight="1" x14ac:dyDescent="0.3">
      <c r="A120" s="661">
        <v>13</v>
      </c>
      <c r="B120" s="662" t="s">
        <v>530</v>
      </c>
      <c r="C120" s="662" t="s">
        <v>1719</v>
      </c>
      <c r="D120" s="743" t="s">
        <v>2847</v>
      </c>
      <c r="E120" s="744" t="s">
        <v>1729</v>
      </c>
      <c r="F120" s="662" t="s">
        <v>1714</v>
      </c>
      <c r="G120" s="662" t="s">
        <v>1978</v>
      </c>
      <c r="H120" s="662" t="s">
        <v>531</v>
      </c>
      <c r="I120" s="662" t="s">
        <v>1982</v>
      </c>
      <c r="J120" s="662" t="s">
        <v>1980</v>
      </c>
      <c r="K120" s="662" t="s">
        <v>1983</v>
      </c>
      <c r="L120" s="663">
        <v>0</v>
      </c>
      <c r="M120" s="663">
        <v>0</v>
      </c>
      <c r="N120" s="662">
        <v>2</v>
      </c>
      <c r="O120" s="745">
        <v>1</v>
      </c>
      <c r="P120" s="663"/>
      <c r="Q120" s="678"/>
      <c r="R120" s="662"/>
      <c r="S120" s="678">
        <v>0</v>
      </c>
      <c r="T120" s="745"/>
      <c r="U120" s="701">
        <v>0</v>
      </c>
    </row>
    <row r="121" spans="1:21" ht="14.4" customHeight="1" x14ac:dyDescent="0.3">
      <c r="A121" s="661">
        <v>13</v>
      </c>
      <c r="B121" s="662" t="s">
        <v>530</v>
      </c>
      <c r="C121" s="662" t="s">
        <v>1719</v>
      </c>
      <c r="D121" s="743" t="s">
        <v>2847</v>
      </c>
      <c r="E121" s="744" t="s">
        <v>1729</v>
      </c>
      <c r="F121" s="662" t="s">
        <v>1714</v>
      </c>
      <c r="G121" s="662" t="s">
        <v>1978</v>
      </c>
      <c r="H121" s="662" t="s">
        <v>531</v>
      </c>
      <c r="I121" s="662" t="s">
        <v>1984</v>
      </c>
      <c r="J121" s="662" t="s">
        <v>1980</v>
      </c>
      <c r="K121" s="662" t="s">
        <v>1985</v>
      </c>
      <c r="L121" s="663">
        <v>0</v>
      </c>
      <c r="M121" s="663">
        <v>0</v>
      </c>
      <c r="N121" s="662">
        <v>2</v>
      </c>
      <c r="O121" s="745">
        <v>2</v>
      </c>
      <c r="P121" s="663">
        <v>0</v>
      </c>
      <c r="Q121" s="678"/>
      <c r="R121" s="662">
        <v>1</v>
      </c>
      <c r="S121" s="678">
        <v>0.5</v>
      </c>
      <c r="T121" s="745">
        <v>1</v>
      </c>
      <c r="U121" s="701">
        <v>0.5</v>
      </c>
    </row>
    <row r="122" spans="1:21" ht="14.4" customHeight="1" x14ac:dyDescent="0.3">
      <c r="A122" s="661">
        <v>13</v>
      </c>
      <c r="B122" s="662" t="s">
        <v>530</v>
      </c>
      <c r="C122" s="662" t="s">
        <v>1719</v>
      </c>
      <c r="D122" s="743" t="s">
        <v>2847</v>
      </c>
      <c r="E122" s="744" t="s">
        <v>1729</v>
      </c>
      <c r="F122" s="662" t="s">
        <v>1714</v>
      </c>
      <c r="G122" s="662" t="s">
        <v>1986</v>
      </c>
      <c r="H122" s="662" t="s">
        <v>531</v>
      </c>
      <c r="I122" s="662" t="s">
        <v>1537</v>
      </c>
      <c r="J122" s="662" t="s">
        <v>1534</v>
      </c>
      <c r="K122" s="662" t="s">
        <v>1987</v>
      </c>
      <c r="L122" s="663">
        <v>0</v>
      </c>
      <c r="M122" s="663">
        <v>0</v>
      </c>
      <c r="N122" s="662">
        <v>1</v>
      </c>
      <c r="O122" s="745">
        <v>1</v>
      </c>
      <c r="P122" s="663"/>
      <c r="Q122" s="678"/>
      <c r="R122" s="662"/>
      <c r="S122" s="678">
        <v>0</v>
      </c>
      <c r="T122" s="745"/>
      <c r="U122" s="701">
        <v>0</v>
      </c>
    </row>
    <row r="123" spans="1:21" ht="14.4" customHeight="1" x14ac:dyDescent="0.3">
      <c r="A123" s="661">
        <v>13</v>
      </c>
      <c r="B123" s="662" t="s">
        <v>530</v>
      </c>
      <c r="C123" s="662" t="s">
        <v>1719</v>
      </c>
      <c r="D123" s="743" t="s">
        <v>2847</v>
      </c>
      <c r="E123" s="744" t="s">
        <v>1729</v>
      </c>
      <c r="F123" s="662" t="s">
        <v>1714</v>
      </c>
      <c r="G123" s="662" t="s">
        <v>1988</v>
      </c>
      <c r="H123" s="662" t="s">
        <v>531</v>
      </c>
      <c r="I123" s="662" t="s">
        <v>1989</v>
      </c>
      <c r="J123" s="662" t="s">
        <v>1990</v>
      </c>
      <c r="K123" s="662" t="s">
        <v>1991</v>
      </c>
      <c r="L123" s="663">
        <v>70.05</v>
      </c>
      <c r="M123" s="663">
        <v>70.05</v>
      </c>
      <c r="N123" s="662">
        <v>1</v>
      </c>
      <c r="O123" s="745">
        <v>1</v>
      </c>
      <c r="P123" s="663">
        <v>70.05</v>
      </c>
      <c r="Q123" s="678">
        <v>1</v>
      </c>
      <c r="R123" s="662">
        <v>1</v>
      </c>
      <c r="S123" s="678">
        <v>1</v>
      </c>
      <c r="T123" s="745">
        <v>1</v>
      </c>
      <c r="U123" s="701">
        <v>1</v>
      </c>
    </row>
    <row r="124" spans="1:21" ht="14.4" customHeight="1" x14ac:dyDescent="0.3">
      <c r="A124" s="661">
        <v>13</v>
      </c>
      <c r="B124" s="662" t="s">
        <v>530</v>
      </c>
      <c r="C124" s="662" t="s">
        <v>1719</v>
      </c>
      <c r="D124" s="743" t="s">
        <v>2847</v>
      </c>
      <c r="E124" s="744" t="s">
        <v>1729</v>
      </c>
      <c r="F124" s="662" t="s">
        <v>1714</v>
      </c>
      <c r="G124" s="662" t="s">
        <v>1992</v>
      </c>
      <c r="H124" s="662" t="s">
        <v>531</v>
      </c>
      <c r="I124" s="662" t="s">
        <v>1993</v>
      </c>
      <c r="J124" s="662" t="s">
        <v>1994</v>
      </c>
      <c r="K124" s="662" t="s">
        <v>1995</v>
      </c>
      <c r="L124" s="663">
        <v>0</v>
      </c>
      <c r="M124" s="663">
        <v>0</v>
      </c>
      <c r="N124" s="662">
        <v>1</v>
      </c>
      <c r="O124" s="745">
        <v>0.5</v>
      </c>
      <c r="P124" s="663">
        <v>0</v>
      </c>
      <c r="Q124" s="678"/>
      <c r="R124" s="662">
        <v>1</v>
      </c>
      <c r="S124" s="678">
        <v>1</v>
      </c>
      <c r="T124" s="745">
        <v>0.5</v>
      </c>
      <c r="U124" s="701">
        <v>1</v>
      </c>
    </row>
    <row r="125" spans="1:21" ht="14.4" customHeight="1" x14ac:dyDescent="0.3">
      <c r="A125" s="661">
        <v>13</v>
      </c>
      <c r="B125" s="662" t="s">
        <v>530</v>
      </c>
      <c r="C125" s="662" t="s">
        <v>1719</v>
      </c>
      <c r="D125" s="743" t="s">
        <v>2847</v>
      </c>
      <c r="E125" s="744" t="s">
        <v>1729</v>
      </c>
      <c r="F125" s="662" t="s">
        <v>1714</v>
      </c>
      <c r="G125" s="662" t="s">
        <v>1856</v>
      </c>
      <c r="H125" s="662" t="s">
        <v>531</v>
      </c>
      <c r="I125" s="662" t="s">
        <v>1858</v>
      </c>
      <c r="J125" s="662" t="s">
        <v>1110</v>
      </c>
      <c r="K125" s="662" t="s">
        <v>1859</v>
      </c>
      <c r="L125" s="663">
        <v>0</v>
      </c>
      <c r="M125" s="663">
        <v>0</v>
      </c>
      <c r="N125" s="662">
        <v>2</v>
      </c>
      <c r="O125" s="745">
        <v>1</v>
      </c>
      <c r="P125" s="663"/>
      <c r="Q125" s="678"/>
      <c r="R125" s="662"/>
      <c r="S125" s="678">
        <v>0</v>
      </c>
      <c r="T125" s="745"/>
      <c r="U125" s="701">
        <v>0</v>
      </c>
    </row>
    <row r="126" spans="1:21" ht="14.4" customHeight="1" x14ac:dyDescent="0.3">
      <c r="A126" s="661">
        <v>13</v>
      </c>
      <c r="B126" s="662" t="s">
        <v>530</v>
      </c>
      <c r="C126" s="662" t="s">
        <v>1719</v>
      </c>
      <c r="D126" s="743" t="s">
        <v>2847</v>
      </c>
      <c r="E126" s="744" t="s">
        <v>1729</v>
      </c>
      <c r="F126" s="662" t="s">
        <v>1714</v>
      </c>
      <c r="G126" s="662" t="s">
        <v>1860</v>
      </c>
      <c r="H126" s="662" t="s">
        <v>531</v>
      </c>
      <c r="I126" s="662" t="s">
        <v>1996</v>
      </c>
      <c r="J126" s="662" t="s">
        <v>1523</v>
      </c>
      <c r="K126" s="662" t="s">
        <v>1524</v>
      </c>
      <c r="L126" s="663">
        <v>132.97999999999999</v>
      </c>
      <c r="M126" s="663">
        <v>265.95999999999998</v>
      </c>
      <c r="N126" s="662">
        <v>2</v>
      </c>
      <c r="O126" s="745">
        <v>0.5</v>
      </c>
      <c r="P126" s="663"/>
      <c r="Q126" s="678">
        <v>0</v>
      </c>
      <c r="R126" s="662"/>
      <c r="S126" s="678">
        <v>0</v>
      </c>
      <c r="T126" s="745"/>
      <c r="U126" s="701">
        <v>0</v>
      </c>
    </row>
    <row r="127" spans="1:21" ht="14.4" customHeight="1" x14ac:dyDescent="0.3">
      <c r="A127" s="661">
        <v>13</v>
      </c>
      <c r="B127" s="662" t="s">
        <v>530</v>
      </c>
      <c r="C127" s="662" t="s">
        <v>1719</v>
      </c>
      <c r="D127" s="743" t="s">
        <v>2847</v>
      </c>
      <c r="E127" s="744" t="s">
        <v>1729</v>
      </c>
      <c r="F127" s="662" t="s">
        <v>1714</v>
      </c>
      <c r="G127" s="662" t="s">
        <v>1997</v>
      </c>
      <c r="H127" s="662" t="s">
        <v>531</v>
      </c>
      <c r="I127" s="662" t="s">
        <v>635</v>
      </c>
      <c r="J127" s="662" t="s">
        <v>1998</v>
      </c>
      <c r="K127" s="662" t="s">
        <v>1999</v>
      </c>
      <c r="L127" s="663">
        <v>23.61</v>
      </c>
      <c r="M127" s="663">
        <v>23.61</v>
      </c>
      <c r="N127" s="662">
        <v>1</v>
      </c>
      <c r="O127" s="745">
        <v>1</v>
      </c>
      <c r="P127" s="663"/>
      <c r="Q127" s="678">
        <v>0</v>
      </c>
      <c r="R127" s="662"/>
      <c r="S127" s="678">
        <v>0</v>
      </c>
      <c r="T127" s="745"/>
      <c r="U127" s="701">
        <v>0</v>
      </c>
    </row>
    <row r="128" spans="1:21" ht="14.4" customHeight="1" x14ac:dyDescent="0.3">
      <c r="A128" s="661">
        <v>13</v>
      </c>
      <c r="B128" s="662" t="s">
        <v>530</v>
      </c>
      <c r="C128" s="662" t="s">
        <v>1719</v>
      </c>
      <c r="D128" s="743" t="s">
        <v>2847</v>
      </c>
      <c r="E128" s="744" t="s">
        <v>1729</v>
      </c>
      <c r="F128" s="662" t="s">
        <v>1714</v>
      </c>
      <c r="G128" s="662" t="s">
        <v>1997</v>
      </c>
      <c r="H128" s="662" t="s">
        <v>531</v>
      </c>
      <c r="I128" s="662" t="s">
        <v>2000</v>
      </c>
      <c r="J128" s="662" t="s">
        <v>1998</v>
      </c>
      <c r="K128" s="662" t="s">
        <v>2001</v>
      </c>
      <c r="L128" s="663">
        <v>0</v>
      </c>
      <c r="M128" s="663">
        <v>0</v>
      </c>
      <c r="N128" s="662">
        <v>1</v>
      </c>
      <c r="O128" s="745">
        <v>1</v>
      </c>
      <c r="P128" s="663"/>
      <c r="Q128" s="678"/>
      <c r="R128" s="662"/>
      <c r="S128" s="678">
        <v>0</v>
      </c>
      <c r="T128" s="745"/>
      <c r="U128" s="701">
        <v>0</v>
      </c>
    </row>
    <row r="129" spans="1:21" ht="14.4" customHeight="1" x14ac:dyDescent="0.3">
      <c r="A129" s="661">
        <v>13</v>
      </c>
      <c r="B129" s="662" t="s">
        <v>530</v>
      </c>
      <c r="C129" s="662" t="s">
        <v>1719</v>
      </c>
      <c r="D129" s="743" t="s">
        <v>2847</v>
      </c>
      <c r="E129" s="744" t="s">
        <v>1729</v>
      </c>
      <c r="F129" s="662" t="s">
        <v>1714</v>
      </c>
      <c r="G129" s="662" t="s">
        <v>2002</v>
      </c>
      <c r="H129" s="662" t="s">
        <v>531</v>
      </c>
      <c r="I129" s="662" t="s">
        <v>2003</v>
      </c>
      <c r="J129" s="662" t="s">
        <v>2004</v>
      </c>
      <c r="K129" s="662" t="s">
        <v>2005</v>
      </c>
      <c r="L129" s="663">
        <v>0</v>
      </c>
      <c r="M129" s="663">
        <v>0</v>
      </c>
      <c r="N129" s="662">
        <v>2</v>
      </c>
      <c r="O129" s="745">
        <v>2</v>
      </c>
      <c r="P129" s="663"/>
      <c r="Q129" s="678"/>
      <c r="R129" s="662"/>
      <c r="S129" s="678">
        <v>0</v>
      </c>
      <c r="T129" s="745"/>
      <c r="U129" s="701">
        <v>0</v>
      </c>
    </row>
    <row r="130" spans="1:21" ht="14.4" customHeight="1" x14ac:dyDescent="0.3">
      <c r="A130" s="661">
        <v>13</v>
      </c>
      <c r="B130" s="662" t="s">
        <v>530</v>
      </c>
      <c r="C130" s="662" t="s">
        <v>1719</v>
      </c>
      <c r="D130" s="743" t="s">
        <v>2847</v>
      </c>
      <c r="E130" s="744" t="s">
        <v>1729</v>
      </c>
      <c r="F130" s="662" t="s">
        <v>1714</v>
      </c>
      <c r="G130" s="662" t="s">
        <v>1861</v>
      </c>
      <c r="H130" s="662" t="s">
        <v>531</v>
      </c>
      <c r="I130" s="662" t="s">
        <v>727</v>
      </c>
      <c r="J130" s="662" t="s">
        <v>728</v>
      </c>
      <c r="K130" s="662" t="s">
        <v>729</v>
      </c>
      <c r="L130" s="663">
        <v>126.59</v>
      </c>
      <c r="M130" s="663">
        <v>253.18</v>
      </c>
      <c r="N130" s="662">
        <v>2</v>
      </c>
      <c r="O130" s="745">
        <v>2</v>
      </c>
      <c r="P130" s="663">
        <v>253.18</v>
      </c>
      <c r="Q130" s="678">
        <v>1</v>
      </c>
      <c r="R130" s="662">
        <v>2</v>
      </c>
      <c r="S130" s="678">
        <v>1</v>
      </c>
      <c r="T130" s="745">
        <v>2</v>
      </c>
      <c r="U130" s="701">
        <v>1</v>
      </c>
    </row>
    <row r="131" spans="1:21" ht="14.4" customHeight="1" x14ac:dyDescent="0.3">
      <c r="A131" s="661">
        <v>13</v>
      </c>
      <c r="B131" s="662" t="s">
        <v>530</v>
      </c>
      <c r="C131" s="662" t="s">
        <v>1719</v>
      </c>
      <c r="D131" s="743" t="s">
        <v>2847</v>
      </c>
      <c r="E131" s="744" t="s">
        <v>1729</v>
      </c>
      <c r="F131" s="662" t="s">
        <v>1714</v>
      </c>
      <c r="G131" s="662" t="s">
        <v>2006</v>
      </c>
      <c r="H131" s="662" t="s">
        <v>531</v>
      </c>
      <c r="I131" s="662" t="s">
        <v>601</v>
      </c>
      <c r="J131" s="662" t="s">
        <v>2007</v>
      </c>
      <c r="K131" s="662" t="s">
        <v>2008</v>
      </c>
      <c r="L131" s="663">
        <v>44.59</v>
      </c>
      <c r="M131" s="663">
        <v>89.18</v>
      </c>
      <c r="N131" s="662">
        <v>2</v>
      </c>
      <c r="O131" s="745">
        <v>1</v>
      </c>
      <c r="P131" s="663"/>
      <c r="Q131" s="678">
        <v>0</v>
      </c>
      <c r="R131" s="662"/>
      <c r="S131" s="678">
        <v>0</v>
      </c>
      <c r="T131" s="745"/>
      <c r="U131" s="701">
        <v>0</v>
      </c>
    </row>
    <row r="132" spans="1:21" ht="14.4" customHeight="1" x14ac:dyDescent="0.3">
      <c r="A132" s="661">
        <v>13</v>
      </c>
      <c r="B132" s="662" t="s">
        <v>530</v>
      </c>
      <c r="C132" s="662" t="s">
        <v>1719</v>
      </c>
      <c r="D132" s="743" t="s">
        <v>2847</v>
      </c>
      <c r="E132" s="744" t="s">
        <v>1729</v>
      </c>
      <c r="F132" s="662" t="s">
        <v>1714</v>
      </c>
      <c r="G132" s="662" t="s">
        <v>2009</v>
      </c>
      <c r="H132" s="662" t="s">
        <v>531</v>
      </c>
      <c r="I132" s="662" t="s">
        <v>2010</v>
      </c>
      <c r="J132" s="662" t="s">
        <v>2011</v>
      </c>
      <c r="K132" s="662" t="s">
        <v>2012</v>
      </c>
      <c r="L132" s="663">
        <v>115.13</v>
      </c>
      <c r="M132" s="663">
        <v>230.26</v>
      </c>
      <c r="N132" s="662">
        <v>2</v>
      </c>
      <c r="O132" s="745">
        <v>2</v>
      </c>
      <c r="P132" s="663"/>
      <c r="Q132" s="678">
        <v>0</v>
      </c>
      <c r="R132" s="662"/>
      <c r="S132" s="678">
        <v>0</v>
      </c>
      <c r="T132" s="745"/>
      <c r="U132" s="701">
        <v>0</v>
      </c>
    </row>
    <row r="133" spans="1:21" ht="14.4" customHeight="1" x14ac:dyDescent="0.3">
      <c r="A133" s="661">
        <v>13</v>
      </c>
      <c r="B133" s="662" t="s">
        <v>530</v>
      </c>
      <c r="C133" s="662" t="s">
        <v>1719</v>
      </c>
      <c r="D133" s="743" t="s">
        <v>2847</v>
      </c>
      <c r="E133" s="744" t="s">
        <v>1729</v>
      </c>
      <c r="F133" s="662" t="s">
        <v>1714</v>
      </c>
      <c r="G133" s="662" t="s">
        <v>2009</v>
      </c>
      <c r="H133" s="662" t="s">
        <v>531</v>
      </c>
      <c r="I133" s="662" t="s">
        <v>2013</v>
      </c>
      <c r="J133" s="662" t="s">
        <v>2011</v>
      </c>
      <c r="K133" s="662" t="s">
        <v>2014</v>
      </c>
      <c r="L133" s="663">
        <v>115.13</v>
      </c>
      <c r="M133" s="663">
        <v>115.13</v>
      </c>
      <c r="N133" s="662">
        <v>1</v>
      </c>
      <c r="O133" s="745">
        <v>1</v>
      </c>
      <c r="P133" s="663"/>
      <c r="Q133" s="678">
        <v>0</v>
      </c>
      <c r="R133" s="662"/>
      <c r="S133" s="678">
        <v>0</v>
      </c>
      <c r="T133" s="745"/>
      <c r="U133" s="701">
        <v>0</v>
      </c>
    </row>
    <row r="134" spans="1:21" ht="14.4" customHeight="1" x14ac:dyDescent="0.3">
      <c r="A134" s="661">
        <v>13</v>
      </c>
      <c r="B134" s="662" t="s">
        <v>530</v>
      </c>
      <c r="C134" s="662" t="s">
        <v>1719</v>
      </c>
      <c r="D134" s="743" t="s">
        <v>2847</v>
      </c>
      <c r="E134" s="744" t="s">
        <v>1729</v>
      </c>
      <c r="F134" s="662" t="s">
        <v>1714</v>
      </c>
      <c r="G134" s="662" t="s">
        <v>1866</v>
      </c>
      <c r="H134" s="662" t="s">
        <v>531</v>
      </c>
      <c r="I134" s="662" t="s">
        <v>2015</v>
      </c>
      <c r="J134" s="662" t="s">
        <v>1868</v>
      </c>
      <c r="K134" s="662" t="s">
        <v>1807</v>
      </c>
      <c r="L134" s="663">
        <v>0</v>
      </c>
      <c r="M134" s="663">
        <v>0</v>
      </c>
      <c r="N134" s="662">
        <v>3</v>
      </c>
      <c r="O134" s="745">
        <v>1</v>
      </c>
      <c r="P134" s="663"/>
      <c r="Q134" s="678"/>
      <c r="R134" s="662"/>
      <c r="S134" s="678">
        <v>0</v>
      </c>
      <c r="T134" s="745"/>
      <c r="U134" s="701">
        <v>0</v>
      </c>
    </row>
    <row r="135" spans="1:21" ht="14.4" customHeight="1" x14ac:dyDescent="0.3">
      <c r="A135" s="661">
        <v>13</v>
      </c>
      <c r="B135" s="662" t="s">
        <v>530</v>
      </c>
      <c r="C135" s="662" t="s">
        <v>1719</v>
      </c>
      <c r="D135" s="743" t="s">
        <v>2847</v>
      </c>
      <c r="E135" s="744" t="s">
        <v>1729</v>
      </c>
      <c r="F135" s="662" t="s">
        <v>1714</v>
      </c>
      <c r="G135" s="662" t="s">
        <v>2016</v>
      </c>
      <c r="H135" s="662" t="s">
        <v>531</v>
      </c>
      <c r="I135" s="662" t="s">
        <v>2017</v>
      </c>
      <c r="J135" s="662" t="s">
        <v>2018</v>
      </c>
      <c r="K135" s="662" t="s">
        <v>1630</v>
      </c>
      <c r="L135" s="663">
        <v>38.56</v>
      </c>
      <c r="M135" s="663">
        <v>38.56</v>
      </c>
      <c r="N135" s="662">
        <v>1</v>
      </c>
      <c r="O135" s="745">
        <v>1</v>
      </c>
      <c r="P135" s="663">
        <v>38.56</v>
      </c>
      <c r="Q135" s="678">
        <v>1</v>
      </c>
      <c r="R135" s="662">
        <v>1</v>
      </c>
      <c r="S135" s="678">
        <v>1</v>
      </c>
      <c r="T135" s="745">
        <v>1</v>
      </c>
      <c r="U135" s="701">
        <v>1</v>
      </c>
    </row>
    <row r="136" spans="1:21" ht="14.4" customHeight="1" x14ac:dyDescent="0.3">
      <c r="A136" s="661">
        <v>13</v>
      </c>
      <c r="B136" s="662" t="s">
        <v>530</v>
      </c>
      <c r="C136" s="662" t="s">
        <v>1719</v>
      </c>
      <c r="D136" s="743" t="s">
        <v>2847</v>
      </c>
      <c r="E136" s="744" t="s">
        <v>1729</v>
      </c>
      <c r="F136" s="662" t="s">
        <v>1714</v>
      </c>
      <c r="G136" s="662" t="s">
        <v>1877</v>
      </c>
      <c r="H136" s="662" t="s">
        <v>531</v>
      </c>
      <c r="I136" s="662" t="s">
        <v>1878</v>
      </c>
      <c r="J136" s="662" t="s">
        <v>1879</v>
      </c>
      <c r="K136" s="662" t="s">
        <v>1880</v>
      </c>
      <c r="L136" s="663">
        <v>141.04</v>
      </c>
      <c r="M136" s="663">
        <v>705.2</v>
      </c>
      <c r="N136" s="662">
        <v>5</v>
      </c>
      <c r="O136" s="745">
        <v>1.5</v>
      </c>
      <c r="P136" s="663">
        <v>423.12</v>
      </c>
      <c r="Q136" s="678">
        <v>0.6</v>
      </c>
      <c r="R136" s="662">
        <v>3</v>
      </c>
      <c r="S136" s="678">
        <v>0.6</v>
      </c>
      <c r="T136" s="745">
        <v>1</v>
      </c>
      <c r="U136" s="701">
        <v>0.66666666666666663</v>
      </c>
    </row>
    <row r="137" spans="1:21" ht="14.4" customHeight="1" x14ac:dyDescent="0.3">
      <c r="A137" s="661">
        <v>13</v>
      </c>
      <c r="B137" s="662" t="s">
        <v>530</v>
      </c>
      <c r="C137" s="662" t="s">
        <v>1719</v>
      </c>
      <c r="D137" s="743" t="s">
        <v>2847</v>
      </c>
      <c r="E137" s="744" t="s">
        <v>1729</v>
      </c>
      <c r="F137" s="662" t="s">
        <v>1714</v>
      </c>
      <c r="G137" s="662" t="s">
        <v>1877</v>
      </c>
      <c r="H137" s="662" t="s">
        <v>1113</v>
      </c>
      <c r="I137" s="662" t="s">
        <v>1881</v>
      </c>
      <c r="J137" s="662" t="s">
        <v>1882</v>
      </c>
      <c r="K137" s="662" t="s">
        <v>1880</v>
      </c>
      <c r="L137" s="663">
        <v>141.04</v>
      </c>
      <c r="M137" s="663">
        <v>2961.84</v>
      </c>
      <c r="N137" s="662">
        <v>21</v>
      </c>
      <c r="O137" s="745">
        <v>6.5</v>
      </c>
      <c r="P137" s="663">
        <v>705.2</v>
      </c>
      <c r="Q137" s="678">
        <v>0.23809523809523811</v>
      </c>
      <c r="R137" s="662">
        <v>5</v>
      </c>
      <c r="S137" s="678">
        <v>0.23809523809523808</v>
      </c>
      <c r="T137" s="745">
        <v>1.5</v>
      </c>
      <c r="U137" s="701">
        <v>0.23076923076923078</v>
      </c>
    </row>
    <row r="138" spans="1:21" ht="14.4" customHeight="1" x14ac:dyDescent="0.3">
      <c r="A138" s="661">
        <v>13</v>
      </c>
      <c r="B138" s="662" t="s">
        <v>530</v>
      </c>
      <c r="C138" s="662" t="s">
        <v>1719</v>
      </c>
      <c r="D138" s="743" t="s">
        <v>2847</v>
      </c>
      <c r="E138" s="744" t="s">
        <v>1729</v>
      </c>
      <c r="F138" s="662" t="s">
        <v>1714</v>
      </c>
      <c r="G138" s="662" t="s">
        <v>1877</v>
      </c>
      <c r="H138" s="662" t="s">
        <v>531</v>
      </c>
      <c r="I138" s="662" t="s">
        <v>2019</v>
      </c>
      <c r="J138" s="662" t="s">
        <v>1882</v>
      </c>
      <c r="K138" s="662" t="s">
        <v>2020</v>
      </c>
      <c r="L138" s="663">
        <v>0</v>
      </c>
      <c r="M138" s="663">
        <v>0</v>
      </c>
      <c r="N138" s="662">
        <v>2</v>
      </c>
      <c r="O138" s="745">
        <v>1</v>
      </c>
      <c r="P138" s="663">
        <v>0</v>
      </c>
      <c r="Q138" s="678"/>
      <c r="R138" s="662">
        <v>2</v>
      </c>
      <c r="S138" s="678">
        <v>1</v>
      </c>
      <c r="T138" s="745">
        <v>1</v>
      </c>
      <c r="U138" s="701">
        <v>1</v>
      </c>
    </row>
    <row r="139" spans="1:21" ht="14.4" customHeight="1" x14ac:dyDescent="0.3">
      <c r="A139" s="661">
        <v>13</v>
      </c>
      <c r="B139" s="662" t="s">
        <v>530</v>
      </c>
      <c r="C139" s="662" t="s">
        <v>1719</v>
      </c>
      <c r="D139" s="743" t="s">
        <v>2847</v>
      </c>
      <c r="E139" s="744" t="s">
        <v>1729</v>
      </c>
      <c r="F139" s="662" t="s">
        <v>1714</v>
      </c>
      <c r="G139" s="662" t="s">
        <v>2021</v>
      </c>
      <c r="H139" s="662" t="s">
        <v>531</v>
      </c>
      <c r="I139" s="662" t="s">
        <v>2022</v>
      </c>
      <c r="J139" s="662" t="s">
        <v>2023</v>
      </c>
      <c r="K139" s="662" t="s">
        <v>2024</v>
      </c>
      <c r="L139" s="663">
        <v>0</v>
      </c>
      <c r="M139" s="663">
        <v>0</v>
      </c>
      <c r="N139" s="662">
        <v>1</v>
      </c>
      <c r="O139" s="745">
        <v>1</v>
      </c>
      <c r="P139" s="663">
        <v>0</v>
      </c>
      <c r="Q139" s="678"/>
      <c r="R139" s="662">
        <v>1</v>
      </c>
      <c r="S139" s="678">
        <v>1</v>
      </c>
      <c r="T139" s="745">
        <v>1</v>
      </c>
      <c r="U139" s="701">
        <v>1</v>
      </c>
    </row>
    <row r="140" spans="1:21" ht="14.4" customHeight="1" x14ac:dyDescent="0.3">
      <c r="A140" s="661">
        <v>13</v>
      </c>
      <c r="B140" s="662" t="s">
        <v>530</v>
      </c>
      <c r="C140" s="662" t="s">
        <v>1719</v>
      </c>
      <c r="D140" s="743" t="s">
        <v>2847</v>
      </c>
      <c r="E140" s="744" t="s">
        <v>1729</v>
      </c>
      <c r="F140" s="662" t="s">
        <v>1714</v>
      </c>
      <c r="G140" s="662" t="s">
        <v>1892</v>
      </c>
      <c r="H140" s="662" t="s">
        <v>531</v>
      </c>
      <c r="I140" s="662" t="s">
        <v>581</v>
      </c>
      <c r="J140" s="662" t="s">
        <v>2025</v>
      </c>
      <c r="K140" s="662" t="s">
        <v>2026</v>
      </c>
      <c r="L140" s="663">
        <v>24.78</v>
      </c>
      <c r="M140" s="663">
        <v>24.78</v>
      </c>
      <c r="N140" s="662">
        <v>1</v>
      </c>
      <c r="O140" s="745">
        <v>0.5</v>
      </c>
      <c r="P140" s="663"/>
      <c r="Q140" s="678">
        <v>0</v>
      </c>
      <c r="R140" s="662"/>
      <c r="S140" s="678">
        <v>0</v>
      </c>
      <c r="T140" s="745"/>
      <c r="U140" s="701">
        <v>0</v>
      </c>
    </row>
    <row r="141" spans="1:21" ht="14.4" customHeight="1" x14ac:dyDescent="0.3">
      <c r="A141" s="661">
        <v>13</v>
      </c>
      <c r="B141" s="662" t="s">
        <v>530</v>
      </c>
      <c r="C141" s="662" t="s">
        <v>1719</v>
      </c>
      <c r="D141" s="743" t="s">
        <v>2847</v>
      </c>
      <c r="E141" s="744" t="s">
        <v>1729</v>
      </c>
      <c r="F141" s="662" t="s">
        <v>1714</v>
      </c>
      <c r="G141" s="662" t="s">
        <v>1892</v>
      </c>
      <c r="H141" s="662" t="s">
        <v>531</v>
      </c>
      <c r="I141" s="662" t="s">
        <v>899</v>
      </c>
      <c r="J141" s="662" t="s">
        <v>1893</v>
      </c>
      <c r="K141" s="662" t="s">
        <v>1894</v>
      </c>
      <c r="L141" s="663">
        <v>99.11</v>
      </c>
      <c r="M141" s="663">
        <v>198.22</v>
      </c>
      <c r="N141" s="662">
        <v>2</v>
      </c>
      <c r="O141" s="745">
        <v>1</v>
      </c>
      <c r="P141" s="663"/>
      <c r="Q141" s="678">
        <v>0</v>
      </c>
      <c r="R141" s="662"/>
      <c r="S141" s="678">
        <v>0</v>
      </c>
      <c r="T141" s="745"/>
      <c r="U141" s="701">
        <v>0</v>
      </c>
    </row>
    <row r="142" spans="1:21" ht="14.4" customHeight="1" x14ac:dyDescent="0.3">
      <c r="A142" s="661">
        <v>13</v>
      </c>
      <c r="B142" s="662" t="s">
        <v>530</v>
      </c>
      <c r="C142" s="662" t="s">
        <v>1719</v>
      </c>
      <c r="D142" s="743" t="s">
        <v>2847</v>
      </c>
      <c r="E142" s="744" t="s">
        <v>1729</v>
      </c>
      <c r="F142" s="662" t="s">
        <v>1714</v>
      </c>
      <c r="G142" s="662" t="s">
        <v>2027</v>
      </c>
      <c r="H142" s="662" t="s">
        <v>531</v>
      </c>
      <c r="I142" s="662" t="s">
        <v>2028</v>
      </c>
      <c r="J142" s="662" t="s">
        <v>1089</v>
      </c>
      <c r="K142" s="662" t="s">
        <v>2029</v>
      </c>
      <c r="L142" s="663">
        <v>0</v>
      </c>
      <c r="M142" s="663">
        <v>0</v>
      </c>
      <c r="N142" s="662">
        <v>1</v>
      </c>
      <c r="O142" s="745">
        <v>0.5</v>
      </c>
      <c r="P142" s="663"/>
      <c r="Q142" s="678"/>
      <c r="R142" s="662"/>
      <c r="S142" s="678">
        <v>0</v>
      </c>
      <c r="T142" s="745"/>
      <c r="U142" s="701">
        <v>0</v>
      </c>
    </row>
    <row r="143" spans="1:21" ht="14.4" customHeight="1" x14ac:dyDescent="0.3">
      <c r="A143" s="661">
        <v>13</v>
      </c>
      <c r="B143" s="662" t="s">
        <v>530</v>
      </c>
      <c r="C143" s="662" t="s">
        <v>1719</v>
      </c>
      <c r="D143" s="743" t="s">
        <v>2847</v>
      </c>
      <c r="E143" s="744" t="s">
        <v>1729</v>
      </c>
      <c r="F143" s="662" t="s">
        <v>1714</v>
      </c>
      <c r="G143" s="662" t="s">
        <v>2027</v>
      </c>
      <c r="H143" s="662" t="s">
        <v>531</v>
      </c>
      <c r="I143" s="662" t="s">
        <v>2030</v>
      </c>
      <c r="J143" s="662" t="s">
        <v>2031</v>
      </c>
      <c r="K143" s="662" t="s">
        <v>2032</v>
      </c>
      <c r="L143" s="663">
        <v>0</v>
      </c>
      <c r="M143" s="663">
        <v>0</v>
      </c>
      <c r="N143" s="662">
        <v>1</v>
      </c>
      <c r="O143" s="745">
        <v>1</v>
      </c>
      <c r="P143" s="663"/>
      <c r="Q143" s="678"/>
      <c r="R143" s="662"/>
      <c r="S143" s="678">
        <v>0</v>
      </c>
      <c r="T143" s="745"/>
      <c r="U143" s="701">
        <v>0</v>
      </c>
    </row>
    <row r="144" spans="1:21" ht="14.4" customHeight="1" x14ac:dyDescent="0.3">
      <c r="A144" s="661">
        <v>13</v>
      </c>
      <c r="B144" s="662" t="s">
        <v>530</v>
      </c>
      <c r="C144" s="662" t="s">
        <v>1719</v>
      </c>
      <c r="D144" s="743" t="s">
        <v>2847</v>
      </c>
      <c r="E144" s="744" t="s">
        <v>1729</v>
      </c>
      <c r="F144" s="662" t="s">
        <v>1714</v>
      </c>
      <c r="G144" s="662" t="s">
        <v>2033</v>
      </c>
      <c r="H144" s="662" t="s">
        <v>531</v>
      </c>
      <c r="I144" s="662" t="s">
        <v>681</v>
      </c>
      <c r="J144" s="662" t="s">
        <v>2034</v>
      </c>
      <c r="K144" s="662" t="s">
        <v>2035</v>
      </c>
      <c r="L144" s="663">
        <v>0</v>
      </c>
      <c r="M144" s="663">
        <v>0</v>
      </c>
      <c r="N144" s="662">
        <v>1</v>
      </c>
      <c r="O144" s="745">
        <v>0.5</v>
      </c>
      <c r="P144" s="663">
        <v>0</v>
      </c>
      <c r="Q144" s="678"/>
      <c r="R144" s="662">
        <v>1</v>
      </c>
      <c r="S144" s="678">
        <v>1</v>
      </c>
      <c r="T144" s="745">
        <v>0.5</v>
      </c>
      <c r="U144" s="701">
        <v>1</v>
      </c>
    </row>
    <row r="145" spans="1:21" ht="14.4" customHeight="1" x14ac:dyDescent="0.3">
      <c r="A145" s="661">
        <v>13</v>
      </c>
      <c r="B145" s="662" t="s">
        <v>530</v>
      </c>
      <c r="C145" s="662" t="s">
        <v>1719</v>
      </c>
      <c r="D145" s="743" t="s">
        <v>2847</v>
      </c>
      <c r="E145" s="744" t="s">
        <v>1729</v>
      </c>
      <c r="F145" s="662" t="s">
        <v>1714</v>
      </c>
      <c r="G145" s="662" t="s">
        <v>1902</v>
      </c>
      <c r="H145" s="662" t="s">
        <v>1113</v>
      </c>
      <c r="I145" s="662" t="s">
        <v>1237</v>
      </c>
      <c r="J145" s="662" t="s">
        <v>1238</v>
      </c>
      <c r="K145" s="662" t="s">
        <v>1682</v>
      </c>
      <c r="L145" s="663">
        <v>31.32</v>
      </c>
      <c r="M145" s="663">
        <v>93.960000000000008</v>
      </c>
      <c r="N145" s="662">
        <v>3</v>
      </c>
      <c r="O145" s="745">
        <v>2.5</v>
      </c>
      <c r="P145" s="663">
        <v>62.64</v>
      </c>
      <c r="Q145" s="678">
        <v>0.66666666666666663</v>
      </c>
      <c r="R145" s="662">
        <v>2</v>
      </c>
      <c r="S145" s="678">
        <v>0.66666666666666663</v>
      </c>
      <c r="T145" s="745">
        <v>1.5</v>
      </c>
      <c r="U145" s="701">
        <v>0.6</v>
      </c>
    </row>
    <row r="146" spans="1:21" ht="14.4" customHeight="1" x14ac:dyDescent="0.3">
      <c r="A146" s="661">
        <v>13</v>
      </c>
      <c r="B146" s="662" t="s">
        <v>530</v>
      </c>
      <c r="C146" s="662" t="s">
        <v>1719</v>
      </c>
      <c r="D146" s="743" t="s">
        <v>2847</v>
      </c>
      <c r="E146" s="744" t="s">
        <v>1729</v>
      </c>
      <c r="F146" s="662" t="s">
        <v>1714</v>
      </c>
      <c r="G146" s="662" t="s">
        <v>1906</v>
      </c>
      <c r="H146" s="662" t="s">
        <v>1113</v>
      </c>
      <c r="I146" s="662" t="s">
        <v>2036</v>
      </c>
      <c r="J146" s="662" t="s">
        <v>2037</v>
      </c>
      <c r="K146" s="662" t="s">
        <v>1455</v>
      </c>
      <c r="L146" s="663">
        <v>0</v>
      </c>
      <c r="M146" s="663">
        <v>0</v>
      </c>
      <c r="N146" s="662">
        <v>1</v>
      </c>
      <c r="O146" s="745">
        <v>1</v>
      </c>
      <c r="P146" s="663"/>
      <c r="Q146" s="678"/>
      <c r="R146" s="662"/>
      <c r="S146" s="678">
        <v>0</v>
      </c>
      <c r="T146" s="745"/>
      <c r="U146" s="701">
        <v>0</v>
      </c>
    </row>
    <row r="147" spans="1:21" ht="14.4" customHeight="1" x14ac:dyDescent="0.3">
      <c r="A147" s="661">
        <v>13</v>
      </c>
      <c r="B147" s="662" t="s">
        <v>530</v>
      </c>
      <c r="C147" s="662" t="s">
        <v>1719</v>
      </c>
      <c r="D147" s="743" t="s">
        <v>2847</v>
      </c>
      <c r="E147" s="744" t="s">
        <v>1729</v>
      </c>
      <c r="F147" s="662" t="s">
        <v>1714</v>
      </c>
      <c r="G147" s="662" t="s">
        <v>1906</v>
      </c>
      <c r="H147" s="662" t="s">
        <v>1113</v>
      </c>
      <c r="I147" s="662" t="s">
        <v>1907</v>
      </c>
      <c r="J147" s="662" t="s">
        <v>1248</v>
      </c>
      <c r="K147" s="662" t="s">
        <v>1908</v>
      </c>
      <c r="L147" s="663">
        <v>0</v>
      </c>
      <c r="M147" s="663">
        <v>0</v>
      </c>
      <c r="N147" s="662">
        <v>2</v>
      </c>
      <c r="O147" s="745">
        <v>1</v>
      </c>
      <c r="P147" s="663"/>
      <c r="Q147" s="678"/>
      <c r="R147" s="662"/>
      <c r="S147" s="678">
        <v>0</v>
      </c>
      <c r="T147" s="745"/>
      <c r="U147" s="701">
        <v>0</v>
      </c>
    </row>
    <row r="148" spans="1:21" ht="14.4" customHeight="1" x14ac:dyDescent="0.3">
      <c r="A148" s="661">
        <v>13</v>
      </c>
      <c r="B148" s="662" t="s">
        <v>530</v>
      </c>
      <c r="C148" s="662" t="s">
        <v>1719</v>
      </c>
      <c r="D148" s="743" t="s">
        <v>2847</v>
      </c>
      <c r="E148" s="744" t="s">
        <v>1729</v>
      </c>
      <c r="F148" s="662" t="s">
        <v>1714</v>
      </c>
      <c r="G148" s="662" t="s">
        <v>1913</v>
      </c>
      <c r="H148" s="662" t="s">
        <v>531</v>
      </c>
      <c r="I148" s="662" t="s">
        <v>1914</v>
      </c>
      <c r="J148" s="662" t="s">
        <v>1915</v>
      </c>
      <c r="K148" s="662" t="s">
        <v>1916</v>
      </c>
      <c r="L148" s="663">
        <v>75.819999999999993</v>
      </c>
      <c r="M148" s="663">
        <v>1440.5799999999995</v>
      </c>
      <c r="N148" s="662">
        <v>19</v>
      </c>
      <c r="O148" s="745">
        <v>14.5</v>
      </c>
      <c r="P148" s="663">
        <v>985.65999999999963</v>
      </c>
      <c r="Q148" s="678">
        <v>0.68421052631578949</v>
      </c>
      <c r="R148" s="662">
        <v>13</v>
      </c>
      <c r="S148" s="678">
        <v>0.68421052631578949</v>
      </c>
      <c r="T148" s="745">
        <v>10.5</v>
      </c>
      <c r="U148" s="701">
        <v>0.72413793103448276</v>
      </c>
    </row>
    <row r="149" spans="1:21" ht="14.4" customHeight="1" x14ac:dyDescent="0.3">
      <c r="A149" s="661">
        <v>13</v>
      </c>
      <c r="B149" s="662" t="s">
        <v>530</v>
      </c>
      <c r="C149" s="662" t="s">
        <v>1719</v>
      </c>
      <c r="D149" s="743" t="s">
        <v>2847</v>
      </c>
      <c r="E149" s="744" t="s">
        <v>1729</v>
      </c>
      <c r="F149" s="662" t="s">
        <v>1715</v>
      </c>
      <c r="G149" s="662" t="s">
        <v>1853</v>
      </c>
      <c r="H149" s="662" t="s">
        <v>531</v>
      </c>
      <c r="I149" s="662" t="s">
        <v>2038</v>
      </c>
      <c r="J149" s="662" t="s">
        <v>1815</v>
      </c>
      <c r="K149" s="662"/>
      <c r="L149" s="663">
        <v>0</v>
      </c>
      <c r="M149" s="663">
        <v>0</v>
      </c>
      <c r="N149" s="662">
        <v>3</v>
      </c>
      <c r="O149" s="745">
        <v>3</v>
      </c>
      <c r="P149" s="663">
        <v>0</v>
      </c>
      <c r="Q149" s="678"/>
      <c r="R149" s="662">
        <v>3</v>
      </c>
      <c r="S149" s="678">
        <v>1</v>
      </c>
      <c r="T149" s="745">
        <v>3</v>
      </c>
      <c r="U149" s="701">
        <v>1</v>
      </c>
    </row>
    <row r="150" spans="1:21" ht="14.4" customHeight="1" x14ac:dyDescent="0.3">
      <c r="A150" s="661">
        <v>13</v>
      </c>
      <c r="B150" s="662" t="s">
        <v>530</v>
      </c>
      <c r="C150" s="662" t="s">
        <v>1719</v>
      </c>
      <c r="D150" s="743" t="s">
        <v>2847</v>
      </c>
      <c r="E150" s="744" t="s">
        <v>1729</v>
      </c>
      <c r="F150" s="662" t="s">
        <v>1715</v>
      </c>
      <c r="G150" s="662" t="s">
        <v>1853</v>
      </c>
      <c r="H150" s="662" t="s">
        <v>531</v>
      </c>
      <c r="I150" s="662" t="s">
        <v>2039</v>
      </c>
      <c r="J150" s="662" t="s">
        <v>1815</v>
      </c>
      <c r="K150" s="662"/>
      <c r="L150" s="663">
        <v>0</v>
      </c>
      <c r="M150" s="663">
        <v>0</v>
      </c>
      <c r="N150" s="662">
        <v>1</v>
      </c>
      <c r="O150" s="745">
        <v>1</v>
      </c>
      <c r="P150" s="663">
        <v>0</v>
      </c>
      <c r="Q150" s="678"/>
      <c r="R150" s="662">
        <v>1</v>
      </c>
      <c r="S150" s="678">
        <v>1</v>
      </c>
      <c r="T150" s="745">
        <v>1</v>
      </c>
      <c r="U150" s="701">
        <v>1</v>
      </c>
    </row>
    <row r="151" spans="1:21" ht="14.4" customHeight="1" x14ac:dyDescent="0.3">
      <c r="A151" s="661">
        <v>13</v>
      </c>
      <c r="B151" s="662" t="s">
        <v>530</v>
      </c>
      <c r="C151" s="662" t="s">
        <v>1719</v>
      </c>
      <c r="D151" s="743" t="s">
        <v>2847</v>
      </c>
      <c r="E151" s="744" t="s">
        <v>1729</v>
      </c>
      <c r="F151" s="662" t="s">
        <v>1716</v>
      </c>
      <c r="G151" s="662" t="s">
        <v>2040</v>
      </c>
      <c r="H151" s="662" t="s">
        <v>531</v>
      </c>
      <c r="I151" s="662" t="s">
        <v>2041</v>
      </c>
      <c r="J151" s="662" t="s">
        <v>2042</v>
      </c>
      <c r="K151" s="662" t="s">
        <v>2043</v>
      </c>
      <c r="L151" s="663">
        <v>1679</v>
      </c>
      <c r="M151" s="663">
        <v>1679</v>
      </c>
      <c r="N151" s="662">
        <v>1</v>
      </c>
      <c r="O151" s="745">
        <v>1</v>
      </c>
      <c r="P151" s="663">
        <v>1679</v>
      </c>
      <c r="Q151" s="678">
        <v>1</v>
      </c>
      <c r="R151" s="662">
        <v>1</v>
      </c>
      <c r="S151" s="678">
        <v>1</v>
      </c>
      <c r="T151" s="745">
        <v>1</v>
      </c>
      <c r="U151" s="701">
        <v>1</v>
      </c>
    </row>
    <row r="152" spans="1:21" ht="14.4" customHeight="1" x14ac:dyDescent="0.3">
      <c r="A152" s="661">
        <v>13</v>
      </c>
      <c r="B152" s="662" t="s">
        <v>530</v>
      </c>
      <c r="C152" s="662" t="s">
        <v>1719</v>
      </c>
      <c r="D152" s="743" t="s">
        <v>2847</v>
      </c>
      <c r="E152" s="744" t="s">
        <v>1729</v>
      </c>
      <c r="F152" s="662" t="s">
        <v>1716</v>
      </c>
      <c r="G152" s="662" t="s">
        <v>2044</v>
      </c>
      <c r="H152" s="662" t="s">
        <v>531</v>
      </c>
      <c r="I152" s="662" t="s">
        <v>2045</v>
      </c>
      <c r="J152" s="662" t="s">
        <v>2046</v>
      </c>
      <c r="K152" s="662" t="s">
        <v>2047</v>
      </c>
      <c r="L152" s="663">
        <v>50</v>
      </c>
      <c r="M152" s="663">
        <v>150</v>
      </c>
      <c r="N152" s="662">
        <v>3</v>
      </c>
      <c r="O152" s="745">
        <v>1</v>
      </c>
      <c r="P152" s="663"/>
      <c r="Q152" s="678">
        <v>0</v>
      </c>
      <c r="R152" s="662"/>
      <c r="S152" s="678">
        <v>0</v>
      </c>
      <c r="T152" s="745"/>
      <c r="U152" s="701">
        <v>0</v>
      </c>
    </row>
    <row r="153" spans="1:21" ht="14.4" customHeight="1" x14ac:dyDescent="0.3">
      <c r="A153" s="661">
        <v>13</v>
      </c>
      <c r="B153" s="662" t="s">
        <v>530</v>
      </c>
      <c r="C153" s="662" t="s">
        <v>1719</v>
      </c>
      <c r="D153" s="743" t="s">
        <v>2847</v>
      </c>
      <c r="E153" s="744" t="s">
        <v>1729</v>
      </c>
      <c r="F153" s="662" t="s">
        <v>1716</v>
      </c>
      <c r="G153" s="662" t="s">
        <v>2048</v>
      </c>
      <c r="H153" s="662" t="s">
        <v>531</v>
      </c>
      <c r="I153" s="662" t="s">
        <v>2049</v>
      </c>
      <c r="J153" s="662" t="s">
        <v>2050</v>
      </c>
      <c r="K153" s="662" t="s">
        <v>2051</v>
      </c>
      <c r="L153" s="663">
        <v>1697.06</v>
      </c>
      <c r="M153" s="663">
        <v>3394.12</v>
      </c>
      <c r="N153" s="662">
        <v>2</v>
      </c>
      <c r="O153" s="745">
        <v>1</v>
      </c>
      <c r="P153" s="663">
        <v>3394.12</v>
      </c>
      <c r="Q153" s="678">
        <v>1</v>
      </c>
      <c r="R153" s="662">
        <v>2</v>
      </c>
      <c r="S153" s="678">
        <v>1</v>
      </c>
      <c r="T153" s="745">
        <v>1</v>
      </c>
      <c r="U153" s="701">
        <v>1</v>
      </c>
    </row>
    <row r="154" spans="1:21" ht="14.4" customHeight="1" x14ac:dyDescent="0.3">
      <c r="A154" s="661">
        <v>13</v>
      </c>
      <c r="B154" s="662" t="s">
        <v>530</v>
      </c>
      <c r="C154" s="662" t="s">
        <v>1719</v>
      </c>
      <c r="D154" s="743" t="s">
        <v>2847</v>
      </c>
      <c r="E154" s="744" t="s">
        <v>1729</v>
      </c>
      <c r="F154" s="662" t="s">
        <v>1716</v>
      </c>
      <c r="G154" s="662" t="s">
        <v>2048</v>
      </c>
      <c r="H154" s="662" t="s">
        <v>531</v>
      </c>
      <c r="I154" s="662" t="s">
        <v>2052</v>
      </c>
      <c r="J154" s="662" t="s">
        <v>2053</v>
      </c>
      <c r="K154" s="662" t="s">
        <v>2054</v>
      </c>
      <c r="L154" s="663">
        <v>1839</v>
      </c>
      <c r="M154" s="663">
        <v>1839</v>
      </c>
      <c r="N154" s="662">
        <v>1</v>
      </c>
      <c r="O154" s="745">
        <v>1</v>
      </c>
      <c r="P154" s="663">
        <v>1839</v>
      </c>
      <c r="Q154" s="678">
        <v>1</v>
      </c>
      <c r="R154" s="662">
        <v>1</v>
      </c>
      <c r="S154" s="678">
        <v>1</v>
      </c>
      <c r="T154" s="745">
        <v>1</v>
      </c>
      <c r="U154" s="701">
        <v>1</v>
      </c>
    </row>
    <row r="155" spans="1:21" ht="14.4" customHeight="1" x14ac:dyDescent="0.3">
      <c r="A155" s="661">
        <v>13</v>
      </c>
      <c r="B155" s="662" t="s">
        <v>530</v>
      </c>
      <c r="C155" s="662" t="s">
        <v>1719</v>
      </c>
      <c r="D155" s="743" t="s">
        <v>2847</v>
      </c>
      <c r="E155" s="744" t="s">
        <v>1729</v>
      </c>
      <c r="F155" s="662" t="s">
        <v>1716</v>
      </c>
      <c r="G155" s="662" t="s">
        <v>2048</v>
      </c>
      <c r="H155" s="662" t="s">
        <v>531</v>
      </c>
      <c r="I155" s="662" t="s">
        <v>2055</v>
      </c>
      <c r="J155" s="662" t="s">
        <v>2056</v>
      </c>
      <c r="K155" s="662" t="s">
        <v>2057</v>
      </c>
      <c r="L155" s="663">
        <v>2000</v>
      </c>
      <c r="M155" s="663">
        <v>2000</v>
      </c>
      <c r="N155" s="662">
        <v>1</v>
      </c>
      <c r="O155" s="745">
        <v>1</v>
      </c>
      <c r="P155" s="663">
        <v>2000</v>
      </c>
      <c r="Q155" s="678">
        <v>1</v>
      </c>
      <c r="R155" s="662">
        <v>1</v>
      </c>
      <c r="S155" s="678">
        <v>1</v>
      </c>
      <c r="T155" s="745">
        <v>1</v>
      </c>
      <c r="U155" s="701">
        <v>1</v>
      </c>
    </row>
    <row r="156" spans="1:21" ht="14.4" customHeight="1" x14ac:dyDescent="0.3">
      <c r="A156" s="661">
        <v>13</v>
      </c>
      <c r="B156" s="662" t="s">
        <v>530</v>
      </c>
      <c r="C156" s="662" t="s">
        <v>1719</v>
      </c>
      <c r="D156" s="743" t="s">
        <v>2847</v>
      </c>
      <c r="E156" s="744" t="s">
        <v>1729</v>
      </c>
      <c r="F156" s="662" t="s">
        <v>1716</v>
      </c>
      <c r="G156" s="662" t="s">
        <v>2048</v>
      </c>
      <c r="H156" s="662" t="s">
        <v>531</v>
      </c>
      <c r="I156" s="662" t="s">
        <v>2058</v>
      </c>
      <c r="J156" s="662" t="s">
        <v>2059</v>
      </c>
      <c r="K156" s="662" t="s">
        <v>2060</v>
      </c>
      <c r="L156" s="663">
        <v>1361</v>
      </c>
      <c r="M156" s="663">
        <v>1361</v>
      </c>
      <c r="N156" s="662">
        <v>1</v>
      </c>
      <c r="O156" s="745">
        <v>1</v>
      </c>
      <c r="P156" s="663">
        <v>1361</v>
      </c>
      <c r="Q156" s="678">
        <v>1</v>
      </c>
      <c r="R156" s="662">
        <v>1</v>
      </c>
      <c r="S156" s="678">
        <v>1</v>
      </c>
      <c r="T156" s="745">
        <v>1</v>
      </c>
      <c r="U156" s="701">
        <v>1</v>
      </c>
    </row>
    <row r="157" spans="1:21" ht="14.4" customHeight="1" x14ac:dyDescent="0.3">
      <c r="A157" s="661">
        <v>13</v>
      </c>
      <c r="B157" s="662" t="s">
        <v>530</v>
      </c>
      <c r="C157" s="662" t="s">
        <v>1719</v>
      </c>
      <c r="D157" s="743" t="s">
        <v>2847</v>
      </c>
      <c r="E157" s="744" t="s">
        <v>1729</v>
      </c>
      <c r="F157" s="662" t="s">
        <v>1716</v>
      </c>
      <c r="G157" s="662" t="s">
        <v>2048</v>
      </c>
      <c r="H157" s="662" t="s">
        <v>531</v>
      </c>
      <c r="I157" s="662" t="s">
        <v>2061</v>
      </c>
      <c r="J157" s="662" t="s">
        <v>2062</v>
      </c>
      <c r="K157" s="662" t="s">
        <v>2063</v>
      </c>
      <c r="L157" s="663">
        <v>453</v>
      </c>
      <c r="M157" s="663">
        <v>906</v>
      </c>
      <c r="N157" s="662">
        <v>2</v>
      </c>
      <c r="O157" s="745">
        <v>1</v>
      </c>
      <c r="P157" s="663">
        <v>906</v>
      </c>
      <c r="Q157" s="678">
        <v>1</v>
      </c>
      <c r="R157" s="662">
        <v>2</v>
      </c>
      <c r="S157" s="678">
        <v>1</v>
      </c>
      <c r="T157" s="745">
        <v>1</v>
      </c>
      <c r="U157" s="701">
        <v>1</v>
      </c>
    </row>
    <row r="158" spans="1:21" ht="14.4" customHeight="1" x14ac:dyDescent="0.3">
      <c r="A158" s="661">
        <v>13</v>
      </c>
      <c r="B158" s="662" t="s">
        <v>530</v>
      </c>
      <c r="C158" s="662" t="s">
        <v>1719</v>
      </c>
      <c r="D158" s="743" t="s">
        <v>2847</v>
      </c>
      <c r="E158" s="744" t="s">
        <v>1730</v>
      </c>
      <c r="F158" s="662" t="s">
        <v>1714</v>
      </c>
      <c r="G158" s="662" t="s">
        <v>2064</v>
      </c>
      <c r="H158" s="662" t="s">
        <v>531</v>
      </c>
      <c r="I158" s="662" t="s">
        <v>862</v>
      </c>
      <c r="J158" s="662" t="s">
        <v>594</v>
      </c>
      <c r="K158" s="662" t="s">
        <v>2065</v>
      </c>
      <c r="L158" s="663">
        <v>33.840000000000003</v>
      </c>
      <c r="M158" s="663">
        <v>67.680000000000007</v>
      </c>
      <c r="N158" s="662">
        <v>2</v>
      </c>
      <c r="O158" s="745">
        <v>1</v>
      </c>
      <c r="P158" s="663"/>
      <c r="Q158" s="678">
        <v>0</v>
      </c>
      <c r="R158" s="662"/>
      <c r="S158" s="678">
        <v>0</v>
      </c>
      <c r="T158" s="745"/>
      <c r="U158" s="701">
        <v>0</v>
      </c>
    </row>
    <row r="159" spans="1:21" ht="14.4" customHeight="1" x14ac:dyDescent="0.3">
      <c r="A159" s="661">
        <v>13</v>
      </c>
      <c r="B159" s="662" t="s">
        <v>530</v>
      </c>
      <c r="C159" s="662" t="s">
        <v>1719</v>
      </c>
      <c r="D159" s="743" t="s">
        <v>2847</v>
      </c>
      <c r="E159" s="744" t="s">
        <v>1730</v>
      </c>
      <c r="F159" s="662" t="s">
        <v>1714</v>
      </c>
      <c r="G159" s="662" t="s">
        <v>1751</v>
      </c>
      <c r="H159" s="662" t="s">
        <v>1113</v>
      </c>
      <c r="I159" s="662" t="s">
        <v>1410</v>
      </c>
      <c r="J159" s="662" t="s">
        <v>1260</v>
      </c>
      <c r="K159" s="662" t="s">
        <v>1656</v>
      </c>
      <c r="L159" s="663">
        <v>154.36000000000001</v>
      </c>
      <c r="M159" s="663">
        <v>926.16000000000008</v>
      </c>
      <c r="N159" s="662">
        <v>6</v>
      </c>
      <c r="O159" s="745">
        <v>5.5</v>
      </c>
      <c r="P159" s="663">
        <v>617.44000000000005</v>
      </c>
      <c r="Q159" s="678">
        <v>0.66666666666666663</v>
      </c>
      <c r="R159" s="662">
        <v>4</v>
      </c>
      <c r="S159" s="678">
        <v>0.66666666666666663</v>
      </c>
      <c r="T159" s="745">
        <v>3.5</v>
      </c>
      <c r="U159" s="701">
        <v>0.63636363636363635</v>
      </c>
    </row>
    <row r="160" spans="1:21" ht="14.4" customHeight="1" x14ac:dyDescent="0.3">
      <c r="A160" s="661">
        <v>13</v>
      </c>
      <c r="B160" s="662" t="s">
        <v>530</v>
      </c>
      <c r="C160" s="662" t="s">
        <v>1719</v>
      </c>
      <c r="D160" s="743" t="s">
        <v>2847</v>
      </c>
      <c r="E160" s="744" t="s">
        <v>1730</v>
      </c>
      <c r="F160" s="662" t="s">
        <v>1714</v>
      </c>
      <c r="G160" s="662" t="s">
        <v>2066</v>
      </c>
      <c r="H160" s="662" t="s">
        <v>1113</v>
      </c>
      <c r="I160" s="662" t="s">
        <v>1179</v>
      </c>
      <c r="J160" s="662" t="s">
        <v>1640</v>
      </c>
      <c r="K160" s="662" t="s">
        <v>760</v>
      </c>
      <c r="L160" s="663">
        <v>117.73</v>
      </c>
      <c r="M160" s="663">
        <v>117.73</v>
      </c>
      <c r="N160" s="662">
        <v>1</v>
      </c>
      <c r="O160" s="745">
        <v>0.5</v>
      </c>
      <c r="P160" s="663"/>
      <c r="Q160" s="678">
        <v>0</v>
      </c>
      <c r="R160" s="662"/>
      <c r="S160" s="678">
        <v>0</v>
      </c>
      <c r="T160" s="745"/>
      <c r="U160" s="701">
        <v>0</v>
      </c>
    </row>
    <row r="161" spans="1:21" ht="14.4" customHeight="1" x14ac:dyDescent="0.3">
      <c r="A161" s="661">
        <v>13</v>
      </c>
      <c r="B161" s="662" t="s">
        <v>530</v>
      </c>
      <c r="C161" s="662" t="s">
        <v>1719</v>
      </c>
      <c r="D161" s="743" t="s">
        <v>2847</v>
      </c>
      <c r="E161" s="744" t="s">
        <v>1730</v>
      </c>
      <c r="F161" s="662" t="s">
        <v>1714</v>
      </c>
      <c r="G161" s="662" t="s">
        <v>1765</v>
      </c>
      <c r="H161" s="662" t="s">
        <v>1113</v>
      </c>
      <c r="I161" s="662" t="s">
        <v>1766</v>
      </c>
      <c r="J161" s="662" t="s">
        <v>1767</v>
      </c>
      <c r="K161" s="662" t="s">
        <v>1768</v>
      </c>
      <c r="L161" s="663">
        <v>70.540000000000006</v>
      </c>
      <c r="M161" s="663">
        <v>70.540000000000006</v>
      </c>
      <c r="N161" s="662">
        <v>1</v>
      </c>
      <c r="O161" s="745">
        <v>1</v>
      </c>
      <c r="P161" s="663">
        <v>70.540000000000006</v>
      </c>
      <c r="Q161" s="678">
        <v>1</v>
      </c>
      <c r="R161" s="662">
        <v>1</v>
      </c>
      <c r="S161" s="678">
        <v>1</v>
      </c>
      <c r="T161" s="745">
        <v>1</v>
      </c>
      <c r="U161" s="701">
        <v>1</v>
      </c>
    </row>
    <row r="162" spans="1:21" ht="14.4" customHeight="1" x14ac:dyDescent="0.3">
      <c r="A162" s="661">
        <v>13</v>
      </c>
      <c r="B162" s="662" t="s">
        <v>530</v>
      </c>
      <c r="C162" s="662" t="s">
        <v>1719</v>
      </c>
      <c r="D162" s="743" t="s">
        <v>2847</v>
      </c>
      <c r="E162" s="744" t="s">
        <v>1730</v>
      </c>
      <c r="F162" s="662" t="s">
        <v>1714</v>
      </c>
      <c r="G162" s="662" t="s">
        <v>1773</v>
      </c>
      <c r="H162" s="662" t="s">
        <v>1113</v>
      </c>
      <c r="I162" s="662" t="s">
        <v>861</v>
      </c>
      <c r="J162" s="662" t="s">
        <v>1207</v>
      </c>
      <c r="K162" s="662" t="s">
        <v>1208</v>
      </c>
      <c r="L162" s="663">
        <v>103.8</v>
      </c>
      <c r="M162" s="663">
        <v>519</v>
      </c>
      <c r="N162" s="662">
        <v>5</v>
      </c>
      <c r="O162" s="745">
        <v>3</v>
      </c>
      <c r="P162" s="663"/>
      <c r="Q162" s="678">
        <v>0</v>
      </c>
      <c r="R162" s="662"/>
      <c r="S162" s="678">
        <v>0</v>
      </c>
      <c r="T162" s="745"/>
      <c r="U162" s="701">
        <v>0</v>
      </c>
    </row>
    <row r="163" spans="1:21" ht="14.4" customHeight="1" x14ac:dyDescent="0.3">
      <c r="A163" s="661">
        <v>13</v>
      </c>
      <c r="B163" s="662" t="s">
        <v>530</v>
      </c>
      <c r="C163" s="662" t="s">
        <v>1719</v>
      </c>
      <c r="D163" s="743" t="s">
        <v>2847</v>
      </c>
      <c r="E163" s="744" t="s">
        <v>1730</v>
      </c>
      <c r="F163" s="662" t="s">
        <v>1714</v>
      </c>
      <c r="G163" s="662" t="s">
        <v>1773</v>
      </c>
      <c r="H163" s="662" t="s">
        <v>1113</v>
      </c>
      <c r="I163" s="662" t="s">
        <v>1774</v>
      </c>
      <c r="J163" s="662" t="s">
        <v>1775</v>
      </c>
      <c r="K163" s="662" t="s">
        <v>1776</v>
      </c>
      <c r="L163" s="663">
        <v>155.69999999999999</v>
      </c>
      <c r="M163" s="663">
        <v>622.79999999999995</v>
      </c>
      <c r="N163" s="662">
        <v>4</v>
      </c>
      <c r="O163" s="745">
        <v>2</v>
      </c>
      <c r="P163" s="663">
        <v>467.09999999999997</v>
      </c>
      <c r="Q163" s="678">
        <v>0.75</v>
      </c>
      <c r="R163" s="662">
        <v>3</v>
      </c>
      <c r="S163" s="678">
        <v>0.75</v>
      </c>
      <c r="T163" s="745">
        <v>1</v>
      </c>
      <c r="U163" s="701">
        <v>0.5</v>
      </c>
    </row>
    <row r="164" spans="1:21" ht="14.4" customHeight="1" x14ac:dyDescent="0.3">
      <c r="A164" s="661">
        <v>13</v>
      </c>
      <c r="B164" s="662" t="s">
        <v>530</v>
      </c>
      <c r="C164" s="662" t="s">
        <v>1719</v>
      </c>
      <c r="D164" s="743" t="s">
        <v>2847</v>
      </c>
      <c r="E164" s="744" t="s">
        <v>1730</v>
      </c>
      <c r="F164" s="662" t="s">
        <v>1714</v>
      </c>
      <c r="G164" s="662" t="s">
        <v>2067</v>
      </c>
      <c r="H164" s="662" t="s">
        <v>531</v>
      </c>
      <c r="I164" s="662" t="s">
        <v>739</v>
      </c>
      <c r="J164" s="662" t="s">
        <v>2068</v>
      </c>
      <c r="K164" s="662" t="s">
        <v>2069</v>
      </c>
      <c r="L164" s="663">
        <v>0</v>
      </c>
      <c r="M164" s="663">
        <v>0</v>
      </c>
      <c r="N164" s="662">
        <v>2</v>
      </c>
      <c r="O164" s="745">
        <v>0.5</v>
      </c>
      <c r="P164" s="663"/>
      <c r="Q164" s="678"/>
      <c r="R164" s="662"/>
      <c r="S164" s="678">
        <v>0</v>
      </c>
      <c r="T164" s="745"/>
      <c r="U164" s="701">
        <v>0</v>
      </c>
    </row>
    <row r="165" spans="1:21" ht="14.4" customHeight="1" x14ac:dyDescent="0.3">
      <c r="A165" s="661">
        <v>13</v>
      </c>
      <c r="B165" s="662" t="s">
        <v>530</v>
      </c>
      <c r="C165" s="662" t="s">
        <v>1719</v>
      </c>
      <c r="D165" s="743" t="s">
        <v>2847</v>
      </c>
      <c r="E165" s="744" t="s">
        <v>1730</v>
      </c>
      <c r="F165" s="662" t="s">
        <v>1714</v>
      </c>
      <c r="G165" s="662" t="s">
        <v>1782</v>
      </c>
      <c r="H165" s="662" t="s">
        <v>531</v>
      </c>
      <c r="I165" s="662" t="s">
        <v>1783</v>
      </c>
      <c r="J165" s="662" t="s">
        <v>1343</v>
      </c>
      <c r="K165" s="662" t="s">
        <v>1663</v>
      </c>
      <c r="L165" s="663">
        <v>170.52</v>
      </c>
      <c r="M165" s="663">
        <v>341.04</v>
      </c>
      <c r="N165" s="662">
        <v>2</v>
      </c>
      <c r="O165" s="745">
        <v>1</v>
      </c>
      <c r="P165" s="663">
        <v>341.04</v>
      </c>
      <c r="Q165" s="678">
        <v>1</v>
      </c>
      <c r="R165" s="662">
        <v>2</v>
      </c>
      <c r="S165" s="678">
        <v>1</v>
      </c>
      <c r="T165" s="745">
        <v>1</v>
      </c>
      <c r="U165" s="701">
        <v>1</v>
      </c>
    </row>
    <row r="166" spans="1:21" ht="14.4" customHeight="1" x14ac:dyDescent="0.3">
      <c r="A166" s="661">
        <v>13</v>
      </c>
      <c r="B166" s="662" t="s">
        <v>530</v>
      </c>
      <c r="C166" s="662" t="s">
        <v>1719</v>
      </c>
      <c r="D166" s="743" t="s">
        <v>2847</v>
      </c>
      <c r="E166" s="744" t="s">
        <v>1730</v>
      </c>
      <c r="F166" s="662" t="s">
        <v>1714</v>
      </c>
      <c r="G166" s="662" t="s">
        <v>1782</v>
      </c>
      <c r="H166" s="662" t="s">
        <v>531</v>
      </c>
      <c r="I166" s="662" t="s">
        <v>2070</v>
      </c>
      <c r="J166" s="662" t="s">
        <v>1785</v>
      </c>
      <c r="K166" s="662" t="s">
        <v>2071</v>
      </c>
      <c r="L166" s="663">
        <v>42.63</v>
      </c>
      <c r="M166" s="663">
        <v>127.89000000000001</v>
      </c>
      <c r="N166" s="662">
        <v>3</v>
      </c>
      <c r="O166" s="745">
        <v>2</v>
      </c>
      <c r="P166" s="663">
        <v>85.26</v>
      </c>
      <c r="Q166" s="678">
        <v>0.66666666666666663</v>
      </c>
      <c r="R166" s="662">
        <v>2</v>
      </c>
      <c r="S166" s="678">
        <v>0.66666666666666663</v>
      </c>
      <c r="T166" s="745">
        <v>1</v>
      </c>
      <c r="U166" s="701">
        <v>0.5</v>
      </c>
    </row>
    <row r="167" spans="1:21" ht="14.4" customHeight="1" x14ac:dyDescent="0.3">
      <c r="A167" s="661">
        <v>13</v>
      </c>
      <c r="B167" s="662" t="s">
        <v>530</v>
      </c>
      <c r="C167" s="662" t="s">
        <v>1719</v>
      </c>
      <c r="D167" s="743" t="s">
        <v>2847</v>
      </c>
      <c r="E167" s="744" t="s">
        <v>1730</v>
      </c>
      <c r="F167" s="662" t="s">
        <v>1714</v>
      </c>
      <c r="G167" s="662" t="s">
        <v>1782</v>
      </c>
      <c r="H167" s="662" t="s">
        <v>531</v>
      </c>
      <c r="I167" s="662" t="s">
        <v>1787</v>
      </c>
      <c r="J167" s="662" t="s">
        <v>1788</v>
      </c>
      <c r="K167" s="662" t="s">
        <v>1789</v>
      </c>
      <c r="L167" s="663">
        <v>85.27</v>
      </c>
      <c r="M167" s="663">
        <v>170.54</v>
      </c>
      <c r="N167" s="662">
        <v>2</v>
      </c>
      <c r="O167" s="745">
        <v>0.5</v>
      </c>
      <c r="P167" s="663"/>
      <c r="Q167" s="678">
        <v>0</v>
      </c>
      <c r="R167" s="662"/>
      <c r="S167" s="678">
        <v>0</v>
      </c>
      <c r="T167" s="745"/>
      <c r="U167" s="701">
        <v>0</v>
      </c>
    </row>
    <row r="168" spans="1:21" ht="14.4" customHeight="1" x14ac:dyDescent="0.3">
      <c r="A168" s="661">
        <v>13</v>
      </c>
      <c r="B168" s="662" t="s">
        <v>530</v>
      </c>
      <c r="C168" s="662" t="s">
        <v>1719</v>
      </c>
      <c r="D168" s="743" t="s">
        <v>2847</v>
      </c>
      <c r="E168" s="744" t="s">
        <v>1730</v>
      </c>
      <c r="F168" s="662" t="s">
        <v>1714</v>
      </c>
      <c r="G168" s="662" t="s">
        <v>1782</v>
      </c>
      <c r="H168" s="662" t="s">
        <v>531</v>
      </c>
      <c r="I168" s="662" t="s">
        <v>1342</v>
      </c>
      <c r="J168" s="662" t="s">
        <v>1343</v>
      </c>
      <c r="K168" s="662" t="s">
        <v>1663</v>
      </c>
      <c r="L168" s="663">
        <v>170.52</v>
      </c>
      <c r="M168" s="663">
        <v>1364.16</v>
      </c>
      <c r="N168" s="662">
        <v>8</v>
      </c>
      <c r="O168" s="745">
        <v>4</v>
      </c>
      <c r="P168" s="663">
        <v>1023.1200000000001</v>
      </c>
      <c r="Q168" s="678">
        <v>0.75</v>
      </c>
      <c r="R168" s="662">
        <v>6</v>
      </c>
      <c r="S168" s="678">
        <v>0.75</v>
      </c>
      <c r="T168" s="745">
        <v>3</v>
      </c>
      <c r="U168" s="701">
        <v>0.75</v>
      </c>
    </row>
    <row r="169" spans="1:21" ht="14.4" customHeight="1" x14ac:dyDescent="0.3">
      <c r="A169" s="661">
        <v>13</v>
      </c>
      <c r="B169" s="662" t="s">
        <v>530</v>
      </c>
      <c r="C169" s="662" t="s">
        <v>1719</v>
      </c>
      <c r="D169" s="743" t="s">
        <v>2847</v>
      </c>
      <c r="E169" s="744" t="s">
        <v>1730</v>
      </c>
      <c r="F169" s="662" t="s">
        <v>1714</v>
      </c>
      <c r="G169" s="662" t="s">
        <v>1782</v>
      </c>
      <c r="H169" s="662" t="s">
        <v>531</v>
      </c>
      <c r="I169" s="662" t="s">
        <v>1790</v>
      </c>
      <c r="J169" s="662" t="s">
        <v>1343</v>
      </c>
      <c r="K169" s="662" t="s">
        <v>1663</v>
      </c>
      <c r="L169" s="663">
        <v>0</v>
      </c>
      <c r="M169" s="663">
        <v>0</v>
      </c>
      <c r="N169" s="662">
        <v>2</v>
      </c>
      <c r="O169" s="745">
        <v>2</v>
      </c>
      <c r="P169" s="663">
        <v>0</v>
      </c>
      <c r="Q169" s="678"/>
      <c r="R169" s="662">
        <v>1</v>
      </c>
      <c r="S169" s="678">
        <v>0.5</v>
      </c>
      <c r="T169" s="745">
        <v>1</v>
      </c>
      <c r="U169" s="701">
        <v>0.5</v>
      </c>
    </row>
    <row r="170" spans="1:21" ht="14.4" customHeight="1" x14ac:dyDescent="0.3">
      <c r="A170" s="661">
        <v>13</v>
      </c>
      <c r="B170" s="662" t="s">
        <v>530</v>
      </c>
      <c r="C170" s="662" t="s">
        <v>1719</v>
      </c>
      <c r="D170" s="743" t="s">
        <v>2847</v>
      </c>
      <c r="E170" s="744" t="s">
        <v>1730</v>
      </c>
      <c r="F170" s="662" t="s">
        <v>1714</v>
      </c>
      <c r="G170" s="662" t="s">
        <v>2072</v>
      </c>
      <c r="H170" s="662" t="s">
        <v>531</v>
      </c>
      <c r="I170" s="662" t="s">
        <v>2073</v>
      </c>
      <c r="J170" s="662" t="s">
        <v>2074</v>
      </c>
      <c r="K170" s="662" t="s">
        <v>2075</v>
      </c>
      <c r="L170" s="663">
        <v>0</v>
      </c>
      <c r="M170" s="663">
        <v>0</v>
      </c>
      <c r="N170" s="662">
        <v>1</v>
      </c>
      <c r="O170" s="745">
        <v>1</v>
      </c>
      <c r="P170" s="663"/>
      <c r="Q170" s="678"/>
      <c r="R170" s="662"/>
      <c r="S170" s="678">
        <v>0</v>
      </c>
      <c r="T170" s="745"/>
      <c r="U170" s="701">
        <v>0</v>
      </c>
    </row>
    <row r="171" spans="1:21" ht="14.4" customHeight="1" x14ac:dyDescent="0.3">
      <c r="A171" s="661">
        <v>13</v>
      </c>
      <c r="B171" s="662" t="s">
        <v>530</v>
      </c>
      <c r="C171" s="662" t="s">
        <v>1719</v>
      </c>
      <c r="D171" s="743" t="s">
        <v>2847</v>
      </c>
      <c r="E171" s="744" t="s">
        <v>1730</v>
      </c>
      <c r="F171" s="662" t="s">
        <v>1714</v>
      </c>
      <c r="G171" s="662" t="s">
        <v>1797</v>
      </c>
      <c r="H171" s="662" t="s">
        <v>531</v>
      </c>
      <c r="I171" s="662" t="s">
        <v>1475</v>
      </c>
      <c r="J171" s="662" t="s">
        <v>1476</v>
      </c>
      <c r="K171" s="662" t="s">
        <v>1764</v>
      </c>
      <c r="L171" s="663">
        <v>75.819999999999993</v>
      </c>
      <c r="M171" s="663">
        <v>151.63999999999999</v>
      </c>
      <c r="N171" s="662">
        <v>2</v>
      </c>
      <c r="O171" s="745">
        <v>2</v>
      </c>
      <c r="P171" s="663">
        <v>75.819999999999993</v>
      </c>
      <c r="Q171" s="678">
        <v>0.5</v>
      </c>
      <c r="R171" s="662">
        <v>1</v>
      </c>
      <c r="S171" s="678">
        <v>0.5</v>
      </c>
      <c r="T171" s="745">
        <v>1</v>
      </c>
      <c r="U171" s="701">
        <v>0.5</v>
      </c>
    </row>
    <row r="172" spans="1:21" ht="14.4" customHeight="1" x14ac:dyDescent="0.3">
      <c r="A172" s="661">
        <v>13</v>
      </c>
      <c r="B172" s="662" t="s">
        <v>530</v>
      </c>
      <c r="C172" s="662" t="s">
        <v>1719</v>
      </c>
      <c r="D172" s="743" t="s">
        <v>2847</v>
      </c>
      <c r="E172" s="744" t="s">
        <v>1730</v>
      </c>
      <c r="F172" s="662" t="s">
        <v>1714</v>
      </c>
      <c r="G172" s="662" t="s">
        <v>2076</v>
      </c>
      <c r="H172" s="662" t="s">
        <v>531</v>
      </c>
      <c r="I172" s="662" t="s">
        <v>2077</v>
      </c>
      <c r="J172" s="662" t="s">
        <v>2078</v>
      </c>
      <c r="K172" s="662" t="s">
        <v>2079</v>
      </c>
      <c r="L172" s="663">
        <v>0</v>
      </c>
      <c r="M172" s="663">
        <v>0</v>
      </c>
      <c r="N172" s="662">
        <v>1</v>
      </c>
      <c r="O172" s="745">
        <v>0.5</v>
      </c>
      <c r="P172" s="663"/>
      <c r="Q172" s="678"/>
      <c r="R172" s="662"/>
      <c r="S172" s="678">
        <v>0</v>
      </c>
      <c r="T172" s="745"/>
      <c r="U172" s="701">
        <v>0</v>
      </c>
    </row>
    <row r="173" spans="1:21" ht="14.4" customHeight="1" x14ac:dyDescent="0.3">
      <c r="A173" s="661">
        <v>13</v>
      </c>
      <c r="B173" s="662" t="s">
        <v>530</v>
      </c>
      <c r="C173" s="662" t="s">
        <v>1719</v>
      </c>
      <c r="D173" s="743" t="s">
        <v>2847</v>
      </c>
      <c r="E173" s="744" t="s">
        <v>1730</v>
      </c>
      <c r="F173" s="662" t="s">
        <v>1714</v>
      </c>
      <c r="G173" s="662" t="s">
        <v>2080</v>
      </c>
      <c r="H173" s="662" t="s">
        <v>531</v>
      </c>
      <c r="I173" s="662" t="s">
        <v>2081</v>
      </c>
      <c r="J173" s="662" t="s">
        <v>2082</v>
      </c>
      <c r="K173" s="662" t="s">
        <v>2083</v>
      </c>
      <c r="L173" s="663">
        <v>0</v>
      </c>
      <c r="M173" s="663">
        <v>0</v>
      </c>
      <c r="N173" s="662">
        <v>1</v>
      </c>
      <c r="O173" s="745">
        <v>0.5</v>
      </c>
      <c r="P173" s="663"/>
      <c r="Q173" s="678"/>
      <c r="R173" s="662"/>
      <c r="S173" s="678">
        <v>0</v>
      </c>
      <c r="T173" s="745"/>
      <c r="U173" s="701">
        <v>0</v>
      </c>
    </row>
    <row r="174" spans="1:21" ht="14.4" customHeight="1" x14ac:dyDescent="0.3">
      <c r="A174" s="661">
        <v>13</v>
      </c>
      <c r="B174" s="662" t="s">
        <v>530</v>
      </c>
      <c r="C174" s="662" t="s">
        <v>1719</v>
      </c>
      <c r="D174" s="743" t="s">
        <v>2847</v>
      </c>
      <c r="E174" s="744" t="s">
        <v>1730</v>
      </c>
      <c r="F174" s="662" t="s">
        <v>1714</v>
      </c>
      <c r="G174" s="662" t="s">
        <v>2080</v>
      </c>
      <c r="H174" s="662" t="s">
        <v>531</v>
      </c>
      <c r="I174" s="662" t="s">
        <v>2084</v>
      </c>
      <c r="J174" s="662" t="s">
        <v>2082</v>
      </c>
      <c r="K174" s="662" t="s">
        <v>2085</v>
      </c>
      <c r="L174" s="663">
        <v>1188.46</v>
      </c>
      <c r="M174" s="663">
        <v>1188.46</v>
      </c>
      <c r="N174" s="662">
        <v>1</v>
      </c>
      <c r="O174" s="745">
        <v>1</v>
      </c>
      <c r="P174" s="663"/>
      <c r="Q174" s="678">
        <v>0</v>
      </c>
      <c r="R174" s="662"/>
      <c r="S174" s="678">
        <v>0</v>
      </c>
      <c r="T174" s="745"/>
      <c r="U174" s="701">
        <v>0</v>
      </c>
    </row>
    <row r="175" spans="1:21" ht="14.4" customHeight="1" x14ac:dyDescent="0.3">
      <c r="A175" s="661">
        <v>13</v>
      </c>
      <c r="B175" s="662" t="s">
        <v>530</v>
      </c>
      <c r="C175" s="662" t="s">
        <v>1719</v>
      </c>
      <c r="D175" s="743" t="s">
        <v>2847</v>
      </c>
      <c r="E175" s="744" t="s">
        <v>1730</v>
      </c>
      <c r="F175" s="662" t="s">
        <v>1714</v>
      </c>
      <c r="G175" s="662" t="s">
        <v>1803</v>
      </c>
      <c r="H175" s="662" t="s">
        <v>531</v>
      </c>
      <c r="I175" s="662" t="s">
        <v>1939</v>
      </c>
      <c r="J175" s="662" t="s">
        <v>987</v>
      </c>
      <c r="K175" s="662" t="s">
        <v>1940</v>
      </c>
      <c r="L175" s="663">
        <v>0</v>
      </c>
      <c r="M175" s="663">
        <v>0</v>
      </c>
      <c r="N175" s="662">
        <v>1</v>
      </c>
      <c r="O175" s="745">
        <v>1</v>
      </c>
      <c r="P175" s="663"/>
      <c r="Q175" s="678"/>
      <c r="R175" s="662"/>
      <c r="S175" s="678">
        <v>0</v>
      </c>
      <c r="T175" s="745"/>
      <c r="U175" s="701">
        <v>0</v>
      </c>
    </row>
    <row r="176" spans="1:21" ht="14.4" customHeight="1" x14ac:dyDescent="0.3">
      <c r="A176" s="661">
        <v>13</v>
      </c>
      <c r="B176" s="662" t="s">
        <v>530</v>
      </c>
      <c r="C176" s="662" t="s">
        <v>1719</v>
      </c>
      <c r="D176" s="743" t="s">
        <v>2847</v>
      </c>
      <c r="E176" s="744" t="s">
        <v>1730</v>
      </c>
      <c r="F176" s="662" t="s">
        <v>1714</v>
      </c>
      <c r="G176" s="662" t="s">
        <v>1833</v>
      </c>
      <c r="H176" s="662" t="s">
        <v>531</v>
      </c>
      <c r="I176" s="662" t="s">
        <v>929</v>
      </c>
      <c r="J176" s="662" t="s">
        <v>930</v>
      </c>
      <c r="K176" s="662" t="s">
        <v>905</v>
      </c>
      <c r="L176" s="663">
        <v>0</v>
      </c>
      <c r="M176" s="663">
        <v>0</v>
      </c>
      <c r="N176" s="662">
        <v>6</v>
      </c>
      <c r="O176" s="745">
        <v>2.5</v>
      </c>
      <c r="P176" s="663">
        <v>0</v>
      </c>
      <c r="Q176" s="678"/>
      <c r="R176" s="662">
        <v>4</v>
      </c>
      <c r="S176" s="678">
        <v>0.66666666666666663</v>
      </c>
      <c r="T176" s="745">
        <v>1.5</v>
      </c>
      <c r="U176" s="701">
        <v>0.6</v>
      </c>
    </row>
    <row r="177" spans="1:21" ht="14.4" customHeight="1" x14ac:dyDescent="0.3">
      <c r="A177" s="661">
        <v>13</v>
      </c>
      <c r="B177" s="662" t="s">
        <v>530</v>
      </c>
      <c r="C177" s="662" t="s">
        <v>1719</v>
      </c>
      <c r="D177" s="743" t="s">
        <v>2847</v>
      </c>
      <c r="E177" s="744" t="s">
        <v>1730</v>
      </c>
      <c r="F177" s="662" t="s">
        <v>1714</v>
      </c>
      <c r="G177" s="662" t="s">
        <v>1833</v>
      </c>
      <c r="H177" s="662" t="s">
        <v>531</v>
      </c>
      <c r="I177" s="662" t="s">
        <v>809</v>
      </c>
      <c r="J177" s="662" t="s">
        <v>810</v>
      </c>
      <c r="K177" s="662" t="s">
        <v>1834</v>
      </c>
      <c r="L177" s="663">
        <v>42.05</v>
      </c>
      <c r="M177" s="663">
        <v>42.05</v>
      </c>
      <c r="N177" s="662">
        <v>1</v>
      </c>
      <c r="O177" s="745">
        <v>0.5</v>
      </c>
      <c r="P177" s="663">
        <v>42.05</v>
      </c>
      <c r="Q177" s="678">
        <v>1</v>
      </c>
      <c r="R177" s="662">
        <v>1</v>
      </c>
      <c r="S177" s="678">
        <v>1</v>
      </c>
      <c r="T177" s="745">
        <v>0.5</v>
      </c>
      <c r="U177" s="701">
        <v>1</v>
      </c>
    </row>
    <row r="178" spans="1:21" ht="14.4" customHeight="1" x14ac:dyDescent="0.3">
      <c r="A178" s="661">
        <v>13</v>
      </c>
      <c r="B178" s="662" t="s">
        <v>530</v>
      </c>
      <c r="C178" s="662" t="s">
        <v>1719</v>
      </c>
      <c r="D178" s="743" t="s">
        <v>2847</v>
      </c>
      <c r="E178" s="744" t="s">
        <v>1730</v>
      </c>
      <c r="F178" s="662" t="s">
        <v>1714</v>
      </c>
      <c r="G178" s="662" t="s">
        <v>2086</v>
      </c>
      <c r="H178" s="662" t="s">
        <v>531</v>
      </c>
      <c r="I178" s="662" t="s">
        <v>2087</v>
      </c>
      <c r="J178" s="662" t="s">
        <v>2088</v>
      </c>
      <c r="K178" s="662" t="s">
        <v>1691</v>
      </c>
      <c r="L178" s="663">
        <v>47.46</v>
      </c>
      <c r="M178" s="663">
        <v>189.84</v>
      </c>
      <c r="N178" s="662">
        <v>4</v>
      </c>
      <c r="O178" s="745">
        <v>1</v>
      </c>
      <c r="P178" s="663"/>
      <c r="Q178" s="678">
        <v>0</v>
      </c>
      <c r="R178" s="662"/>
      <c r="S178" s="678">
        <v>0</v>
      </c>
      <c r="T178" s="745"/>
      <c r="U178" s="701">
        <v>0</v>
      </c>
    </row>
    <row r="179" spans="1:21" ht="14.4" customHeight="1" x14ac:dyDescent="0.3">
      <c r="A179" s="661">
        <v>13</v>
      </c>
      <c r="B179" s="662" t="s">
        <v>530</v>
      </c>
      <c r="C179" s="662" t="s">
        <v>1719</v>
      </c>
      <c r="D179" s="743" t="s">
        <v>2847</v>
      </c>
      <c r="E179" s="744" t="s">
        <v>1730</v>
      </c>
      <c r="F179" s="662" t="s">
        <v>1714</v>
      </c>
      <c r="G179" s="662" t="s">
        <v>2089</v>
      </c>
      <c r="H179" s="662" t="s">
        <v>531</v>
      </c>
      <c r="I179" s="662" t="s">
        <v>2090</v>
      </c>
      <c r="J179" s="662" t="s">
        <v>2091</v>
      </c>
      <c r="K179" s="662" t="s">
        <v>2092</v>
      </c>
      <c r="L179" s="663">
        <v>0</v>
      </c>
      <c r="M179" s="663">
        <v>0</v>
      </c>
      <c r="N179" s="662">
        <v>3</v>
      </c>
      <c r="O179" s="745">
        <v>1</v>
      </c>
      <c r="P179" s="663"/>
      <c r="Q179" s="678"/>
      <c r="R179" s="662"/>
      <c r="S179" s="678">
        <v>0</v>
      </c>
      <c r="T179" s="745"/>
      <c r="U179" s="701">
        <v>0</v>
      </c>
    </row>
    <row r="180" spans="1:21" ht="14.4" customHeight="1" x14ac:dyDescent="0.3">
      <c r="A180" s="661">
        <v>13</v>
      </c>
      <c r="B180" s="662" t="s">
        <v>530</v>
      </c>
      <c r="C180" s="662" t="s">
        <v>1719</v>
      </c>
      <c r="D180" s="743" t="s">
        <v>2847</v>
      </c>
      <c r="E180" s="744" t="s">
        <v>1730</v>
      </c>
      <c r="F180" s="662" t="s">
        <v>1714</v>
      </c>
      <c r="G180" s="662" t="s">
        <v>2089</v>
      </c>
      <c r="H180" s="662" t="s">
        <v>531</v>
      </c>
      <c r="I180" s="662" t="s">
        <v>2093</v>
      </c>
      <c r="J180" s="662" t="s">
        <v>2094</v>
      </c>
      <c r="K180" s="662" t="s">
        <v>2095</v>
      </c>
      <c r="L180" s="663">
        <v>0</v>
      </c>
      <c r="M180" s="663">
        <v>0</v>
      </c>
      <c r="N180" s="662">
        <v>3</v>
      </c>
      <c r="O180" s="745">
        <v>1</v>
      </c>
      <c r="P180" s="663">
        <v>0</v>
      </c>
      <c r="Q180" s="678"/>
      <c r="R180" s="662">
        <v>3</v>
      </c>
      <c r="S180" s="678">
        <v>1</v>
      </c>
      <c r="T180" s="745">
        <v>1</v>
      </c>
      <c r="U180" s="701">
        <v>1</v>
      </c>
    </row>
    <row r="181" spans="1:21" ht="14.4" customHeight="1" x14ac:dyDescent="0.3">
      <c r="A181" s="661">
        <v>13</v>
      </c>
      <c r="B181" s="662" t="s">
        <v>530</v>
      </c>
      <c r="C181" s="662" t="s">
        <v>1719</v>
      </c>
      <c r="D181" s="743" t="s">
        <v>2847</v>
      </c>
      <c r="E181" s="744" t="s">
        <v>1730</v>
      </c>
      <c r="F181" s="662" t="s">
        <v>1714</v>
      </c>
      <c r="G181" s="662" t="s">
        <v>1835</v>
      </c>
      <c r="H181" s="662" t="s">
        <v>531</v>
      </c>
      <c r="I181" s="662" t="s">
        <v>2096</v>
      </c>
      <c r="J181" s="662" t="s">
        <v>1837</v>
      </c>
      <c r="K181" s="662" t="s">
        <v>2097</v>
      </c>
      <c r="L181" s="663">
        <v>0</v>
      </c>
      <c r="M181" s="663">
        <v>0</v>
      </c>
      <c r="N181" s="662">
        <v>2</v>
      </c>
      <c r="O181" s="745">
        <v>1</v>
      </c>
      <c r="P181" s="663">
        <v>0</v>
      </c>
      <c r="Q181" s="678"/>
      <c r="R181" s="662">
        <v>2</v>
      </c>
      <c r="S181" s="678">
        <v>1</v>
      </c>
      <c r="T181" s="745">
        <v>1</v>
      </c>
      <c r="U181" s="701">
        <v>1</v>
      </c>
    </row>
    <row r="182" spans="1:21" ht="14.4" customHeight="1" x14ac:dyDescent="0.3">
      <c r="A182" s="661">
        <v>13</v>
      </c>
      <c r="B182" s="662" t="s">
        <v>530</v>
      </c>
      <c r="C182" s="662" t="s">
        <v>1719</v>
      </c>
      <c r="D182" s="743" t="s">
        <v>2847</v>
      </c>
      <c r="E182" s="744" t="s">
        <v>1730</v>
      </c>
      <c r="F182" s="662" t="s">
        <v>1714</v>
      </c>
      <c r="G182" s="662" t="s">
        <v>1960</v>
      </c>
      <c r="H182" s="662" t="s">
        <v>531</v>
      </c>
      <c r="I182" s="662" t="s">
        <v>2098</v>
      </c>
      <c r="J182" s="662" t="s">
        <v>2099</v>
      </c>
      <c r="K182" s="662" t="s">
        <v>2100</v>
      </c>
      <c r="L182" s="663">
        <v>93.98</v>
      </c>
      <c r="M182" s="663">
        <v>93.98</v>
      </c>
      <c r="N182" s="662">
        <v>1</v>
      </c>
      <c r="O182" s="745">
        <v>1</v>
      </c>
      <c r="P182" s="663">
        <v>93.98</v>
      </c>
      <c r="Q182" s="678">
        <v>1</v>
      </c>
      <c r="R182" s="662">
        <v>1</v>
      </c>
      <c r="S182" s="678">
        <v>1</v>
      </c>
      <c r="T182" s="745">
        <v>1</v>
      </c>
      <c r="U182" s="701">
        <v>1</v>
      </c>
    </row>
    <row r="183" spans="1:21" ht="14.4" customHeight="1" x14ac:dyDescent="0.3">
      <c r="A183" s="661">
        <v>13</v>
      </c>
      <c r="B183" s="662" t="s">
        <v>530</v>
      </c>
      <c r="C183" s="662" t="s">
        <v>1719</v>
      </c>
      <c r="D183" s="743" t="s">
        <v>2847</v>
      </c>
      <c r="E183" s="744" t="s">
        <v>1730</v>
      </c>
      <c r="F183" s="662" t="s">
        <v>1714</v>
      </c>
      <c r="G183" s="662" t="s">
        <v>1960</v>
      </c>
      <c r="H183" s="662" t="s">
        <v>531</v>
      </c>
      <c r="I183" s="662" t="s">
        <v>2101</v>
      </c>
      <c r="J183" s="662" t="s">
        <v>2102</v>
      </c>
      <c r="K183" s="662" t="s">
        <v>2103</v>
      </c>
      <c r="L183" s="663">
        <v>140.96</v>
      </c>
      <c r="M183" s="663">
        <v>140.96</v>
      </c>
      <c r="N183" s="662">
        <v>1</v>
      </c>
      <c r="O183" s="745">
        <v>1</v>
      </c>
      <c r="P183" s="663"/>
      <c r="Q183" s="678">
        <v>0</v>
      </c>
      <c r="R183" s="662"/>
      <c r="S183" s="678">
        <v>0</v>
      </c>
      <c r="T183" s="745"/>
      <c r="U183" s="701">
        <v>0</v>
      </c>
    </row>
    <row r="184" spans="1:21" ht="14.4" customHeight="1" x14ac:dyDescent="0.3">
      <c r="A184" s="661">
        <v>13</v>
      </c>
      <c r="B184" s="662" t="s">
        <v>530</v>
      </c>
      <c r="C184" s="662" t="s">
        <v>1719</v>
      </c>
      <c r="D184" s="743" t="s">
        <v>2847</v>
      </c>
      <c r="E184" s="744" t="s">
        <v>1730</v>
      </c>
      <c r="F184" s="662" t="s">
        <v>1714</v>
      </c>
      <c r="G184" s="662" t="s">
        <v>2104</v>
      </c>
      <c r="H184" s="662" t="s">
        <v>531</v>
      </c>
      <c r="I184" s="662" t="s">
        <v>2105</v>
      </c>
      <c r="J184" s="662" t="s">
        <v>2106</v>
      </c>
      <c r="K184" s="662" t="s">
        <v>2107</v>
      </c>
      <c r="L184" s="663">
        <v>69.16</v>
      </c>
      <c r="M184" s="663">
        <v>69.16</v>
      </c>
      <c r="N184" s="662">
        <v>1</v>
      </c>
      <c r="O184" s="745">
        <v>0.5</v>
      </c>
      <c r="P184" s="663">
        <v>69.16</v>
      </c>
      <c r="Q184" s="678">
        <v>1</v>
      </c>
      <c r="R184" s="662">
        <v>1</v>
      </c>
      <c r="S184" s="678">
        <v>1</v>
      </c>
      <c r="T184" s="745">
        <v>0.5</v>
      </c>
      <c r="U184" s="701">
        <v>1</v>
      </c>
    </row>
    <row r="185" spans="1:21" ht="14.4" customHeight="1" x14ac:dyDescent="0.3">
      <c r="A185" s="661">
        <v>13</v>
      </c>
      <c r="B185" s="662" t="s">
        <v>530</v>
      </c>
      <c r="C185" s="662" t="s">
        <v>1719</v>
      </c>
      <c r="D185" s="743" t="s">
        <v>2847</v>
      </c>
      <c r="E185" s="744" t="s">
        <v>1730</v>
      </c>
      <c r="F185" s="662" t="s">
        <v>1714</v>
      </c>
      <c r="G185" s="662" t="s">
        <v>2108</v>
      </c>
      <c r="H185" s="662" t="s">
        <v>531</v>
      </c>
      <c r="I185" s="662" t="s">
        <v>2109</v>
      </c>
      <c r="J185" s="662" t="s">
        <v>2110</v>
      </c>
      <c r="K185" s="662" t="s">
        <v>2111</v>
      </c>
      <c r="L185" s="663">
        <v>120.89</v>
      </c>
      <c r="M185" s="663">
        <v>362.67</v>
      </c>
      <c r="N185" s="662">
        <v>3</v>
      </c>
      <c r="O185" s="745">
        <v>2</v>
      </c>
      <c r="P185" s="663">
        <v>120.89</v>
      </c>
      <c r="Q185" s="678">
        <v>0.33333333333333331</v>
      </c>
      <c r="R185" s="662">
        <v>1</v>
      </c>
      <c r="S185" s="678">
        <v>0.33333333333333331</v>
      </c>
      <c r="T185" s="745">
        <v>0.5</v>
      </c>
      <c r="U185" s="701">
        <v>0.25</v>
      </c>
    </row>
    <row r="186" spans="1:21" ht="14.4" customHeight="1" x14ac:dyDescent="0.3">
      <c r="A186" s="661">
        <v>13</v>
      </c>
      <c r="B186" s="662" t="s">
        <v>530</v>
      </c>
      <c r="C186" s="662" t="s">
        <v>1719</v>
      </c>
      <c r="D186" s="743" t="s">
        <v>2847</v>
      </c>
      <c r="E186" s="744" t="s">
        <v>1730</v>
      </c>
      <c r="F186" s="662" t="s">
        <v>1714</v>
      </c>
      <c r="G186" s="662" t="s">
        <v>1973</v>
      </c>
      <c r="H186" s="662" t="s">
        <v>531</v>
      </c>
      <c r="I186" s="662" t="s">
        <v>2112</v>
      </c>
      <c r="J186" s="662" t="s">
        <v>1369</v>
      </c>
      <c r="K186" s="662" t="s">
        <v>2113</v>
      </c>
      <c r="L186" s="663">
        <v>48.09</v>
      </c>
      <c r="M186" s="663">
        <v>288.54000000000002</v>
      </c>
      <c r="N186" s="662">
        <v>6</v>
      </c>
      <c r="O186" s="745">
        <v>6</v>
      </c>
      <c r="P186" s="663">
        <v>288.54000000000002</v>
      </c>
      <c r="Q186" s="678">
        <v>1</v>
      </c>
      <c r="R186" s="662">
        <v>6</v>
      </c>
      <c r="S186" s="678">
        <v>1</v>
      </c>
      <c r="T186" s="745">
        <v>6</v>
      </c>
      <c r="U186" s="701">
        <v>1</v>
      </c>
    </row>
    <row r="187" spans="1:21" ht="14.4" customHeight="1" x14ac:dyDescent="0.3">
      <c r="A187" s="661">
        <v>13</v>
      </c>
      <c r="B187" s="662" t="s">
        <v>530</v>
      </c>
      <c r="C187" s="662" t="s">
        <v>1719</v>
      </c>
      <c r="D187" s="743" t="s">
        <v>2847</v>
      </c>
      <c r="E187" s="744" t="s">
        <v>1730</v>
      </c>
      <c r="F187" s="662" t="s">
        <v>1714</v>
      </c>
      <c r="G187" s="662" t="s">
        <v>1986</v>
      </c>
      <c r="H187" s="662" t="s">
        <v>531</v>
      </c>
      <c r="I187" s="662" t="s">
        <v>1533</v>
      </c>
      <c r="J187" s="662" t="s">
        <v>1534</v>
      </c>
      <c r="K187" s="662" t="s">
        <v>2114</v>
      </c>
      <c r="L187" s="663">
        <v>0</v>
      </c>
      <c r="M187" s="663">
        <v>0</v>
      </c>
      <c r="N187" s="662">
        <v>1</v>
      </c>
      <c r="O187" s="745">
        <v>0.5</v>
      </c>
      <c r="P187" s="663">
        <v>0</v>
      </c>
      <c r="Q187" s="678"/>
      <c r="R187" s="662">
        <v>1</v>
      </c>
      <c r="S187" s="678">
        <v>1</v>
      </c>
      <c r="T187" s="745">
        <v>0.5</v>
      </c>
      <c r="U187" s="701">
        <v>1</v>
      </c>
    </row>
    <row r="188" spans="1:21" ht="14.4" customHeight="1" x14ac:dyDescent="0.3">
      <c r="A188" s="661">
        <v>13</v>
      </c>
      <c r="B188" s="662" t="s">
        <v>530</v>
      </c>
      <c r="C188" s="662" t="s">
        <v>1719</v>
      </c>
      <c r="D188" s="743" t="s">
        <v>2847</v>
      </c>
      <c r="E188" s="744" t="s">
        <v>1730</v>
      </c>
      <c r="F188" s="662" t="s">
        <v>1714</v>
      </c>
      <c r="G188" s="662" t="s">
        <v>1856</v>
      </c>
      <c r="H188" s="662" t="s">
        <v>531</v>
      </c>
      <c r="I188" s="662" t="s">
        <v>1857</v>
      </c>
      <c r="J188" s="662" t="s">
        <v>1110</v>
      </c>
      <c r="K188" s="662" t="s">
        <v>1111</v>
      </c>
      <c r="L188" s="663">
        <v>98.75</v>
      </c>
      <c r="M188" s="663">
        <v>98.75</v>
      </c>
      <c r="N188" s="662">
        <v>1</v>
      </c>
      <c r="O188" s="745">
        <v>1</v>
      </c>
      <c r="P188" s="663"/>
      <c r="Q188" s="678">
        <v>0</v>
      </c>
      <c r="R188" s="662"/>
      <c r="S188" s="678">
        <v>0</v>
      </c>
      <c r="T188" s="745"/>
      <c r="U188" s="701">
        <v>0</v>
      </c>
    </row>
    <row r="189" spans="1:21" ht="14.4" customHeight="1" x14ac:dyDescent="0.3">
      <c r="A189" s="661">
        <v>13</v>
      </c>
      <c r="B189" s="662" t="s">
        <v>530</v>
      </c>
      <c r="C189" s="662" t="s">
        <v>1719</v>
      </c>
      <c r="D189" s="743" t="s">
        <v>2847</v>
      </c>
      <c r="E189" s="744" t="s">
        <v>1730</v>
      </c>
      <c r="F189" s="662" t="s">
        <v>1714</v>
      </c>
      <c r="G189" s="662" t="s">
        <v>2115</v>
      </c>
      <c r="H189" s="662" t="s">
        <v>531</v>
      </c>
      <c r="I189" s="662" t="s">
        <v>2116</v>
      </c>
      <c r="J189" s="662" t="s">
        <v>2117</v>
      </c>
      <c r="K189" s="662" t="s">
        <v>2118</v>
      </c>
      <c r="L189" s="663">
        <v>0</v>
      </c>
      <c r="M189" s="663">
        <v>0</v>
      </c>
      <c r="N189" s="662">
        <v>1</v>
      </c>
      <c r="O189" s="745">
        <v>1</v>
      </c>
      <c r="P189" s="663"/>
      <c r="Q189" s="678"/>
      <c r="R189" s="662"/>
      <c r="S189" s="678">
        <v>0</v>
      </c>
      <c r="T189" s="745"/>
      <c r="U189" s="701">
        <v>0</v>
      </c>
    </row>
    <row r="190" spans="1:21" ht="14.4" customHeight="1" x14ac:dyDescent="0.3">
      <c r="A190" s="661">
        <v>13</v>
      </c>
      <c r="B190" s="662" t="s">
        <v>530</v>
      </c>
      <c r="C190" s="662" t="s">
        <v>1719</v>
      </c>
      <c r="D190" s="743" t="s">
        <v>2847</v>
      </c>
      <c r="E190" s="744" t="s">
        <v>1730</v>
      </c>
      <c r="F190" s="662" t="s">
        <v>1714</v>
      </c>
      <c r="G190" s="662" t="s">
        <v>2119</v>
      </c>
      <c r="H190" s="662" t="s">
        <v>531</v>
      </c>
      <c r="I190" s="662" t="s">
        <v>2120</v>
      </c>
      <c r="J190" s="662" t="s">
        <v>2121</v>
      </c>
      <c r="K190" s="662" t="s">
        <v>2122</v>
      </c>
      <c r="L190" s="663">
        <v>100.11</v>
      </c>
      <c r="M190" s="663">
        <v>100.11</v>
      </c>
      <c r="N190" s="662">
        <v>1</v>
      </c>
      <c r="O190" s="745">
        <v>0.5</v>
      </c>
      <c r="P190" s="663"/>
      <c r="Q190" s="678">
        <v>0</v>
      </c>
      <c r="R190" s="662"/>
      <c r="S190" s="678">
        <v>0</v>
      </c>
      <c r="T190" s="745"/>
      <c r="U190" s="701">
        <v>0</v>
      </c>
    </row>
    <row r="191" spans="1:21" ht="14.4" customHeight="1" x14ac:dyDescent="0.3">
      <c r="A191" s="661">
        <v>13</v>
      </c>
      <c r="B191" s="662" t="s">
        <v>530</v>
      </c>
      <c r="C191" s="662" t="s">
        <v>1719</v>
      </c>
      <c r="D191" s="743" t="s">
        <v>2847</v>
      </c>
      <c r="E191" s="744" t="s">
        <v>1730</v>
      </c>
      <c r="F191" s="662" t="s">
        <v>1714</v>
      </c>
      <c r="G191" s="662" t="s">
        <v>2123</v>
      </c>
      <c r="H191" s="662" t="s">
        <v>531</v>
      </c>
      <c r="I191" s="662" t="s">
        <v>2124</v>
      </c>
      <c r="J191" s="662" t="s">
        <v>2125</v>
      </c>
      <c r="K191" s="662" t="s">
        <v>2126</v>
      </c>
      <c r="L191" s="663">
        <v>0</v>
      </c>
      <c r="M191" s="663">
        <v>0</v>
      </c>
      <c r="N191" s="662">
        <v>1</v>
      </c>
      <c r="O191" s="745">
        <v>1</v>
      </c>
      <c r="P191" s="663"/>
      <c r="Q191" s="678"/>
      <c r="R191" s="662"/>
      <c r="S191" s="678">
        <v>0</v>
      </c>
      <c r="T191" s="745"/>
      <c r="U191" s="701">
        <v>0</v>
      </c>
    </row>
    <row r="192" spans="1:21" ht="14.4" customHeight="1" x14ac:dyDescent="0.3">
      <c r="A192" s="661">
        <v>13</v>
      </c>
      <c r="B192" s="662" t="s">
        <v>530</v>
      </c>
      <c r="C192" s="662" t="s">
        <v>1719</v>
      </c>
      <c r="D192" s="743" t="s">
        <v>2847</v>
      </c>
      <c r="E192" s="744" t="s">
        <v>1730</v>
      </c>
      <c r="F192" s="662" t="s">
        <v>1714</v>
      </c>
      <c r="G192" s="662" t="s">
        <v>1861</v>
      </c>
      <c r="H192" s="662" t="s">
        <v>531</v>
      </c>
      <c r="I192" s="662" t="s">
        <v>727</v>
      </c>
      <c r="J192" s="662" t="s">
        <v>728</v>
      </c>
      <c r="K192" s="662" t="s">
        <v>729</v>
      </c>
      <c r="L192" s="663">
        <v>126.59</v>
      </c>
      <c r="M192" s="663">
        <v>506.36</v>
      </c>
      <c r="N192" s="662">
        <v>4</v>
      </c>
      <c r="O192" s="745">
        <v>3.5</v>
      </c>
      <c r="P192" s="663">
        <v>253.18</v>
      </c>
      <c r="Q192" s="678">
        <v>0.5</v>
      </c>
      <c r="R192" s="662">
        <v>2</v>
      </c>
      <c r="S192" s="678">
        <v>0.5</v>
      </c>
      <c r="T192" s="745">
        <v>2</v>
      </c>
      <c r="U192" s="701">
        <v>0.5714285714285714</v>
      </c>
    </row>
    <row r="193" spans="1:21" ht="14.4" customHeight="1" x14ac:dyDescent="0.3">
      <c r="A193" s="661">
        <v>13</v>
      </c>
      <c r="B193" s="662" t="s">
        <v>530</v>
      </c>
      <c r="C193" s="662" t="s">
        <v>1719</v>
      </c>
      <c r="D193" s="743" t="s">
        <v>2847</v>
      </c>
      <c r="E193" s="744" t="s">
        <v>1730</v>
      </c>
      <c r="F193" s="662" t="s">
        <v>1714</v>
      </c>
      <c r="G193" s="662" t="s">
        <v>2127</v>
      </c>
      <c r="H193" s="662" t="s">
        <v>1113</v>
      </c>
      <c r="I193" s="662" t="s">
        <v>2128</v>
      </c>
      <c r="J193" s="662" t="s">
        <v>2129</v>
      </c>
      <c r="K193" s="662" t="s">
        <v>2130</v>
      </c>
      <c r="L193" s="663">
        <v>57.64</v>
      </c>
      <c r="M193" s="663">
        <v>172.92000000000002</v>
      </c>
      <c r="N193" s="662">
        <v>3</v>
      </c>
      <c r="O193" s="745">
        <v>0.5</v>
      </c>
      <c r="P193" s="663"/>
      <c r="Q193" s="678">
        <v>0</v>
      </c>
      <c r="R193" s="662"/>
      <c r="S193" s="678">
        <v>0</v>
      </c>
      <c r="T193" s="745"/>
      <c r="U193" s="701">
        <v>0</v>
      </c>
    </row>
    <row r="194" spans="1:21" ht="14.4" customHeight="1" x14ac:dyDescent="0.3">
      <c r="A194" s="661">
        <v>13</v>
      </c>
      <c r="B194" s="662" t="s">
        <v>530</v>
      </c>
      <c r="C194" s="662" t="s">
        <v>1719</v>
      </c>
      <c r="D194" s="743" t="s">
        <v>2847</v>
      </c>
      <c r="E194" s="744" t="s">
        <v>1730</v>
      </c>
      <c r="F194" s="662" t="s">
        <v>1714</v>
      </c>
      <c r="G194" s="662" t="s">
        <v>2131</v>
      </c>
      <c r="H194" s="662" t="s">
        <v>1113</v>
      </c>
      <c r="I194" s="662" t="s">
        <v>2132</v>
      </c>
      <c r="J194" s="662" t="s">
        <v>1703</v>
      </c>
      <c r="K194" s="662" t="s">
        <v>1455</v>
      </c>
      <c r="L194" s="663">
        <v>69.16</v>
      </c>
      <c r="M194" s="663">
        <v>69.16</v>
      </c>
      <c r="N194" s="662">
        <v>1</v>
      </c>
      <c r="O194" s="745">
        <v>0.5</v>
      </c>
      <c r="P194" s="663"/>
      <c r="Q194" s="678">
        <v>0</v>
      </c>
      <c r="R194" s="662"/>
      <c r="S194" s="678">
        <v>0</v>
      </c>
      <c r="T194" s="745"/>
      <c r="U194" s="701">
        <v>0</v>
      </c>
    </row>
    <row r="195" spans="1:21" ht="14.4" customHeight="1" x14ac:dyDescent="0.3">
      <c r="A195" s="661">
        <v>13</v>
      </c>
      <c r="B195" s="662" t="s">
        <v>530</v>
      </c>
      <c r="C195" s="662" t="s">
        <v>1719</v>
      </c>
      <c r="D195" s="743" t="s">
        <v>2847</v>
      </c>
      <c r="E195" s="744" t="s">
        <v>1730</v>
      </c>
      <c r="F195" s="662" t="s">
        <v>1714</v>
      </c>
      <c r="G195" s="662" t="s">
        <v>2133</v>
      </c>
      <c r="H195" s="662" t="s">
        <v>531</v>
      </c>
      <c r="I195" s="662" t="s">
        <v>696</v>
      </c>
      <c r="J195" s="662" t="s">
        <v>697</v>
      </c>
      <c r="K195" s="662" t="s">
        <v>2134</v>
      </c>
      <c r="L195" s="663">
        <v>256.67</v>
      </c>
      <c r="M195" s="663">
        <v>256.67</v>
      </c>
      <c r="N195" s="662">
        <v>1</v>
      </c>
      <c r="O195" s="745">
        <v>1</v>
      </c>
      <c r="P195" s="663"/>
      <c r="Q195" s="678">
        <v>0</v>
      </c>
      <c r="R195" s="662"/>
      <c r="S195" s="678">
        <v>0</v>
      </c>
      <c r="T195" s="745"/>
      <c r="U195" s="701">
        <v>0</v>
      </c>
    </row>
    <row r="196" spans="1:21" ht="14.4" customHeight="1" x14ac:dyDescent="0.3">
      <c r="A196" s="661">
        <v>13</v>
      </c>
      <c r="B196" s="662" t="s">
        <v>530</v>
      </c>
      <c r="C196" s="662" t="s">
        <v>1719</v>
      </c>
      <c r="D196" s="743" t="s">
        <v>2847</v>
      </c>
      <c r="E196" s="744" t="s">
        <v>1730</v>
      </c>
      <c r="F196" s="662" t="s">
        <v>1714</v>
      </c>
      <c r="G196" s="662" t="s">
        <v>2135</v>
      </c>
      <c r="H196" s="662" t="s">
        <v>531</v>
      </c>
      <c r="I196" s="662" t="s">
        <v>2136</v>
      </c>
      <c r="J196" s="662" t="s">
        <v>2137</v>
      </c>
      <c r="K196" s="662" t="s">
        <v>2138</v>
      </c>
      <c r="L196" s="663">
        <v>122.73</v>
      </c>
      <c r="M196" s="663">
        <v>490.92</v>
      </c>
      <c r="N196" s="662">
        <v>4</v>
      </c>
      <c r="O196" s="745">
        <v>1</v>
      </c>
      <c r="P196" s="663"/>
      <c r="Q196" s="678">
        <v>0</v>
      </c>
      <c r="R196" s="662"/>
      <c r="S196" s="678">
        <v>0</v>
      </c>
      <c r="T196" s="745"/>
      <c r="U196" s="701">
        <v>0</v>
      </c>
    </row>
    <row r="197" spans="1:21" ht="14.4" customHeight="1" x14ac:dyDescent="0.3">
      <c r="A197" s="661">
        <v>13</v>
      </c>
      <c r="B197" s="662" t="s">
        <v>530</v>
      </c>
      <c r="C197" s="662" t="s">
        <v>1719</v>
      </c>
      <c r="D197" s="743" t="s">
        <v>2847</v>
      </c>
      <c r="E197" s="744" t="s">
        <v>1730</v>
      </c>
      <c r="F197" s="662" t="s">
        <v>1714</v>
      </c>
      <c r="G197" s="662" t="s">
        <v>2139</v>
      </c>
      <c r="H197" s="662" t="s">
        <v>531</v>
      </c>
      <c r="I197" s="662" t="s">
        <v>2140</v>
      </c>
      <c r="J197" s="662" t="s">
        <v>1092</v>
      </c>
      <c r="K197" s="662" t="s">
        <v>2141</v>
      </c>
      <c r="L197" s="663">
        <v>0</v>
      </c>
      <c r="M197" s="663">
        <v>0</v>
      </c>
      <c r="N197" s="662">
        <v>1</v>
      </c>
      <c r="O197" s="745">
        <v>1</v>
      </c>
      <c r="P197" s="663">
        <v>0</v>
      </c>
      <c r="Q197" s="678"/>
      <c r="R197" s="662">
        <v>1</v>
      </c>
      <c r="S197" s="678">
        <v>1</v>
      </c>
      <c r="T197" s="745">
        <v>1</v>
      </c>
      <c r="U197" s="701">
        <v>1</v>
      </c>
    </row>
    <row r="198" spans="1:21" ht="14.4" customHeight="1" x14ac:dyDescent="0.3">
      <c r="A198" s="661">
        <v>13</v>
      </c>
      <c r="B198" s="662" t="s">
        <v>530</v>
      </c>
      <c r="C198" s="662" t="s">
        <v>1719</v>
      </c>
      <c r="D198" s="743" t="s">
        <v>2847</v>
      </c>
      <c r="E198" s="744" t="s">
        <v>1730</v>
      </c>
      <c r="F198" s="662" t="s">
        <v>1714</v>
      </c>
      <c r="G198" s="662" t="s">
        <v>2142</v>
      </c>
      <c r="H198" s="662" t="s">
        <v>1113</v>
      </c>
      <c r="I198" s="662" t="s">
        <v>2143</v>
      </c>
      <c r="J198" s="662" t="s">
        <v>2144</v>
      </c>
      <c r="K198" s="662" t="s">
        <v>2145</v>
      </c>
      <c r="L198" s="663">
        <v>86.41</v>
      </c>
      <c r="M198" s="663">
        <v>259.23</v>
      </c>
      <c r="N198" s="662">
        <v>3</v>
      </c>
      <c r="O198" s="745">
        <v>1</v>
      </c>
      <c r="P198" s="663"/>
      <c r="Q198" s="678">
        <v>0</v>
      </c>
      <c r="R198" s="662"/>
      <c r="S198" s="678">
        <v>0</v>
      </c>
      <c r="T198" s="745"/>
      <c r="U198" s="701">
        <v>0</v>
      </c>
    </row>
    <row r="199" spans="1:21" ht="14.4" customHeight="1" x14ac:dyDescent="0.3">
      <c r="A199" s="661">
        <v>13</v>
      </c>
      <c r="B199" s="662" t="s">
        <v>530</v>
      </c>
      <c r="C199" s="662" t="s">
        <v>1719</v>
      </c>
      <c r="D199" s="743" t="s">
        <v>2847</v>
      </c>
      <c r="E199" s="744" t="s">
        <v>1730</v>
      </c>
      <c r="F199" s="662" t="s">
        <v>1714</v>
      </c>
      <c r="G199" s="662" t="s">
        <v>2146</v>
      </c>
      <c r="H199" s="662" t="s">
        <v>531</v>
      </c>
      <c r="I199" s="662" t="s">
        <v>2147</v>
      </c>
      <c r="J199" s="662" t="s">
        <v>2148</v>
      </c>
      <c r="K199" s="662" t="s">
        <v>2149</v>
      </c>
      <c r="L199" s="663">
        <v>117.03</v>
      </c>
      <c r="M199" s="663">
        <v>234.06</v>
      </c>
      <c r="N199" s="662">
        <v>2</v>
      </c>
      <c r="O199" s="745">
        <v>1.5</v>
      </c>
      <c r="P199" s="663"/>
      <c r="Q199" s="678">
        <v>0</v>
      </c>
      <c r="R199" s="662"/>
      <c r="S199" s="678">
        <v>0</v>
      </c>
      <c r="T199" s="745"/>
      <c r="U199" s="701">
        <v>0</v>
      </c>
    </row>
    <row r="200" spans="1:21" ht="14.4" customHeight="1" x14ac:dyDescent="0.3">
      <c r="A200" s="661">
        <v>13</v>
      </c>
      <c r="B200" s="662" t="s">
        <v>530</v>
      </c>
      <c r="C200" s="662" t="s">
        <v>1719</v>
      </c>
      <c r="D200" s="743" t="s">
        <v>2847</v>
      </c>
      <c r="E200" s="744" t="s">
        <v>1730</v>
      </c>
      <c r="F200" s="662" t="s">
        <v>1714</v>
      </c>
      <c r="G200" s="662" t="s">
        <v>1890</v>
      </c>
      <c r="H200" s="662" t="s">
        <v>1113</v>
      </c>
      <c r="I200" s="662" t="s">
        <v>2150</v>
      </c>
      <c r="J200" s="662" t="s">
        <v>1004</v>
      </c>
      <c r="K200" s="662" t="s">
        <v>2151</v>
      </c>
      <c r="L200" s="663">
        <v>36.54</v>
      </c>
      <c r="M200" s="663">
        <v>219.24</v>
      </c>
      <c r="N200" s="662">
        <v>6</v>
      </c>
      <c r="O200" s="745">
        <v>2</v>
      </c>
      <c r="P200" s="663"/>
      <c r="Q200" s="678">
        <v>0</v>
      </c>
      <c r="R200" s="662"/>
      <c r="S200" s="678">
        <v>0</v>
      </c>
      <c r="T200" s="745"/>
      <c r="U200" s="701">
        <v>0</v>
      </c>
    </row>
    <row r="201" spans="1:21" ht="14.4" customHeight="1" x14ac:dyDescent="0.3">
      <c r="A201" s="661">
        <v>13</v>
      </c>
      <c r="B201" s="662" t="s">
        <v>530</v>
      </c>
      <c r="C201" s="662" t="s">
        <v>1719</v>
      </c>
      <c r="D201" s="743" t="s">
        <v>2847</v>
      </c>
      <c r="E201" s="744" t="s">
        <v>1730</v>
      </c>
      <c r="F201" s="662" t="s">
        <v>1714</v>
      </c>
      <c r="G201" s="662" t="s">
        <v>1890</v>
      </c>
      <c r="H201" s="662" t="s">
        <v>1113</v>
      </c>
      <c r="I201" s="662" t="s">
        <v>2152</v>
      </c>
      <c r="J201" s="662" t="s">
        <v>1004</v>
      </c>
      <c r="K201" s="662" t="s">
        <v>2153</v>
      </c>
      <c r="L201" s="663">
        <v>0</v>
      </c>
      <c r="M201" s="663">
        <v>0</v>
      </c>
      <c r="N201" s="662">
        <v>2</v>
      </c>
      <c r="O201" s="745">
        <v>1</v>
      </c>
      <c r="P201" s="663"/>
      <c r="Q201" s="678"/>
      <c r="R201" s="662"/>
      <c r="S201" s="678">
        <v>0</v>
      </c>
      <c r="T201" s="745"/>
      <c r="U201" s="701">
        <v>0</v>
      </c>
    </row>
    <row r="202" spans="1:21" ht="14.4" customHeight="1" x14ac:dyDescent="0.3">
      <c r="A202" s="661">
        <v>13</v>
      </c>
      <c r="B202" s="662" t="s">
        <v>530</v>
      </c>
      <c r="C202" s="662" t="s">
        <v>1719</v>
      </c>
      <c r="D202" s="743" t="s">
        <v>2847</v>
      </c>
      <c r="E202" s="744" t="s">
        <v>1730</v>
      </c>
      <c r="F202" s="662" t="s">
        <v>1714</v>
      </c>
      <c r="G202" s="662" t="s">
        <v>2154</v>
      </c>
      <c r="H202" s="662" t="s">
        <v>531</v>
      </c>
      <c r="I202" s="662" t="s">
        <v>2155</v>
      </c>
      <c r="J202" s="662" t="s">
        <v>2156</v>
      </c>
      <c r="K202" s="662" t="s">
        <v>2157</v>
      </c>
      <c r="L202" s="663">
        <v>157.78</v>
      </c>
      <c r="M202" s="663">
        <v>157.78</v>
      </c>
      <c r="N202" s="662">
        <v>1</v>
      </c>
      <c r="O202" s="745">
        <v>1</v>
      </c>
      <c r="P202" s="663">
        <v>157.78</v>
      </c>
      <c r="Q202" s="678">
        <v>1</v>
      </c>
      <c r="R202" s="662">
        <v>1</v>
      </c>
      <c r="S202" s="678">
        <v>1</v>
      </c>
      <c r="T202" s="745">
        <v>1</v>
      </c>
      <c r="U202" s="701">
        <v>1</v>
      </c>
    </row>
    <row r="203" spans="1:21" ht="14.4" customHeight="1" x14ac:dyDescent="0.3">
      <c r="A203" s="661">
        <v>13</v>
      </c>
      <c r="B203" s="662" t="s">
        <v>530</v>
      </c>
      <c r="C203" s="662" t="s">
        <v>1719</v>
      </c>
      <c r="D203" s="743" t="s">
        <v>2847</v>
      </c>
      <c r="E203" s="744" t="s">
        <v>1730</v>
      </c>
      <c r="F203" s="662" t="s">
        <v>1714</v>
      </c>
      <c r="G203" s="662" t="s">
        <v>2158</v>
      </c>
      <c r="H203" s="662" t="s">
        <v>1113</v>
      </c>
      <c r="I203" s="662" t="s">
        <v>2159</v>
      </c>
      <c r="J203" s="662" t="s">
        <v>2160</v>
      </c>
      <c r="K203" s="662" t="s">
        <v>2161</v>
      </c>
      <c r="L203" s="663">
        <v>704.73</v>
      </c>
      <c r="M203" s="663">
        <v>704.73</v>
      </c>
      <c r="N203" s="662">
        <v>1</v>
      </c>
      <c r="O203" s="745">
        <v>1</v>
      </c>
      <c r="P203" s="663"/>
      <c r="Q203" s="678">
        <v>0</v>
      </c>
      <c r="R203" s="662"/>
      <c r="S203" s="678">
        <v>0</v>
      </c>
      <c r="T203" s="745"/>
      <c r="U203" s="701">
        <v>0</v>
      </c>
    </row>
    <row r="204" spans="1:21" ht="14.4" customHeight="1" x14ac:dyDescent="0.3">
      <c r="A204" s="661">
        <v>13</v>
      </c>
      <c r="B204" s="662" t="s">
        <v>530</v>
      </c>
      <c r="C204" s="662" t="s">
        <v>1719</v>
      </c>
      <c r="D204" s="743" t="s">
        <v>2847</v>
      </c>
      <c r="E204" s="744" t="s">
        <v>1730</v>
      </c>
      <c r="F204" s="662" t="s">
        <v>1714</v>
      </c>
      <c r="G204" s="662" t="s">
        <v>2162</v>
      </c>
      <c r="H204" s="662" t="s">
        <v>531</v>
      </c>
      <c r="I204" s="662" t="s">
        <v>832</v>
      </c>
      <c r="J204" s="662" t="s">
        <v>2163</v>
      </c>
      <c r="K204" s="662" t="s">
        <v>2164</v>
      </c>
      <c r="L204" s="663">
        <v>0</v>
      </c>
      <c r="M204" s="663">
        <v>0</v>
      </c>
      <c r="N204" s="662">
        <v>1</v>
      </c>
      <c r="O204" s="745">
        <v>0.5</v>
      </c>
      <c r="P204" s="663"/>
      <c r="Q204" s="678"/>
      <c r="R204" s="662"/>
      <c r="S204" s="678">
        <v>0</v>
      </c>
      <c r="T204" s="745"/>
      <c r="U204" s="701">
        <v>0</v>
      </c>
    </row>
    <row r="205" spans="1:21" ht="14.4" customHeight="1" x14ac:dyDescent="0.3">
      <c r="A205" s="661">
        <v>13</v>
      </c>
      <c r="B205" s="662" t="s">
        <v>530</v>
      </c>
      <c r="C205" s="662" t="s">
        <v>1719</v>
      </c>
      <c r="D205" s="743" t="s">
        <v>2847</v>
      </c>
      <c r="E205" s="744" t="s">
        <v>1730</v>
      </c>
      <c r="F205" s="662" t="s">
        <v>1714</v>
      </c>
      <c r="G205" s="662" t="s">
        <v>2165</v>
      </c>
      <c r="H205" s="662" t="s">
        <v>1113</v>
      </c>
      <c r="I205" s="662" t="s">
        <v>1302</v>
      </c>
      <c r="J205" s="662" t="s">
        <v>1303</v>
      </c>
      <c r="K205" s="662" t="s">
        <v>1304</v>
      </c>
      <c r="L205" s="663">
        <v>162.28</v>
      </c>
      <c r="M205" s="663">
        <v>11359.599999999999</v>
      </c>
      <c r="N205" s="662">
        <v>70</v>
      </c>
      <c r="O205" s="745">
        <v>2</v>
      </c>
      <c r="P205" s="663">
        <v>9736.7999999999993</v>
      </c>
      <c r="Q205" s="678">
        <v>0.85714285714285721</v>
      </c>
      <c r="R205" s="662">
        <v>60</v>
      </c>
      <c r="S205" s="678">
        <v>0.8571428571428571</v>
      </c>
      <c r="T205" s="745">
        <v>1</v>
      </c>
      <c r="U205" s="701">
        <v>0.5</v>
      </c>
    </row>
    <row r="206" spans="1:21" ht="14.4" customHeight="1" x14ac:dyDescent="0.3">
      <c r="A206" s="661">
        <v>13</v>
      </c>
      <c r="B206" s="662" t="s">
        <v>530</v>
      </c>
      <c r="C206" s="662" t="s">
        <v>1719</v>
      </c>
      <c r="D206" s="743" t="s">
        <v>2847</v>
      </c>
      <c r="E206" s="744" t="s">
        <v>1730</v>
      </c>
      <c r="F206" s="662" t="s">
        <v>1714</v>
      </c>
      <c r="G206" s="662" t="s">
        <v>2165</v>
      </c>
      <c r="H206" s="662" t="s">
        <v>1113</v>
      </c>
      <c r="I206" s="662" t="s">
        <v>1322</v>
      </c>
      <c r="J206" s="662" t="s">
        <v>1323</v>
      </c>
      <c r="K206" s="662" t="s">
        <v>1309</v>
      </c>
      <c r="L206" s="663">
        <v>84.89</v>
      </c>
      <c r="M206" s="663">
        <v>2546.6999999999998</v>
      </c>
      <c r="N206" s="662">
        <v>30</v>
      </c>
      <c r="O206" s="745">
        <v>2</v>
      </c>
      <c r="P206" s="663"/>
      <c r="Q206" s="678">
        <v>0</v>
      </c>
      <c r="R206" s="662"/>
      <c r="S206" s="678">
        <v>0</v>
      </c>
      <c r="T206" s="745"/>
      <c r="U206" s="701">
        <v>0</v>
      </c>
    </row>
    <row r="207" spans="1:21" ht="14.4" customHeight="1" x14ac:dyDescent="0.3">
      <c r="A207" s="661">
        <v>13</v>
      </c>
      <c r="B207" s="662" t="s">
        <v>530</v>
      </c>
      <c r="C207" s="662" t="s">
        <v>1719</v>
      </c>
      <c r="D207" s="743" t="s">
        <v>2847</v>
      </c>
      <c r="E207" s="744" t="s">
        <v>1730</v>
      </c>
      <c r="F207" s="662" t="s">
        <v>1714</v>
      </c>
      <c r="G207" s="662" t="s">
        <v>2165</v>
      </c>
      <c r="H207" s="662" t="s">
        <v>1113</v>
      </c>
      <c r="I207" s="662" t="s">
        <v>1324</v>
      </c>
      <c r="J207" s="662" t="s">
        <v>1303</v>
      </c>
      <c r="K207" s="662" t="s">
        <v>1325</v>
      </c>
      <c r="L207" s="663">
        <v>242.63</v>
      </c>
      <c r="M207" s="663">
        <v>27659.82</v>
      </c>
      <c r="N207" s="662">
        <v>114</v>
      </c>
      <c r="O207" s="745">
        <v>4</v>
      </c>
      <c r="P207" s="663">
        <v>24020.37</v>
      </c>
      <c r="Q207" s="678">
        <v>0.86842105263157887</v>
      </c>
      <c r="R207" s="662">
        <v>99</v>
      </c>
      <c r="S207" s="678">
        <v>0.86842105263157898</v>
      </c>
      <c r="T207" s="745">
        <v>3</v>
      </c>
      <c r="U207" s="701">
        <v>0.75</v>
      </c>
    </row>
    <row r="208" spans="1:21" ht="14.4" customHeight="1" x14ac:dyDescent="0.3">
      <c r="A208" s="661">
        <v>13</v>
      </c>
      <c r="B208" s="662" t="s">
        <v>530</v>
      </c>
      <c r="C208" s="662" t="s">
        <v>1719</v>
      </c>
      <c r="D208" s="743" t="s">
        <v>2847</v>
      </c>
      <c r="E208" s="744" t="s">
        <v>1730</v>
      </c>
      <c r="F208" s="662" t="s">
        <v>1714</v>
      </c>
      <c r="G208" s="662" t="s">
        <v>2165</v>
      </c>
      <c r="H208" s="662" t="s">
        <v>1113</v>
      </c>
      <c r="I208" s="662" t="s">
        <v>2166</v>
      </c>
      <c r="J208" s="662" t="s">
        <v>1303</v>
      </c>
      <c r="K208" s="662" t="s">
        <v>2167</v>
      </c>
      <c r="L208" s="663">
        <v>1451.04</v>
      </c>
      <c r="M208" s="663">
        <v>17412.48</v>
      </c>
      <c r="N208" s="662">
        <v>12</v>
      </c>
      <c r="O208" s="745">
        <v>3</v>
      </c>
      <c r="P208" s="663">
        <v>10157.279999999999</v>
      </c>
      <c r="Q208" s="678">
        <v>0.58333333333333326</v>
      </c>
      <c r="R208" s="662">
        <v>7</v>
      </c>
      <c r="S208" s="678">
        <v>0.58333333333333337</v>
      </c>
      <c r="T208" s="745">
        <v>2</v>
      </c>
      <c r="U208" s="701">
        <v>0.66666666666666663</v>
      </c>
    </row>
    <row r="209" spans="1:21" ht="14.4" customHeight="1" x14ac:dyDescent="0.3">
      <c r="A209" s="661">
        <v>13</v>
      </c>
      <c r="B209" s="662" t="s">
        <v>530</v>
      </c>
      <c r="C209" s="662" t="s">
        <v>1719</v>
      </c>
      <c r="D209" s="743" t="s">
        <v>2847</v>
      </c>
      <c r="E209" s="744" t="s">
        <v>1730</v>
      </c>
      <c r="F209" s="662" t="s">
        <v>1714</v>
      </c>
      <c r="G209" s="662" t="s">
        <v>2168</v>
      </c>
      <c r="H209" s="662" t="s">
        <v>531</v>
      </c>
      <c r="I209" s="662" t="s">
        <v>878</v>
      </c>
      <c r="J209" s="662" t="s">
        <v>879</v>
      </c>
      <c r="K209" s="662" t="s">
        <v>2169</v>
      </c>
      <c r="L209" s="663">
        <v>184.44</v>
      </c>
      <c r="M209" s="663">
        <v>368.88</v>
      </c>
      <c r="N209" s="662">
        <v>2</v>
      </c>
      <c r="O209" s="745">
        <v>1</v>
      </c>
      <c r="P209" s="663"/>
      <c r="Q209" s="678">
        <v>0</v>
      </c>
      <c r="R209" s="662"/>
      <c r="S209" s="678">
        <v>0</v>
      </c>
      <c r="T209" s="745"/>
      <c r="U209" s="701">
        <v>0</v>
      </c>
    </row>
    <row r="210" spans="1:21" ht="14.4" customHeight="1" x14ac:dyDescent="0.3">
      <c r="A210" s="661">
        <v>13</v>
      </c>
      <c r="B210" s="662" t="s">
        <v>530</v>
      </c>
      <c r="C210" s="662" t="s">
        <v>1719</v>
      </c>
      <c r="D210" s="743" t="s">
        <v>2847</v>
      </c>
      <c r="E210" s="744" t="s">
        <v>1730</v>
      </c>
      <c r="F210" s="662" t="s">
        <v>1714</v>
      </c>
      <c r="G210" s="662" t="s">
        <v>2170</v>
      </c>
      <c r="H210" s="662" t="s">
        <v>1113</v>
      </c>
      <c r="I210" s="662" t="s">
        <v>2171</v>
      </c>
      <c r="J210" s="662" t="s">
        <v>2172</v>
      </c>
      <c r="K210" s="662" t="s">
        <v>2173</v>
      </c>
      <c r="L210" s="663">
        <v>123.2</v>
      </c>
      <c r="M210" s="663">
        <v>616</v>
      </c>
      <c r="N210" s="662">
        <v>5</v>
      </c>
      <c r="O210" s="745">
        <v>1</v>
      </c>
      <c r="P210" s="663"/>
      <c r="Q210" s="678">
        <v>0</v>
      </c>
      <c r="R210" s="662"/>
      <c r="S210" s="678">
        <v>0</v>
      </c>
      <c r="T210" s="745"/>
      <c r="U210" s="701">
        <v>0</v>
      </c>
    </row>
    <row r="211" spans="1:21" ht="14.4" customHeight="1" x14ac:dyDescent="0.3">
      <c r="A211" s="661">
        <v>13</v>
      </c>
      <c r="B211" s="662" t="s">
        <v>530</v>
      </c>
      <c r="C211" s="662" t="s">
        <v>1719</v>
      </c>
      <c r="D211" s="743" t="s">
        <v>2847</v>
      </c>
      <c r="E211" s="744" t="s">
        <v>1730</v>
      </c>
      <c r="F211" s="662" t="s">
        <v>1714</v>
      </c>
      <c r="G211" s="662" t="s">
        <v>2033</v>
      </c>
      <c r="H211" s="662" t="s">
        <v>531</v>
      </c>
      <c r="I211" s="662" t="s">
        <v>681</v>
      </c>
      <c r="J211" s="662" t="s">
        <v>2034</v>
      </c>
      <c r="K211" s="662" t="s">
        <v>2035</v>
      </c>
      <c r="L211" s="663">
        <v>0</v>
      </c>
      <c r="M211" s="663">
        <v>0</v>
      </c>
      <c r="N211" s="662">
        <v>4</v>
      </c>
      <c r="O211" s="745">
        <v>3</v>
      </c>
      <c r="P211" s="663">
        <v>0</v>
      </c>
      <c r="Q211" s="678"/>
      <c r="R211" s="662">
        <v>3</v>
      </c>
      <c r="S211" s="678">
        <v>0.75</v>
      </c>
      <c r="T211" s="745">
        <v>2</v>
      </c>
      <c r="U211" s="701">
        <v>0.66666666666666663</v>
      </c>
    </row>
    <row r="212" spans="1:21" ht="14.4" customHeight="1" x14ac:dyDescent="0.3">
      <c r="A212" s="661">
        <v>13</v>
      </c>
      <c r="B212" s="662" t="s">
        <v>530</v>
      </c>
      <c r="C212" s="662" t="s">
        <v>1719</v>
      </c>
      <c r="D212" s="743" t="s">
        <v>2847</v>
      </c>
      <c r="E212" s="744" t="s">
        <v>1730</v>
      </c>
      <c r="F212" s="662" t="s">
        <v>1714</v>
      </c>
      <c r="G212" s="662" t="s">
        <v>2174</v>
      </c>
      <c r="H212" s="662" t="s">
        <v>1113</v>
      </c>
      <c r="I212" s="662" t="s">
        <v>2175</v>
      </c>
      <c r="J212" s="662" t="s">
        <v>2176</v>
      </c>
      <c r="K212" s="662" t="s">
        <v>2177</v>
      </c>
      <c r="L212" s="663">
        <v>131.54</v>
      </c>
      <c r="M212" s="663">
        <v>131.54</v>
      </c>
      <c r="N212" s="662">
        <v>1</v>
      </c>
      <c r="O212" s="745">
        <v>1</v>
      </c>
      <c r="P212" s="663"/>
      <c r="Q212" s="678">
        <v>0</v>
      </c>
      <c r="R212" s="662"/>
      <c r="S212" s="678">
        <v>0</v>
      </c>
      <c r="T212" s="745"/>
      <c r="U212" s="701">
        <v>0</v>
      </c>
    </row>
    <row r="213" spans="1:21" ht="14.4" customHeight="1" x14ac:dyDescent="0.3">
      <c r="A213" s="661">
        <v>13</v>
      </c>
      <c r="B213" s="662" t="s">
        <v>530</v>
      </c>
      <c r="C213" s="662" t="s">
        <v>1719</v>
      </c>
      <c r="D213" s="743" t="s">
        <v>2847</v>
      </c>
      <c r="E213" s="744" t="s">
        <v>1730</v>
      </c>
      <c r="F213" s="662" t="s">
        <v>1714</v>
      </c>
      <c r="G213" s="662" t="s">
        <v>2178</v>
      </c>
      <c r="H213" s="662" t="s">
        <v>531</v>
      </c>
      <c r="I213" s="662" t="s">
        <v>2179</v>
      </c>
      <c r="J213" s="662" t="s">
        <v>2180</v>
      </c>
      <c r="K213" s="662" t="s">
        <v>2181</v>
      </c>
      <c r="L213" s="663">
        <v>0</v>
      </c>
      <c r="M213" s="663">
        <v>0</v>
      </c>
      <c r="N213" s="662">
        <v>1</v>
      </c>
      <c r="O213" s="745">
        <v>0.5</v>
      </c>
      <c r="P213" s="663"/>
      <c r="Q213" s="678"/>
      <c r="R213" s="662"/>
      <c r="S213" s="678">
        <v>0</v>
      </c>
      <c r="T213" s="745"/>
      <c r="U213" s="701">
        <v>0</v>
      </c>
    </row>
    <row r="214" spans="1:21" ht="14.4" customHeight="1" x14ac:dyDescent="0.3">
      <c r="A214" s="661">
        <v>13</v>
      </c>
      <c r="B214" s="662" t="s">
        <v>530</v>
      </c>
      <c r="C214" s="662" t="s">
        <v>1719</v>
      </c>
      <c r="D214" s="743" t="s">
        <v>2847</v>
      </c>
      <c r="E214" s="744" t="s">
        <v>1730</v>
      </c>
      <c r="F214" s="662" t="s">
        <v>1714</v>
      </c>
      <c r="G214" s="662" t="s">
        <v>2182</v>
      </c>
      <c r="H214" s="662" t="s">
        <v>531</v>
      </c>
      <c r="I214" s="662" t="s">
        <v>2183</v>
      </c>
      <c r="J214" s="662" t="s">
        <v>2184</v>
      </c>
      <c r="K214" s="662" t="s">
        <v>1065</v>
      </c>
      <c r="L214" s="663">
        <v>50.32</v>
      </c>
      <c r="M214" s="663">
        <v>50.32</v>
      </c>
      <c r="N214" s="662">
        <v>1</v>
      </c>
      <c r="O214" s="745">
        <v>1</v>
      </c>
      <c r="P214" s="663">
        <v>50.32</v>
      </c>
      <c r="Q214" s="678">
        <v>1</v>
      </c>
      <c r="R214" s="662">
        <v>1</v>
      </c>
      <c r="S214" s="678">
        <v>1</v>
      </c>
      <c r="T214" s="745">
        <v>1</v>
      </c>
      <c r="U214" s="701">
        <v>1</v>
      </c>
    </row>
    <row r="215" spans="1:21" ht="14.4" customHeight="1" x14ac:dyDescent="0.3">
      <c r="A215" s="661">
        <v>13</v>
      </c>
      <c r="B215" s="662" t="s">
        <v>530</v>
      </c>
      <c r="C215" s="662" t="s">
        <v>1719</v>
      </c>
      <c r="D215" s="743" t="s">
        <v>2847</v>
      </c>
      <c r="E215" s="744" t="s">
        <v>1730</v>
      </c>
      <c r="F215" s="662" t="s">
        <v>1714</v>
      </c>
      <c r="G215" s="662" t="s">
        <v>2185</v>
      </c>
      <c r="H215" s="662" t="s">
        <v>531</v>
      </c>
      <c r="I215" s="662" t="s">
        <v>2186</v>
      </c>
      <c r="J215" s="662" t="s">
        <v>2187</v>
      </c>
      <c r="K215" s="662" t="s">
        <v>1055</v>
      </c>
      <c r="L215" s="663">
        <v>0</v>
      </c>
      <c r="M215" s="663">
        <v>0</v>
      </c>
      <c r="N215" s="662">
        <v>4</v>
      </c>
      <c r="O215" s="745">
        <v>3.5</v>
      </c>
      <c r="P215" s="663"/>
      <c r="Q215" s="678"/>
      <c r="R215" s="662"/>
      <c r="S215" s="678">
        <v>0</v>
      </c>
      <c r="T215" s="745"/>
      <c r="U215" s="701">
        <v>0</v>
      </c>
    </row>
    <row r="216" spans="1:21" ht="14.4" customHeight="1" x14ac:dyDescent="0.3">
      <c r="A216" s="661">
        <v>13</v>
      </c>
      <c r="B216" s="662" t="s">
        <v>530</v>
      </c>
      <c r="C216" s="662" t="s">
        <v>1719</v>
      </c>
      <c r="D216" s="743" t="s">
        <v>2847</v>
      </c>
      <c r="E216" s="744" t="s">
        <v>1730</v>
      </c>
      <c r="F216" s="662" t="s">
        <v>1714</v>
      </c>
      <c r="G216" s="662" t="s">
        <v>2185</v>
      </c>
      <c r="H216" s="662" t="s">
        <v>531</v>
      </c>
      <c r="I216" s="662" t="s">
        <v>2188</v>
      </c>
      <c r="J216" s="662" t="s">
        <v>1050</v>
      </c>
      <c r="K216" s="662" t="s">
        <v>709</v>
      </c>
      <c r="L216" s="663">
        <v>0</v>
      </c>
      <c r="M216" s="663">
        <v>0</v>
      </c>
      <c r="N216" s="662">
        <v>1</v>
      </c>
      <c r="O216" s="745">
        <v>1</v>
      </c>
      <c r="P216" s="663"/>
      <c r="Q216" s="678"/>
      <c r="R216" s="662"/>
      <c r="S216" s="678">
        <v>0</v>
      </c>
      <c r="T216" s="745"/>
      <c r="U216" s="701">
        <v>0</v>
      </c>
    </row>
    <row r="217" spans="1:21" ht="14.4" customHeight="1" x14ac:dyDescent="0.3">
      <c r="A217" s="661">
        <v>13</v>
      </c>
      <c r="B217" s="662" t="s">
        <v>530</v>
      </c>
      <c r="C217" s="662" t="s">
        <v>1719</v>
      </c>
      <c r="D217" s="743" t="s">
        <v>2847</v>
      </c>
      <c r="E217" s="744" t="s">
        <v>1730</v>
      </c>
      <c r="F217" s="662" t="s">
        <v>1714</v>
      </c>
      <c r="G217" s="662" t="s">
        <v>1909</v>
      </c>
      <c r="H217" s="662" t="s">
        <v>531</v>
      </c>
      <c r="I217" s="662" t="s">
        <v>2189</v>
      </c>
      <c r="J217" s="662" t="s">
        <v>1911</v>
      </c>
      <c r="K217" s="662" t="s">
        <v>2190</v>
      </c>
      <c r="L217" s="663">
        <v>0</v>
      </c>
      <c r="M217" s="663">
        <v>0</v>
      </c>
      <c r="N217" s="662">
        <v>2</v>
      </c>
      <c r="O217" s="745">
        <v>1</v>
      </c>
      <c r="P217" s="663">
        <v>0</v>
      </c>
      <c r="Q217" s="678"/>
      <c r="R217" s="662">
        <v>2</v>
      </c>
      <c r="S217" s="678">
        <v>1</v>
      </c>
      <c r="T217" s="745">
        <v>1</v>
      </c>
      <c r="U217" s="701">
        <v>1</v>
      </c>
    </row>
    <row r="218" spans="1:21" ht="14.4" customHeight="1" x14ac:dyDescent="0.3">
      <c r="A218" s="661">
        <v>13</v>
      </c>
      <c r="B218" s="662" t="s">
        <v>530</v>
      </c>
      <c r="C218" s="662" t="s">
        <v>1719</v>
      </c>
      <c r="D218" s="743" t="s">
        <v>2847</v>
      </c>
      <c r="E218" s="744" t="s">
        <v>1730</v>
      </c>
      <c r="F218" s="662" t="s">
        <v>1715</v>
      </c>
      <c r="G218" s="662" t="s">
        <v>1853</v>
      </c>
      <c r="H218" s="662" t="s">
        <v>531</v>
      </c>
      <c r="I218" s="662" t="s">
        <v>2191</v>
      </c>
      <c r="J218" s="662" t="s">
        <v>1815</v>
      </c>
      <c r="K218" s="662"/>
      <c r="L218" s="663">
        <v>0</v>
      </c>
      <c r="M218" s="663">
        <v>0</v>
      </c>
      <c r="N218" s="662">
        <v>1</v>
      </c>
      <c r="O218" s="745">
        <v>1</v>
      </c>
      <c r="P218" s="663"/>
      <c r="Q218" s="678"/>
      <c r="R218" s="662"/>
      <c r="S218" s="678">
        <v>0</v>
      </c>
      <c r="T218" s="745"/>
      <c r="U218" s="701">
        <v>0</v>
      </c>
    </row>
    <row r="219" spans="1:21" ht="14.4" customHeight="1" x14ac:dyDescent="0.3">
      <c r="A219" s="661">
        <v>13</v>
      </c>
      <c r="B219" s="662" t="s">
        <v>530</v>
      </c>
      <c r="C219" s="662" t="s">
        <v>1719</v>
      </c>
      <c r="D219" s="743" t="s">
        <v>2847</v>
      </c>
      <c r="E219" s="744" t="s">
        <v>1730</v>
      </c>
      <c r="F219" s="662" t="s">
        <v>1715</v>
      </c>
      <c r="G219" s="662" t="s">
        <v>1853</v>
      </c>
      <c r="H219" s="662" t="s">
        <v>531</v>
      </c>
      <c r="I219" s="662" t="s">
        <v>2192</v>
      </c>
      <c r="J219" s="662" t="s">
        <v>1815</v>
      </c>
      <c r="K219" s="662"/>
      <c r="L219" s="663">
        <v>0</v>
      </c>
      <c r="M219" s="663">
        <v>0</v>
      </c>
      <c r="N219" s="662">
        <v>1</v>
      </c>
      <c r="O219" s="745">
        <v>1</v>
      </c>
      <c r="P219" s="663"/>
      <c r="Q219" s="678"/>
      <c r="R219" s="662"/>
      <c r="S219" s="678">
        <v>0</v>
      </c>
      <c r="T219" s="745"/>
      <c r="U219" s="701">
        <v>0</v>
      </c>
    </row>
    <row r="220" spans="1:21" ht="14.4" customHeight="1" x14ac:dyDescent="0.3">
      <c r="A220" s="661">
        <v>13</v>
      </c>
      <c r="B220" s="662" t="s">
        <v>530</v>
      </c>
      <c r="C220" s="662" t="s">
        <v>1719</v>
      </c>
      <c r="D220" s="743" t="s">
        <v>2847</v>
      </c>
      <c r="E220" s="744" t="s">
        <v>1730</v>
      </c>
      <c r="F220" s="662" t="s">
        <v>1716</v>
      </c>
      <c r="G220" s="662" t="s">
        <v>2193</v>
      </c>
      <c r="H220" s="662" t="s">
        <v>531</v>
      </c>
      <c r="I220" s="662" t="s">
        <v>2194</v>
      </c>
      <c r="J220" s="662" t="s">
        <v>2195</v>
      </c>
      <c r="K220" s="662" t="s">
        <v>2196</v>
      </c>
      <c r="L220" s="663">
        <v>764.4</v>
      </c>
      <c r="M220" s="663">
        <v>15288</v>
      </c>
      <c r="N220" s="662">
        <v>20</v>
      </c>
      <c r="O220" s="745">
        <v>1</v>
      </c>
      <c r="P220" s="663"/>
      <c r="Q220" s="678">
        <v>0</v>
      </c>
      <c r="R220" s="662"/>
      <c r="S220" s="678">
        <v>0</v>
      </c>
      <c r="T220" s="745"/>
      <c r="U220" s="701">
        <v>0</v>
      </c>
    </row>
    <row r="221" spans="1:21" ht="14.4" customHeight="1" x14ac:dyDescent="0.3">
      <c r="A221" s="661">
        <v>13</v>
      </c>
      <c r="B221" s="662" t="s">
        <v>530</v>
      </c>
      <c r="C221" s="662" t="s">
        <v>1719</v>
      </c>
      <c r="D221" s="743" t="s">
        <v>2847</v>
      </c>
      <c r="E221" s="744" t="s">
        <v>1730</v>
      </c>
      <c r="F221" s="662" t="s">
        <v>1716</v>
      </c>
      <c r="G221" s="662" t="s">
        <v>2040</v>
      </c>
      <c r="H221" s="662" t="s">
        <v>531</v>
      </c>
      <c r="I221" s="662" t="s">
        <v>2041</v>
      </c>
      <c r="J221" s="662" t="s">
        <v>2042</v>
      </c>
      <c r="K221" s="662" t="s">
        <v>2043</v>
      </c>
      <c r="L221" s="663">
        <v>1679</v>
      </c>
      <c r="M221" s="663">
        <v>10074</v>
      </c>
      <c r="N221" s="662">
        <v>6</v>
      </c>
      <c r="O221" s="745">
        <v>6</v>
      </c>
      <c r="P221" s="663">
        <v>5037</v>
      </c>
      <c r="Q221" s="678">
        <v>0.5</v>
      </c>
      <c r="R221" s="662">
        <v>3</v>
      </c>
      <c r="S221" s="678">
        <v>0.5</v>
      </c>
      <c r="T221" s="745">
        <v>3</v>
      </c>
      <c r="U221" s="701">
        <v>0.5</v>
      </c>
    </row>
    <row r="222" spans="1:21" ht="14.4" customHeight="1" x14ac:dyDescent="0.3">
      <c r="A222" s="661">
        <v>13</v>
      </c>
      <c r="B222" s="662" t="s">
        <v>530</v>
      </c>
      <c r="C222" s="662" t="s">
        <v>1719</v>
      </c>
      <c r="D222" s="743" t="s">
        <v>2847</v>
      </c>
      <c r="E222" s="744" t="s">
        <v>1730</v>
      </c>
      <c r="F222" s="662" t="s">
        <v>1716</v>
      </c>
      <c r="G222" s="662" t="s">
        <v>2044</v>
      </c>
      <c r="H222" s="662" t="s">
        <v>531</v>
      </c>
      <c r="I222" s="662" t="s">
        <v>2045</v>
      </c>
      <c r="J222" s="662" t="s">
        <v>2046</v>
      </c>
      <c r="K222" s="662" t="s">
        <v>2047</v>
      </c>
      <c r="L222" s="663">
        <v>50</v>
      </c>
      <c r="M222" s="663">
        <v>1500</v>
      </c>
      <c r="N222" s="662">
        <v>30</v>
      </c>
      <c r="O222" s="745">
        <v>10</v>
      </c>
      <c r="P222" s="663">
        <v>1200</v>
      </c>
      <c r="Q222" s="678">
        <v>0.8</v>
      </c>
      <c r="R222" s="662">
        <v>24</v>
      </c>
      <c r="S222" s="678">
        <v>0.8</v>
      </c>
      <c r="T222" s="745">
        <v>8</v>
      </c>
      <c r="U222" s="701">
        <v>0.8</v>
      </c>
    </row>
    <row r="223" spans="1:21" ht="14.4" customHeight="1" x14ac:dyDescent="0.3">
      <c r="A223" s="661">
        <v>13</v>
      </c>
      <c r="B223" s="662" t="s">
        <v>530</v>
      </c>
      <c r="C223" s="662" t="s">
        <v>1719</v>
      </c>
      <c r="D223" s="743" t="s">
        <v>2847</v>
      </c>
      <c r="E223" s="744" t="s">
        <v>1730</v>
      </c>
      <c r="F223" s="662" t="s">
        <v>1716</v>
      </c>
      <c r="G223" s="662" t="s">
        <v>2048</v>
      </c>
      <c r="H223" s="662" t="s">
        <v>531</v>
      </c>
      <c r="I223" s="662" t="s">
        <v>2049</v>
      </c>
      <c r="J223" s="662" t="s">
        <v>2050</v>
      </c>
      <c r="K223" s="662" t="s">
        <v>2051</v>
      </c>
      <c r="L223" s="663">
        <v>1697.06</v>
      </c>
      <c r="M223" s="663">
        <v>16970.599999999999</v>
      </c>
      <c r="N223" s="662">
        <v>10</v>
      </c>
      <c r="O223" s="745">
        <v>5</v>
      </c>
      <c r="P223" s="663">
        <v>16970.599999999999</v>
      </c>
      <c r="Q223" s="678">
        <v>1</v>
      </c>
      <c r="R223" s="662">
        <v>10</v>
      </c>
      <c r="S223" s="678">
        <v>1</v>
      </c>
      <c r="T223" s="745">
        <v>5</v>
      </c>
      <c r="U223" s="701">
        <v>1</v>
      </c>
    </row>
    <row r="224" spans="1:21" ht="14.4" customHeight="1" x14ac:dyDescent="0.3">
      <c r="A224" s="661">
        <v>13</v>
      </c>
      <c r="B224" s="662" t="s">
        <v>530</v>
      </c>
      <c r="C224" s="662" t="s">
        <v>1719</v>
      </c>
      <c r="D224" s="743" t="s">
        <v>2847</v>
      </c>
      <c r="E224" s="744" t="s">
        <v>1730</v>
      </c>
      <c r="F224" s="662" t="s">
        <v>1716</v>
      </c>
      <c r="G224" s="662" t="s">
        <v>2048</v>
      </c>
      <c r="H224" s="662" t="s">
        <v>531</v>
      </c>
      <c r="I224" s="662" t="s">
        <v>2052</v>
      </c>
      <c r="J224" s="662" t="s">
        <v>2053</v>
      </c>
      <c r="K224" s="662" t="s">
        <v>2054</v>
      </c>
      <c r="L224" s="663">
        <v>1839</v>
      </c>
      <c r="M224" s="663">
        <v>7356</v>
      </c>
      <c r="N224" s="662">
        <v>4</v>
      </c>
      <c r="O224" s="745">
        <v>4</v>
      </c>
      <c r="P224" s="663">
        <v>3678</v>
      </c>
      <c r="Q224" s="678">
        <v>0.5</v>
      </c>
      <c r="R224" s="662">
        <v>2</v>
      </c>
      <c r="S224" s="678">
        <v>0.5</v>
      </c>
      <c r="T224" s="745">
        <v>2</v>
      </c>
      <c r="U224" s="701">
        <v>0.5</v>
      </c>
    </row>
    <row r="225" spans="1:21" ht="14.4" customHeight="1" x14ac:dyDescent="0.3">
      <c r="A225" s="661">
        <v>13</v>
      </c>
      <c r="B225" s="662" t="s">
        <v>530</v>
      </c>
      <c r="C225" s="662" t="s">
        <v>1719</v>
      </c>
      <c r="D225" s="743" t="s">
        <v>2847</v>
      </c>
      <c r="E225" s="744" t="s">
        <v>1730</v>
      </c>
      <c r="F225" s="662" t="s">
        <v>1716</v>
      </c>
      <c r="G225" s="662" t="s">
        <v>2048</v>
      </c>
      <c r="H225" s="662" t="s">
        <v>531</v>
      </c>
      <c r="I225" s="662" t="s">
        <v>2197</v>
      </c>
      <c r="J225" s="662" t="s">
        <v>2198</v>
      </c>
      <c r="K225" s="662" t="s">
        <v>2199</v>
      </c>
      <c r="L225" s="663">
        <v>725.45</v>
      </c>
      <c r="M225" s="663">
        <v>2176.3500000000004</v>
      </c>
      <c r="N225" s="662">
        <v>3</v>
      </c>
      <c r="O225" s="745">
        <v>3</v>
      </c>
      <c r="P225" s="663">
        <v>1450.9</v>
      </c>
      <c r="Q225" s="678">
        <v>0.66666666666666663</v>
      </c>
      <c r="R225" s="662">
        <v>2</v>
      </c>
      <c r="S225" s="678">
        <v>0.66666666666666663</v>
      </c>
      <c r="T225" s="745">
        <v>2</v>
      </c>
      <c r="U225" s="701">
        <v>0.66666666666666663</v>
      </c>
    </row>
    <row r="226" spans="1:21" ht="14.4" customHeight="1" x14ac:dyDescent="0.3">
      <c r="A226" s="661">
        <v>13</v>
      </c>
      <c r="B226" s="662" t="s">
        <v>530</v>
      </c>
      <c r="C226" s="662" t="s">
        <v>1719</v>
      </c>
      <c r="D226" s="743" t="s">
        <v>2847</v>
      </c>
      <c r="E226" s="744" t="s">
        <v>1730</v>
      </c>
      <c r="F226" s="662" t="s">
        <v>1716</v>
      </c>
      <c r="G226" s="662" t="s">
        <v>2048</v>
      </c>
      <c r="H226" s="662" t="s">
        <v>531</v>
      </c>
      <c r="I226" s="662" t="s">
        <v>2200</v>
      </c>
      <c r="J226" s="662" t="s">
        <v>2201</v>
      </c>
      <c r="K226" s="662" t="s">
        <v>2202</v>
      </c>
      <c r="L226" s="663">
        <v>46.47</v>
      </c>
      <c r="M226" s="663">
        <v>46.47</v>
      </c>
      <c r="N226" s="662">
        <v>1</v>
      </c>
      <c r="O226" s="745">
        <v>1</v>
      </c>
      <c r="P226" s="663"/>
      <c r="Q226" s="678">
        <v>0</v>
      </c>
      <c r="R226" s="662"/>
      <c r="S226" s="678">
        <v>0</v>
      </c>
      <c r="T226" s="745"/>
      <c r="U226" s="701">
        <v>0</v>
      </c>
    </row>
    <row r="227" spans="1:21" ht="14.4" customHeight="1" x14ac:dyDescent="0.3">
      <c r="A227" s="661">
        <v>13</v>
      </c>
      <c r="B227" s="662" t="s">
        <v>530</v>
      </c>
      <c r="C227" s="662" t="s">
        <v>1719</v>
      </c>
      <c r="D227" s="743" t="s">
        <v>2847</v>
      </c>
      <c r="E227" s="744" t="s">
        <v>1730</v>
      </c>
      <c r="F227" s="662" t="s">
        <v>1716</v>
      </c>
      <c r="G227" s="662" t="s">
        <v>2048</v>
      </c>
      <c r="H227" s="662" t="s">
        <v>531</v>
      </c>
      <c r="I227" s="662" t="s">
        <v>2203</v>
      </c>
      <c r="J227" s="662" t="s">
        <v>2204</v>
      </c>
      <c r="K227" s="662" t="s">
        <v>2205</v>
      </c>
      <c r="L227" s="663">
        <v>645</v>
      </c>
      <c r="M227" s="663">
        <v>1290</v>
      </c>
      <c r="N227" s="662">
        <v>2</v>
      </c>
      <c r="O227" s="745">
        <v>1</v>
      </c>
      <c r="P227" s="663"/>
      <c r="Q227" s="678">
        <v>0</v>
      </c>
      <c r="R227" s="662"/>
      <c r="S227" s="678">
        <v>0</v>
      </c>
      <c r="T227" s="745"/>
      <c r="U227" s="701">
        <v>0</v>
      </c>
    </row>
    <row r="228" spans="1:21" ht="14.4" customHeight="1" x14ac:dyDescent="0.3">
      <c r="A228" s="661">
        <v>13</v>
      </c>
      <c r="B228" s="662" t="s">
        <v>530</v>
      </c>
      <c r="C228" s="662" t="s">
        <v>1719</v>
      </c>
      <c r="D228" s="743" t="s">
        <v>2847</v>
      </c>
      <c r="E228" s="744" t="s">
        <v>1730</v>
      </c>
      <c r="F228" s="662" t="s">
        <v>1716</v>
      </c>
      <c r="G228" s="662" t="s">
        <v>2048</v>
      </c>
      <c r="H228" s="662" t="s">
        <v>531</v>
      </c>
      <c r="I228" s="662" t="s">
        <v>2055</v>
      </c>
      <c r="J228" s="662" t="s">
        <v>2056</v>
      </c>
      <c r="K228" s="662" t="s">
        <v>2057</v>
      </c>
      <c r="L228" s="663">
        <v>2000</v>
      </c>
      <c r="M228" s="663">
        <v>14000</v>
      </c>
      <c r="N228" s="662">
        <v>7</v>
      </c>
      <c r="O228" s="745">
        <v>7</v>
      </c>
      <c r="P228" s="663">
        <v>14000</v>
      </c>
      <c r="Q228" s="678">
        <v>1</v>
      </c>
      <c r="R228" s="662">
        <v>7</v>
      </c>
      <c r="S228" s="678">
        <v>1</v>
      </c>
      <c r="T228" s="745">
        <v>7</v>
      </c>
      <c r="U228" s="701">
        <v>1</v>
      </c>
    </row>
    <row r="229" spans="1:21" ht="14.4" customHeight="1" x14ac:dyDescent="0.3">
      <c r="A229" s="661">
        <v>13</v>
      </c>
      <c r="B229" s="662" t="s">
        <v>530</v>
      </c>
      <c r="C229" s="662" t="s">
        <v>1719</v>
      </c>
      <c r="D229" s="743" t="s">
        <v>2847</v>
      </c>
      <c r="E229" s="744" t="s">
        <v>1730</v>
      </c>
      <c r="F229" s="662" t="s">
        <v>1716</v>
      </c>
      <c r="G229" s="662" t="s">
        <v>2048</v>
      </c>
      <c r="H229" s="662" t="s">
        <v>531</v>
      </c>
      <c r="I229" s="662" t="s">
        <v>2058</v>
      </c>
      <c r="J229" s="662" t="s">
        <v>2059</v>
      </c>
      <c r="K229" s="662" t="s">
        <v>2060</v>
      </c>
      <c r="L229" s="663">
        <v>1361</v>
      </c>
      <c r="M229" s="663">
        <v>8166</v>
      </c>
      <c r="N229" s="662">
        <v>6</v>
      </c>
      <c r="O229" s="745">
        <v>5</v>
      </c>
      <c r="P229" s="663">
        <v>8166</v>
      </c>
      <c r="Q229" s="678">
        <v>1</v>
      </c>
      <c r="R229" s="662">
        <v>6</v>
      </c>
      <c r="S229" s="678">
        <v>1</v>
      </c>
      <c r="T229" s="745">
        <v>5</v>
      </c>
      <c r="U229" s="701">
        <v>1</v>
      </c>
    </row>
    <row r="230" spans="1:21" ht="14.4" customHeight="1" x14ac:dyDescent="0.3">
      <c r="A230" s="661">
        <v>13</v>
      </c>
      <c r="B230" s="662" t="s">
        <v>530</v>
      </c>
      <c r="C230" s="662" t="s">
        <v>1719</v>
      </c>
      <c r="D230" s="743" t="s">
        <v>2847</v>
      </c>
      <c r="E230" s="744" t="s">
        <v>1730</v>
      </c>
      <c r="F230" s="662" t="s">
        <v>1716</v>
      </c>
      <c r="G230" s="662" t="s">
        <v>2048</v>
      </c>
      <c r="H230" s="662" t="s">
        <v>531</v>
      </c>
      <c r="I230" s="662" t="s">
        <v>2061</v>
      </c>
      <c r="J230" s="662" t="s">
        <v>2062</v>
      </c>
      <c r="K230" s="662" t="s">
        <v>2063</v>
      </c>
      <c r="L230" s="663">
        <v>453</v>
      </c>
      <c r="M230" s="663">
        <v>9513</v>
      </c>
      <c r="N230" s="662">
        <v>21</v>
      </c>
      <c r="O230" s="745">
        <v>7</v>
      </c>
      <c r="P230" s="663">
        <v>7248</v>
      </c>
      <c r="Q230" s="678">
        <v>0.76190476190476186</v>
      </c>
      <c r="R230" s="662">
        <v>16</v>
      </c>
      <c r="S230" s="678">
        <v>0.76190476190476186</v>
      </c>
      <c r="T230" s="745">
        <v>4</v>
      </c>
      <c r="U230" s="701">
        <v>0.5714285714285714</v>
      </c>
    </row>
    <row r="231" spans="1:21" ht="14.4" customHeight="1" x14ac:dyDescent="0.3">
      <c r="A231" s="661">
        <v>13</v>
      </c>
      <c r="B231" s="662" t="s">
        <v>530</v>
      </c>
      <c r="C231" s="662" t="s">
        <v>1719</v>
      </c>
      <c r="D231" s="743" t="s">
        <v>2847</v>
      </c>
      <c r="E231" s="744" t="s">
        <v>1730</v>
      </c>
      <c r="F231" s="662" t="s">
        <v>1716</v>
      </c>
      <c r="G231" s="662" t="s">
        <v>2048</v>
      </c>
      <c r="H231" s="662" t="s">
        <v>531</v>
      </c>
      <c r="I231" s="662" t="s">
        <v>2206</v>
      </c>
      <c r="J231" s="662" t="s">
        <v>2207</v>
      </c>
      <c r="K231" s="662" t="s">
        <v>2208</v>
      </c>
      <c r="L231" s="663">
        <v>681</v>
      </c>
      <c r="M231" s="663">
        <v>1362</v>
      </c>
      <c r="N231" s="662">
        <v>2</v>
      </c>
      <c r="O231" s="745">
        <v>1</v>
      </c>
      <c r="P231" s="663"/>
      <c r="Q231" s="678">
        <v>0</v>
      </c>
      <c r="R231" s="662"/>
      <c r="S231" s="678">
        <v>0</v>
      </c>
      <c r="T231" s="745"/>
      <c r="U231" s="701">
        <v>0</v>
      </c>
    </row>
    <row r="232" spans="1:21" ht="14.4" customHeight="1" x14ac:dyDescent="0.3">
      <c r="A232" s="661">
        <v>13</v>
      </c>
      <c r="B232" s="662" t="s">
        <v>530</v>
      </c>
      <c r="C232" s="662" t="s">
        <v>1719</v>
      </c>
      <c r="D232" s="743" t="s">
        <v>2847</v>
      </c>
      <c r="E232" s="744" t="s">
        <v>1730</v>
      </c>
      <c r="F232" s="662" t="s">
        <v>1716</v>
      </c>
      <c r="G232" s="662" t="s">
        <v>2048</v>
      </c>
      <c r="H232" s="662" t="s">
        <v>531</v>
      </c>
      <c r="I232" s="662" t="s">
        <v>2209</v>
      </c>
      <c r="J232" s="662" t="s">
        <v>2210</v>
      </c>
      <c r="K232" s="662" t="s">
        <v>2211</v>
      </c>
      <c r="L232" s="663">
        <v>684</v>
      </c>
      <c r="M232" s="663">
        <v>4104</v>
      </c>
      <c r="N232" s="662">
        <v>6</v>
      </c>
      <c r="O232" s="745">
        <v>3</v>
      </c>
      <c r="P232" s="663"/>
      <c r="Q232" s="678">
        <v>0</v>
      </c>
      <c r="R232" s="662"/>
      <c r="S232" s="678">
        <v>0</v>
      </c>
      <c r="T232" s="745"/>
      <c r="U232" s="701">
        <v>0</v>
      </c>
    </row>
    <row r="233" spans="1:21" ht="14.4" customHeight="1" x14ac:dyDescent="0.3">
      <c r="A233" s="661">
        <v>13</v>
      </c>
      <c r="B233" s="662" t="s">
        <v>530</v>
      </c>
      <c r="C233" s="662" t="s">
        <v>1719</v>
      </c>
      <c r="D233" s="743" t="s">
        <v>2847</v>
      </c>
      <c r="E233" s="744" t="s">
        <v>1732</v>
      </c>
      <c r="F233" s="662" t="s">
        <v>1714</v>
      </c>
      <c r="G233" s="662" t="s">
        <v>1751</v>
      </c>
      <c r="H233" s="662" t="s">
        <v>1113</v>
      </c>
      <c r="I233" s="662" t="s">
        <v>1410</v>
      </c>
      <c r="J233" s="662" t="s">
        <v>1260</v>
      </c>
      <c r="K233" s="662" t="s">
        <v>1656</v>
      </c>
      <c r="L233" s="663">
        <v>154.36000000000001</v>
      </c>
      <c r="M233" s="663">
        <v>926.16000000000008</v>
      </c>
      <c r="N233" s="662">
        <v>6</v>
      </c>
      <c r="O233" s="745">
        <v>5.5</v>
      </c>
      <c r="P233" s="663">
        <v>154.36000000000001</v>
      </c>
      <c r="Q233" s="678">
        <v>0.16666666666666666</v>
      </c>
      <c r="R233" s="662">
        <v>1</v>
      </c>
      <c r="S233" s="678">
        <v>0.16666666666666666</v>
      </c>
      <c r="T233" s="745">
        <v>1</v>
      </c>
      <c r="U233" s="701">
        <v>0.18181818181818182</v>
      </c>
    </row>
    <row r="234" spans="1:21" ht="14.4" customHeight="1" x14ac:dyDescent="0.3">
      <c r="A234" s="661">
        <v>13</v>
      </c>
      <c r="B234" s="662" t="s">
        <v>530</v>
      </c>
      <c r="C234" s="662" t="s">
        <v>1719</v>
      </c>
      <c r="D234" s="743" t="s">
        <v>2847</v>
      </c>
      <c r="E234" s="744" t="s">
        <v>1732</v>
      </c>
      <c r="F234" s="662" t="s">
        <v>1714</v>
      </c>
      <c r="G234" s="662" t="s">
        <v>1751</v>
      </c>
      <c r="H234" s="662" t="s">
        <v>1113</v>
      </c>
      <c r="I234" s="662" t="s">
        <v>1919</v>
      </c>
      <c r="J234" s="662" t="s">
        <v>1920</v>
      </c>
      <c r="K234" s="662" t="s">
        <v>1655</v>
      </c>
      <c r="L234" s="663">
        <v>149.52000000000001</v>
      </c>
      <c r="M234" s="663">
        <v>149.52000000000001</v>
      </c>
      <c r="N234" s="662">
        <v>1</v>
      </c>
      <c r="O234" s="745">
        <v>1</v>
      </c>
      <c r="P234" s="663">
        <v>149.52000000000001</v>
      </c>
      <c r="Q234" s="678">
        <v>1</v>
      </c>
      <c r="R234" s="662">
        <v>1</v>
      </c>
      <c r="S234" s="678">
        <v>1</v>
      </c>
      <c r="T234" s="745">
        <v>1</v>
      </c>
      <c r="U234" s="701">
        <v>1</v>
      </c>
    </row>
    <row r="235" spans="1:21" ht="14.4" customHeight="1" x14ac:dyDescent="0.3">
      <c r="A235" s="661">
        <v>13</v>
      </c>
      <c r="B235" s="662" t="s">
        <v>530</v>
      </c>
      <c r="C235" s="662" t="s">
        <v>1719</v>
      </c>
      <c r="D235" s="743" t="s">
        <v>2847</v>
      </c>
      <c r="E235" s="744" t="s">
        <v>1732</v>
      </c>
      <c r="F235" s="662" t="s">
        <v>1714</v>
      </c>
      <c r="G235" s="662" t="s">
        <v>1751</v>
      </c>
      <c r="H235" s="662" t="s">
        <v>1113</v>
      </c>
      <c r="I235" s="662" t="s">
        <v>1414</v>
      </c>
      <c r="J235" s="662" t="s">
        <v>1415</v>
      </c>
      <c r="K235" s="662" t="s">
        <v>1416</v>
      </c>
      <c r="L235" s="663">
        <v>75.73</v>
      </c>
      <c r="M235" s="663">
        <v>302.92</v>
      </c>
      <c r="N235" s="662">
        <v>4</v>
      </c>
      <c r="O235" s="745">
        <v>4</v>
      </c>
      <c r="P235" s="663">
        <v>227.19</v>
      </c>
      <c r="Q235" s="678">
        <v>0.75</v>
      </c>
      <c r="R235" s="662">
        <v>3</v>
      </c>
      <c r="S235" s="678">
        <v>0.75</v>
      </c>
      <c r="T235" s="745">
        <v>3</v>
      </c>
      <c r="U235" s="701">
        <v>0.75</v>
      </c>
    </row>
    <row r="236" spans="1:21" ht="14.4" customHeight="1" x14ac:dyDescent="0.3">
      <c r="A236" s="661">
        <v>13</v>
      </c>
      <c r="B236" s="662" t="s">
        <v>530</v>
      </c>
      <c r="C236" s="662" t="s">
        <v>1719</v>
      </c>
      <c r="D236" s="743" t="s">
        <v>2847</v>
      </c>
      <c r="E236" s="744" t="s">
        <v>1732</v>
      </c>
      <c r="F236" s="662" t="s">
        <v>1714</v>
      </c>
      <c r="G236" s="662" t="s">
        <v>1755</v>
      </c>
      <c r="H236" s="662" t="s">
        <v>531</v>
      </c>
      <c r="I236" s="662" t="s">
        <v>1756</v>
      </c>
      <c r="J236" s="662" t="s">
        <v>1757</v>
      </c>
      <c r="K236" s="662" t="s">
        <v>1758</v>
      </c>
      <c r="L236" s="663">
        <v>57.76</v>
      </c>
      <c r="M236" s="663">
        <v>57.76</v>
      </c>
      <c r="N236" s="662">
        <v>1</v>
      </c>
      <c r="O236" s="745">
        <v>1</v>
      </c>
      <c r="P236" s="663"/>
      <c r="Q236" s="678">
        <v>0</v>
      </c>
      <c r="R236" s="662"/>
      <c r="S236" s="678">
        <v>0</v>
      </c>
      <c r="T236" s="745"/>
      <c r="U236" s="701">
        <v>0</v>
      </c>
    </row>
    <row r="237" spans="1:21" ht="14.4" customHeight="1" x14ac:dyDescent="0.3">
      <c r="A237" s="661">
        <v>13</v>
      </c>
      <c r="B237" s="662" t="s">
        <v>530</v>
      </c>
      <c r="C237" s="662" t="s">
        <v>1719</v>
      </c>
      <c r="D237" s="743" t="s">
        <v>2847</v>
      </c>
      <c r="E237" s="744" t="s">
        <v>1732</v>
      </c>
      <c r="F237" s="662" t="s">
        <v>1714</v>
      </c>
      <c r="G237" s="662" t="s">
        <v>1773</v>
      </c>
      <c r="H237" s="662" t="s">
        <v>1113</v>
      </c>
      <c r="I237" s="662" t="s">
        <v>861</v>
      </c>
      <c r="J237" s="662" t="s">
        <v>1207</v>
      </c>
      <c r="K237" s="662" t="s">
        <v>1208</v>
      </c>
      <c r="L237" s="663">
        <v>103.8</v>
      </c>
      <c r="M237" s="663">
        <v>311.39999999999998</v>
      </c>
      <c r="N237" s="662">
        <v>3</v>
      </c>
      <c r="O237" s="745">
        <v>1</v>
      </c>
      <c r="P237" s="663"/>
      <c r="Q237" s="678">
        <v>0</v>
      </c>
      <c r="R237" s="662"/>
      <c r="S237" s="678">
        <v>0</v>
      </c>
      <c r="T237" s="745"/>
      <c r="U237" s="701">
        <v>0</v>
      </c>
    </row>
    <row r="238" spans="1:21" ht="14.4" customHeight="1" x14ac:dyDescent="0.3">
      <c r="A238" s="661">
        <v>13</v>
      </c>
      <c r="B238" s="662" t="s">
        <v>530</v>
      </c>
      <c r="C238" s="662" t="s">
        <v>1719</v>
      </c>
      <c r="D238" s="743" t="s">
        <v>2847</v>
      </c>
      <c r="E238" s="744" t="s">
        <v>1732</v>
      </c>
      <c r="F238" s="662" t="s">
        <v>1714</v>
      </c>
      <c r="G238" s="662" t="s">
        <v>1773</v>
      </c>
      <c r="H238" s="662" t="s">
        <v>1113</v>
      </c>
      <c r="I238" s="662" t="s">
        <v>1774</v>
      </c>
      <c r="J238" s="662" t="s">
        <v>1775</v>
      </c>
      <c r="K238" s="662" t="s">
        <v>1776</v>
      </c>
      <c r="L238" s="663">
        <v>155.69999999999999</v>
      </c>
      <c r="M238" s="663">
        <v>1401.3</v>
      </c>
      <c r="N238" s="662">
        <v>9</v>
      </c>
      <c r="O238" s="745">
        <v>3</v>
      </c>
      <c r="P238" s="663">
        <v>467.09999999999997</v>
      </c>
      <c r="Q238" s="678">
        <v>0.33333333333333331</v>
      </c>
      <c r="R238" s="662">
        <v>3</v>
      </c>
      <c r="S238" s="678">
        <v>0.33333333333333331</v>
      </c>
      <c r="T238" s="745">
        <v>1</v>
      </c>
      <c r="U238" s="701">
        <v>0.33333333333333331</v>
      </c>
    </row>
    <row r="239" spans="1:21" ht="14.4" customHeight="1" x14ac:dyDescent="0.3">
      <c r="A239" s="661">
        <v>13</v>
      </c>
      <c r="B239" s="662" t="s">
        <v>530</v>
      </c>
      <c r="C239" s="662" t="s">
        <v>1719</v>
      </c>
      <c r="D239" s="743" t="s">
        <v>2847</v>
      </c>
      <c r="E239" s="744" t="s">
        <v>1732</v>
      </c>
      <c r="F239" s="662" t="s">
        <v>1714</v>
      </c>
      <c r="G239" s="662" t="s">
        <v>1779</v>
      </c>
      <c r="H239" s="662" t="s">
        <v>531</v>
      </c>
      <c r="I239" s="662" t="s">
        <v>1923</v>
      </c>
      <c r="J239" s="662" t="s">
        <v>1924</v>
      </c>
      <c r="K239" s="662" t="s">
        <v>1925</v>
      </c>
      <c r="L239" s="663">
        <v>102.31</v>
      </c>
      <c r="M239" s="663">
        <v>102.31</v>
      </c>
      <c r="N239" s="662">
        <v>1</v>
      </c>
      <c r="O239" s="745">
        <v>1</v>
      </c>
      <c r="P239" s="663">
        <v>102.31</v>
      </c>
      <c r="Q239" s="678">
        <v>1</v>
      </c>
      <c r="R239" s="662">
        <v>1</v>
      </c>
      <c r="S239" s="678">
        <v>1</v>
      </c>
      <c r="T239" s="745">
        <v>1</v>
      </c>
      <c r="U239" s="701">
        <v>1</v>
      </c>
    </row>
    <row r="240" spans="1:21" ht="14.4" customHeight="1" x14ac:dyDescent="0.3">
      <c r="A240" s="661">
        <v>13</v>
      </c>
      <c r="B240" s="662" t="s">
        <v>530</v>
      </c>
      <c r="C240" s="662" t="s">
        <v>1719</v>
      </c>
      <c r="D240" s="743" t="s">
        <v>2847</v>
      </c>
      <c r="E240" s="744" t="s">
        <v>1732</v>
      </c>
      <c r="F240" s="662" t="s">
        <v>1714</v>
      </c>
      <c r="G240" s="662" t="s">
        <v>1782</v>
      </c>
      <c r="H240" s="662" t="s">
        <v>531</v>
      </c>
      <c r="I240" s="662" t="s">
        <v>1787</v>
      </c>
      <c r="J240" s="662" t="s">
        <v>1788</v>
      </c>
      <c r="K240" s="662" t="s">
        <v>1789</v>
      </c>
      <c r="L240" s="663">
        <v>85.27</v>
      </c>
      <c r="M240" s="663">
        <v>85.27</v>
      </c>
      <c r="N240" s="662">
        <v>1</v>
      </c>
      <c r="O240" s="745">
        <v>1</v>
      </c>
      <c r="P240" s="663"/>
      <c r="Q240" s="678">
        <v>0</v>
      </c>
      <c r="R240" s="662"/>
      <c r="S240" s="678">
        <v>0</v>
      </c>
      <c r="T240" s="745"/>
      <c r="U240" s="701">
        <v>0</v>
      </c>
    </row>
    <row r="241" spans="1:21" ht="14.4" customHeight="1" x14ac:dyDescent="0.3">
      <c r="A241" s="661">
        <v>13</v>
      </c>
      <c r="B241" s="662" t="s">
        <v>530</v>
      </c>
      <c r="C241" s="662" t="s">
        <v>1719</v>
      </c>
      <c r="D241" s="743" t="s">
        <v>2847</v>
      </c>
      <c r="E241" s="744" t="s">
        <v>1732</v>
      </c>
      <c r="F241" s="662" t="s">
        <v>1714</v>
      </c>
      <c r="G241" s="662" t="s">
        <v>1782</v>
      </c>
      <c r="H241" s="662" t="s">
        <v>531</v>
      </c>
      <c r="I241" s="662" t="s">
        <v>1342</v>
      </c>
      <c r="J241" s="662" t="s">
        <v>1343</v>
      </c>
      <c r="K241" s="662" t="s">
        <v>1663</v>
      </c>
      <c r="L241" s="663">
        <v>170.52</v>
      </c>
      <c r="M241" s="663">
        <v>170.52</v>
      </c>
      <c r="N241" s="662">
        <v>1</v>
      </c>
      <c r="O241" s="745">
        <v>0.5</v>
      </c>
      <c r="P241" s="663">
        <v>170.52</v>
      </c>
      <c r="Q241" s="678">
        <v>1</v>
      </c>
      <c r="R241" s="662">
        <v>1</v>
      </c>
      <c r="S241" s="678">
        <v>1</v>
      </c>
      <c r="T241" s="745">
        <v>0.5</v>
      </c>
      <c r="U241" s="701">
        <v>1</v>
      </c>
    </row>
    <row r="242" spans="1:21" ht="14.4" customHeight="1" x14ac:dyDescent="0.3">
      <c r="A242" s="661">
        <v>13</v>
      </c>
      <c r="B242" s="662" t="s">
        <v>530</v>
      </c>
      <c r="C242" s="662" t="s">
        <v>1719</v>
      </c>
      <c r="D242" s="743" t="s">
        <v>2847</v>
      </c>
      <c r="E242" s="744" t="s">
        <v>1732</v>
      </c>
      <c r="F242" s="662" t="s">
        <v>1714</v>
      </c>
      <c r="G242" s="662" t="s">
        <v>2072</v>
      </c>
      <c r="H242" s="662" t="s">
        <v>531</v>
      </c>
      <c r="I242" s="662" t="s">
        <v>2212</v>
      </c>
      <c r="J242" s="662" t="s">
        <v>2074</v>
      </c>
      <c r="K242" s="662" t="s">
        <v>2213</v>
      </c>
      <c r="L242" s="663">
        <v>72.5</v>
      </c>
      <c r="M242" s="663">
        <v>72.5</v>
      </c>
      <c r="N242" s="662">
        <v>1</v>
      </c>
      <c r="O242" s="745">
        <v>1</v>
      </c>
      <c r="P242" s="663"/>
      <c r="Q242" s="678">
        <v>0</v>
      </c>
      <c r="R242" s="662"/>
      <c r="S242" s="678">
        <v>0</v>
      </c>
      <c r="T242" s="745"/>
      <c r="U242" s="701">
        <v>0</v>
      </c>
    </row>
    <row r="243" spans="1:21" ht="14.4" customHeight="1" x14ac:dyDescent="0.3">
      <c r="A243" s="661">
        <v>13</v>
      </c>
      <c r="B243" s="662" t="s">
        <v>530</v>
      </c>
      <c r="C243" s="662" t="s">
        <v>1719</v>
      </c>
      <c r="D243" s="743" t="s">
        <v>2847</v>
      </c>
      <c r="E243" s="744" t="s">
        <v>1732</v>
      </c>
      <c r="F243" s="662" t="s">
        <v>1714</v>
      </c>
      <c r="G243" s="662" t="s">
        <v>1797</v>
      </c>
      <c r="H243" s="662" t="s">
        <v>531</v>
      </c>
      <c r="I243" s="662" t="s">
        <v>1475</v>
      </c>
      <c r="J243" s="662" t="s">
        <v>1476</v>
      </c>
      <c r="K243" s="662" t="s">
        <v>1764</v>
      </c>
      <c r="L243" s="663">
        <v>75.819999999999993</v>
      </c>
      <c r="M243" s="663">
        <v>75.819999999999993</v>
      </c>
      <c r="N243" s="662">
        <v>1</v>
      </c>
      <c r="O243" s="745">
        <v>1</v>
      </c>
      <c r="P243" s="663">
        <v>75.819999999999993</v>
      </c>
      <c r="Q243" s="678">
        <v>1</v>
      </c>
      <c r="R243" s="662">
        <v>1</v>
      </c>
      <c r="S243" s="678">
        <v>1</v>
      </c>
      <c r="T243" s="745">
        <v>1</v>
      </c>
      <c r="U243" s="701">
        <v>1</v>
      </c>
    </row>
    <row r="244" spans="1:21" ht="14.4" customHeight="1" x14ac:dyDescent="0.3">
      <c r="A244" s="661">
        <v>13</v>
      </c>
      <c r="B244" s="662" t="s">
        <v>530</v>
      </c>
      <c r="C244" s="662" t="s">
        <v>1719</v>
      </c>
      <c r="D244" s="743" t="s">
        <v>2847</v>
      </c>
      <c r="E244" s="744" t="s">
        <v>1732</v>
      </c>
      <c r="F244" s="662" t="s">
        <v>1714</v>
      </c>
      <c r="G244" s="662" t="s">
        <v>1803</v>
      </c>
      <c r="H244" s="662" t="s">
        <v>531</v>
      </c>
      <c r="I244" s="662" t="s">
        <v>2214</v>
      </c>
      <c r="J244" s="662" t="s">
        <v>1809</v>
      </c>
      <c r="K244" s="662" t="s">
        <v>1944</v>
      </c>
      <c r="L244" s="663">
        <v>0</v>
      </c>
      <c r="M244" s="663">
        <v>0</v>
      </c>
      <c r="N244" s="662">
        <v>1</v>
      </c>
      <c r="O244" s="745">
        <v>1</v>
      </c>
      <c r="P244" s="663"/>
      <c r="Q244" s="678"/>
      <c r="R244" s="662"/>
      <c r="S244" s="678">
        <v>0</v>
      </c>
      <c r="T244" s="745"/>
      <c r="U244" s="701">
        <v>0</v>
      </c>
    </row>
    <row r="245" spans="1:21" ht="14.4" customHeight="1" x14ac:dyDescent="0.3">
      <c r="A245" s="661">
        <v>13</v>
      </c>
      <c r="B245" s="662" t="s">
        <v>530</v>
      </c>
      <c r="C245" s="662" t="s">
        <v>1719</v>
      </c>
      <c r="D245" s="743" t="s">
        <v>2847</v>
      </c>
      <c r="E245" s="744" t="s">
        <v>1732</v>
      </c>
      <c r="F245" s="662" t="s">
        <v>1714</v>
      </c>
      <c r="G245" s="662" t="s">
        <v>1803</v>
      </c>
      <c r="H245" s="662" t="s">
        <v>531</v>
      </c>
      <c r="I245" s="662" t="s">
        <v>2215</v>
      </c>
      <c r="J245" s="662" t="s">
        <v>2216</v>
      </c>
      <c r="K245" s="662" t="s">
        <v>2217</v>
      </c>
      <c r="L245" s="663">
        <v>69.16</v>
      </c>
      <c r="M245" s="663">
        <v>69.16</v>
      </c>
      <c r="N245" s="662">
        <v>1</v>
      </c>
      <c r="O245" s="745">
        <v>1</v>
      </c>
      <c r="P245" s="663"/>
      <c r="Q245" s="678">
        <v>0</v>
      </c>
      <c r="R245" s="662"/>
      <c r="S245" s="678">
        <v>0</v>
      </c>
      <c r="T245" s="745"/>
      <c r="U245" s="701">
        <v>0</v>
      </c>
    </row>
    <row r="246" spans="1:21" ht="14.4" customHeight="1" x14ac:dyDescent="0.3">
      <c r="A246" s="661">
        <v>13</v>
      </c>
      <c r="B246" s="662" t="s">
        <v>530</v>
      </c>
      <c r="C246" s="662" t="s">
        <v>1719</v>
      </c>
      <c r="D246" s="743" t="s">
        <v>2847</v>
      </c>
      <c r="E246" s="744" t="s">
        <v>1732</v>
      </c>
      <c r="F246" s="662" t="s">
        <v>1714</v>
      </c>
      <c r="G246" s="662" t="s">
        <v>1803</v>
      </c>
      <c r="H246" s="662" t="s">
        <v>531</v>
      </c>
      <c r="I246" s="662" t="s">
        <v>2218</v>
      </c>
      <c r="J246" s="662" t="s">
        <v>2216</v>
      </c>
      <c r="K246" s="662" t="s">
        <v>2219</v>
      </c>
      <c r="L246" s="663">
        <v>103.73</v>
      </c>
      <c r="M246" s="663">
        <v>103.73</v>
      </c>
      <c r="N246" s="662">
        <v>1</v>
      </c>
      <c r="O246" s="745">
        <v>1</v>
      </c>
      <c r="P246" s="663"/>
      <c r="Q246" s="678">
        <v>0</v>
      </c>
      <c r="R246" s="662"/>
      <c r="S246" s="678">
        <v>0</v>
      </c>
      <c r="T246" s="745"/>
      <c r="U246" s="701">
        <v>0</v>
      </c>
    </row>
    <row r="247" spans="1:21" ht="14.4" customHeight="1" x14ac:dyDescent="0.3">
      <c r="A247" s="661">
        <v>13</v>
      </c>
      <c r="B247" s="662" t="s">
        <v>530</v>
      </c>
      <c r="C247" s="662" t="s">
        <v>1719</v>
      </c>
      <c r="D247" s="743" t="s">
        <v>2847</v>
      </c>
      <c r="E247" s="744" t="s">
        <v>1732</v>
      </c>
      <c r="F247" s="662" t="s">
        <v>1714</v>
      </c>
      <c r="G247" s="662" t="s">
        <v>1803</v>
      </c>
      <c r="H247" s="662" t="s">
        <v>531</v>
      </c>
      <c r="I247" s="662" t="s">
        <v>1941</v>
      </c>
      <c r="J247" s="662" t="s">
        <v>987</v>
      </c>
      <c r="K247" s="662" t="s">
        <v>1942</v>
      </c>
      <c r="L247" s="663">
        <v>0</v>
      </c>
      <c r="M247" s="663">
        <v>0</v>
      </c>
      <c r="N247" s="662">
        <v>7</v>
      </c>
      <c r="O247" s="745">
        <v>6</v>
      </c>
      <c r="P247" s="663">
        <v>0</v>
      </c>
      <c r="Q247" s="678"/>
      <c r="R247" s="662">
        <v>2</v>
      </c>
      <c r="S247" s="678">
        <v>0.2857142857142857</v>
      </c>
      <c r="T247" s="745">
        <v>2</v>
      </c>
      <c r="U247" s="701">
        <v>0.33333333333333331</v>
      </c>
    </row>
    <row r="248" spans="1:21" ht="14.4" customHeight="1" x14ac:dyDescent="0.3">
      <c r="A248" s="661">
        <v>13</v>
      </c>
      <c r="B248" s="662" t="s">
        <v>530</v>
      </c>
      <c r="C248" s="662" t="s">
        <v>1719</v>
      </c>
      <c r="D248" s="743" t="s">
        <v>2847</v>
      </c>
      <c r="E248" s="744" t="s">
        <v>1732</v>
      </c>
      <c r="F248" s="662" t="s">
        <v>1714</v>
      </c>
      <c r="G248" s="662" t="s">
        <v>1803</v>
      </c>
      <c r="H248" s="662" t="s">
        <v>531</v>
      </c>
      <c r="I248" s="662" t="s">
        <v>2220</v>
      </c>
      <c r="J248" s="662" t="s">
        <v>1809</v>
      </c>
      <c r="K248" s="662" t="s">
        <v>2221</v>
      </c>
      <c r="L248" s="663">
        <v>0</v>
      </c>
      <c r="M248" s="663">
        <v>0</v>
      </c>
      <c r="N248" s="662">
        <v>1</v>
      </c>
      <c r="O248" s="745">
        <v>1</v>
      </c>
      <c r="P248" s="663">
        <v>0</v>
      </c>
      <c r="Q248" s="678"/>
      <c r="R248" s="662">
        <v>1</v>
      </c>
      <c r="S248" s="678">
        <v>1</v>
      </c>
      <c r="T248" s="745">
        <v>1</v>
      </c>
      <c r="U248" s="701">
        <v>1</v>
      </c>
    </row>
    <row r="249" spans="1:21" ht="14.4" customHeight="1" x14ac:dyDescent="0.3">
      <c r="A249" s="661">
        <v>13</v>
      </c>
      <c r="B249" s="662" t="s">
        <v>530</v>
      </c>
      <c r="C249" s="662" t="s">
        <v>1719</v>
      </c>
      <c r="D249" s="743" t="s">
        <v>2847</v>
      </c>
      <c r="E249" s="744" t="s">
        <v>1732</v>
      </c>
      <c r="F249" s="662" t="s">
        <v>1714</v>
      </c>
      <c r="G249" s="662" t="s">
        <v>1831</v>
      </c>
      <c r="H249" s="662" t="s">
        <v>531</v>
      </c>
      <c r="I249" s="662" t="s">
        <v>719</v>
      </c>
      <c r="J249" s="662" t="s">
        <v>720</v>
      </c>
      <c r="K249" s="662" t="s">
        <v>1832</v>
      </c>
      <c r="L249" s="663">
        <v>70.75</v>
      </c>
      <c r="M249" s="663">
        <v>70.75</v>
      </c>
      <c r="N249" s="662">
        <v>1</v>
      </c>
      <c r="O249" s="745">
        <v>1</v>
      </c>
      <c r="P249" s="663"/>
      <c r="Q249" s="678">
        <v>0</v>
      </c>
      <c r="R249" s="662"/>
      <c r="S249" s="678">
        <v>0</v>
      </c>
      <c r="T249" s="745"/>
      <c r="U249" s="701">
        <v>0</v>
      </c>
    </row>
    <row r="250" spans="1:21" ht="14.4" customHeight="1" x14ac:dyDescent="0.3">
      <c r="A250" s="661">
        <v>13</v>
      </c>
      <c r="B250" s="662" t="s">
        <v>530</v>
      </c>
      <c r="C250" s="662" t="s">
        <v>1719</v>
      </c>
      <c r="D250" s="743" t="s">
        <v>2847</v>
      </c>
      <c r="E250" s="744" t="s">
        <v>1732</v>
      </c>
      <c r="F250" s="662" t="s">
        <v>1714</v>
      </c>
      <c r="G250" s="662" t="s">
        <v>1833</v>
      </c>
      <c r="H250" s="662" t="s">
        <v>531</v>
      </c>
      <c r="I250" s="662" t="s">
        <v>929</v>
      </c>
      <c r="J250" s="662" t="s">
        <v>930</v>
      </c>
      <c r="K250" s="662" t="s">
        <v>905</v>
      </c>
      <c r="L250" s="663">
        <v>0</v>
      </c>
      <c r="M250" s="663">
        <v>0</v>
      </c>
      <c r="N250" s="662">
        <v>5</v>
      </c>
      <c r="O250" s="745">
        <v>5</v>
      </c>
      <c r="P250" s="663">
        <v>0</v>
      </c>
      <c r="Q250" s="678"/>
      <c r="R250" s="662">
        <v>4</v>
      </c>
      <c r="S250" s="678">
        <v>0.8</v>
      </c>
      <c r="T250" s="745">
        <v>4</v>
      </c>
      <c r="U250" s="701">
        <v>0.8</v>
      </c>
    </row>
    <row r="251" spans="1:21" ht="14.4" customHeight="1" x14ac:dyDescent="0.3">
      <c r="A251" s="661">
        <v>13</v>
      </c>
      <c r="B251" s="662" t="s">
        <v>530</v>
      </c>
      <c r="C251" s="662" t="s">
        <v>1719</v>
      </c>
      <c r="D251" s="743" t="s">
        <v>2847</v>
      </c>
      <c r="E251" s="744" t="s">
        <v>1732</v>
      </c>
      <c r="F251" s="662" t="s">
        <v>1714</v>
      </c>
      <c r="G251" s="662" t="s">
        <v>1833</v>
      </c>
      <c r="H251" s="662" t="s">
        <v>531</v>
      </c>
      <c r="I251" s="662" t="s">
        <v>809</v>
      </c>
      <c r="J251" s="662" t="s">
        <v>810</v>
      </c>
      <c r="K251" s="662" t="s">
        <v>1834</v>
      </c>
      <c r="L251" s="663">
        <v>42.05</v>
      </c>
      <c r="M251" s="663">
        <v>84.1</v>
      </c>
      <c r="N251" s="662">
        <v>2</v>
      </c>
      <c r="O251" s="745">
        <v>2</v>
      </c>
      <c r="P251" s="663">
        <v>42.05</v>
      </c>
      <c r="Q251" s="678">
        <v>0.5</v>
      </c>
      <c r="R251" s="662">
        <v>1</v>
      </c>
      <c r="S251" s="678">
        <v>0.5</v>
      </c>
      <c r="T251" s="745">
        <v>1</v>
      </c>
      <c r="U251" s="701">
        <v>0.5</v>
      </c>
    </row>
    <row r="252" spans="1:21" ht="14.4" customHeight="1" x14ac:dyDescent="0.3">
      <c r="A252" s="661">
        <v>13</v>
      </c>
      <c r="B252" s="662" t="s">
        <v>530</v>
      </c>
      <c r="C252" s="662" t="s">
        <v>1719</v>
      </c>
      <c r="D252" s="743" t="s">
        <v>2847</v>
      </c>
      <c r="E252" s="744" t="s">
        <v>1732</v>
      </c>
      <c r="F252" s="662" t="s">
        <v>1714</v>
      </c>
      <c r="G252" s="662" t="s">
        <v>1957</v>
      </c>
      <c r="H252" s="662" t="s">
        <v>531</v>
      </c>
      <c r="I252" s="662" t="s">
        <v>2222</v>
      </c>
      <c r="J252" s="662" t="s">
        <v>2223</v>
      </c>
      <c r="K252" s="662" t="s">
        <v>2224</v>
      </c>
      <c r="L252" s="663">
        <v>0</v>
      </c>
      <c r="M252" s="663">
        <v>0</v>
      </c>
      <c r="N252" s="662">
        <v>1</v>
      </c>
      <c r="O252" s="745">
        <v>1</v>
      </c>
      <c r="P252" s="663"/>
      <c r="Q252" s="678"/>
      <c r="R252" s="662"/>
      <c r="S252" s="678">
        <v>0</v>
      </c>
      <c r="T252" s="745"/>
      <c r="U252" s="701">
        <v>0</v>
      </c>
    </row>
    <row r="253" spans="1:21" ht="14.4" customHeight="1" x14ac:dyDescent="0.3">
      <c r="A253" s="661">
        <v>13</v>
      </c>
      <c r="B253" s="662" t="s">
        <v>530</v>
      </c>
      <c r="C253" s="662" t="s">
        <v>1719</v>
      </c>
      <c r="D253" s="743" t="s">
        <v>2847</v>
      </c>
      <c r="E253" s="744" t="s">
        <v>1732</v>
      </c>
      <c r="F253" s="662" t="s">
        <v>1714</v>
      </c>
      <c r="G253" s="662" t="s">
        <v>1960</v>
      </c>
      <c r="H253" s="662" t="s">
        <v>531</v>
      </c>
      <c r="I253" s="662" t="s">
        <v>2101</v>
      </c>
      <c r="J253" s="662" t="s">
        <v>2102</v>
      </c>
      <c r="K253" s="662" t="s">
        <v>2103</v>
      </c>
      <c r="L253" s="663">
        <v>140.96</v>
      </c>
      <c r="M253" s="663">
        <v>563.84</v>
      </c>
      <c r="N253" s="662">
        <v>4</v>
      </c>
      <c r="O253" s="745">
        <v>4</v>
      </c>
      <c r="P253" s="663">
        <v>281.92</v>
      </c>
      <c r="Q253" s="678">
        <v>0.5</v>
      </c>
      <c r="R253" s="662">
        <v>2</v>
      </c>
      <c r="S253" s="678">
        <v>0.5</v>
      </c>
      <c r="T253" s="745">
        <v>2</v>
      </c>
      <c r="U253" s="701">
        <v>0.5</v>
      </c>
    </row>
    <row r="254" spans="1:21" ht="14.4" customHeight="1" x14ac:dyDescent="0.3">
      <c r="A254" s="661">
        <v>13</v>
      </c>
      <c r="B254" s="662" t="s">
        <v>530</v>
      </c>
      <c r="C254" s="662" t="s">
        <v>1719</v>
      </c>
      <c r="D254" s="743" t="s">
        <v>2847</v>
      </c>
      <c r="E254" s="744" t="s">
        <v>1732</v>
      </c>
      <c r="F254" s="662" t="s">
        <v>1714</v>
      </c>
      <c r="G254" s="662" t="s">
        <v>1850</v>
      </c>
      <c r="H254" s="662" t="s">
        <v>531</v>
      </c>
      <c r="I254" s="662" t="s">
        <v>704</v>
      </c>
      <c r="J254" s="662" t="s">
        <v>705</v>
      </c>
      <c r="K254" s="662" t="s">
        <v>1852</v>
      </c>
      <c r="L254" s="663">
        <v>107.27</v>
      </c>
      <c r="M254" s="663">
        <v>214.54</v>
      </c>
      <c r="N254" s="662">
        <v>2</v>
      </c>
      <c r="O254" s="745">
        <v>1</v>
      </c>
      <c r="P254" s="663"/>
      <c r="Q254" s="678">
        <v>0</v>
      </c>
      <c r="R254" s="662"/>
      <c r="S254" s="678">
        <v>0</v>
      </c>
      <c r="T254" s="745"/>
      <c r="U254" s="701">
        <v>0</v>
      </c>
    </row>
    <row r="255" spans="1:21" ht="14.4" customHeight="1" x14ac:dyDescent="0.3">
      <c r="A255" s="661">
        <v>13</v>
      </c>
      <c r="B255" s="662" t="s">
        <v>530</v>
      </c>
      <c r="C255" s="662" t="s">
        <v>1719</v>
      </c>
      <c r="D255" s="743" t="s">
        <v>2847</v>
      </c>
      <c r="E255" s="744" t="s">
        <v>1732</v>
      </c>
      <c r="F255" s="662" t="s">
        <v>1714</v>
      </c>
      <c r="G255" s="662" t="s">
        <v>2225</v>
      </c>
      <c r="H255" s="662" t="s">
        <v>531</v>
      </c>
      <c r="I255" s="662" t="s">
        <v>2226</v>
      </c>
      <c r="J255" s="662" t="s">
        <v>2227</v>
      </c>
      <c r="K255" s="662" t="s">
        <v>2228</v>
      </c>
      <c r="L255" s="663">
        <v>124.13</v>
      </c>
      <c r="M255" s="663">
        <v>124.13</v>
      </c>
      <c r="N255" s="662">
        <v>1</v>
      </c>
      <c r="O255" s="745">
        <v>1</v>
      </c>
      <c r="P255" s="663">
        <v>124.13</v>
      </c>
      <c r="Q255" s="678">
        <v>1</v>
      </c>
      <c r="R255" s="662">
        <v>1</v>
      </c>
      <c r="S255" s="678">
        <v>1</v>
      </c>
      <c r="T255" s="745">
        <v>1</v>
      </c>
      <c r="U255" s="701">
        <v>1</v>
      </c>
    </row>
    <row r="256" spans="1:21" ht="14.4" customHeight="1" x14ac:dyDescent="0.3">
      <c r="A256" s="661">
        <v>13</v>
      </c>
      <c r="B256" s="662" t="s">
        <v>530</v>
      </c>
      <c r="C256" s="662" t="s">
        <v>1719</v>
      </c>
      <c r="D256" s="743" t="s">
        <v>2847</v>
      </c>
      <c r="E256" s="744" t="s">
        <v>1732</v>
      </c>
      <c r="F256" s="662" t="s">
        <v>1714</v>
      </c>
      <c r="G256" s="662" t="s">
        <v>1973</v>
      </c>
      <c r="H256" s="662" t="s">
        <v>531</v>
      </c>
      <c r="I256" s="662" t="s">
        <v>2112</v>
      </c>
      <c r="J256" s="662" t="s">
        <v>1369</v>
      </c>
      <c r="K256" s="662" t="s">
        <v>2113</v>
      </c>
      <c r="L256" s="663">
        <v>48.09</v>
      </c>
      <c r="M256" s="663">
        <v>48.09</v>
      </c>
      <c r="N256" s="662">
        <v>1</v>
      </c>
      <c r="O256" s="745">
        <v>0.5</v>
      </c>
      <c r="P256" s="663"/>
      <c r="Q256" s="678">
        <v>0</v>
      </c>
      <c r="R256" s="662"/>
      <c r="S256" s="678">
        <v>0</v>
      </c>
      <c r="T256" s="745"/>
      <c r="U256" s="701">
        <v>0</v>
      </c>
    </row>
    <row r="257" spans="1:21" ht="14.4" customHeight="1" x14ac:dyDescent="0.3">
      <c r="A257" s="661">
        <v>13</v>
      </c>
      <c r="B257" s="662" t="s">
        <v>530</v>
      </c>
      <c r="C257" s="662" t="s">
        <v>1719</v>
      </c>
      <c r="D257" s="743" t="s">
        <v>2847</v>
      </c>
      <c r="E257" s="744" t="s">
        <v>1732</v>
      </c>
      <c r="F257" s="662" t="s">
        <v>1714</v>
      </c>
      <c r="G257" s="662" t="s">
        <v>1973</v>
      </c>
      <c r="H257" s="662" t="s">
        <v>531</v>
      </c>
      <c r="I257" s="662" t="s">
        <v>1974</v>
      </c>
      <c r="J257" s="662" t="s">
        <v>1530</v>
      </c>
      <c r="K257" s="662" t="s">
        <v>1975</v>
      </c>
      <c r="L257" s="663">
        <v>89.91</v>
      </c>
      <c r="M257" s="663">
        <v>89.91</v>
      </c>
      <c r="N257" s="662">
        <v>1</v>
      </c>
      <c r="O257" s="745">
        <v>1</v>
      </c>
      <c r="P257" s="663"/>
      <c r="Q257" s="678">
        <v>0</v>
      </c>
      <c r="R257" s="662"/>
      <c r="S257" s="678">
        <v>0</v>
      </c>
      <c r="T257" s="745"/>
      <c r="U257" s="701">
        <v>0</v>
      </c>
    </row>
    <row r="258" spans="1:21" ht="14.4" customHeight="1" x14ac:dyDescent="0.3">
      <c r="A258" s="661">
        <v>13</v>
      </c>
      <c r="B258" s="662" t="s">
        <v>530</v>
      </c>
      <c r="C258" s="662" t="s">
        <v>1719</v>
      </c>
      <c r="D258" s="743" t="s">
        <v>2847</v>
      </c>
      <c r="E258" s="744" t="s">
        <v>1732</v>
      </c>
      <c r="F258" s="662" t="s">
        <v>1714</v>
      </c>
      <c r="G258" s="662" t="s">
        <v>1973</v>
      </c>
      <c r="H258" s="662" t="s">
        <v>531</v>
      </c>
      <c r="I258" s="662" t="s">
        <v>2229</v>
      </c>
      <c r="J258" s="662" t="s">
        <v>1530</v>
      </c>
      <c r="K258" s="662" t="s">
        <v>2230</v>
      </c>
      <c r="L258" s="663">
        <v>0</v>
      </c>
      <c r="M258" s="663">
        <v>0</v>
      </c>
      <c r="N258" s="662">
        <v>1</v>
      </c>
      <c r="O258" s="745">
        <v>1</v>
      </c>
      <c r="P258" s="663"/>
      <c r="Q258" s="678"/>
      <c r="R258" s="662"/>
      <c r="S258" s="678">
        <v>0</v>
      </c>
      <c r="T258" s="745"/>
      <c r="U258" s="701">
        <v>0</v>
      </c>
    </row>
    <row r="259" spans="1:21" ht="14.4" customHeight="1" x14ac:dyDescent="0.3">
      <c r="A259" s="661">
        <v>13</v>
      </c>
      <c r="B259" s="662" t="s">
        <v>530</v>
      </c>
      <c r="C259" s="662" t="s">
        <v>1719</v>
      </c>
      <c r="D259" s="743" t="s">
        <v>2847</v>
      </c>
      <c r="E259" s="744" t="s">
        <v>1732</v>
      </c>
      <c r="F259" s="662" t="s">
        <v>1714</v>
      </c>
      <c r="G259" s="662" t="s">
        <v>1856</v>
      </c>
      <c r="H259" s="662" t="s">
        <v>531</v>
      </c>
      <c r="I259" s="662" t="s">
        <v>1857</v>
      </c>
      <c r="J259" s="662" t="s">
        <v>1110</v>
      </c>
      <c r="K259" s="662" t="s">
        <v>1111</v>
      </c>
      <c r="L259" s="663">
        <v>98.75</v>
      </c>
      <c r="M259" s="663">
        <v>197.5</v>
      </c>
      <c r="N259" s="662">
        <v>2</v>
      </c>
      <c r="O259" s="745">
        <v>2</v>
      </c>
      <c r="P259" s="663"/>
      <c r="Q259" s="678">
        <v>0</v>
      </c>
      <c r="R259" s="662"/>
      <c r="S259" s="678">
        <v>0</v>
      </c>
      <c r="T259" s="745"/>
      <c r="U259" s="701">
        <v>0</v>
      </c>
    </row>
    <row r="260" spans="1:21" ht="14.4" customHeight="1" x14ac:dyDescent="0.3">
      <c r="A260" s="661">
        <v>13</v>
      </c>
      <c r="B260" s="662" t="s">
        <v>530</v>
      </c>
      <c r="C260" s="662" t="s">
        <v>1719</v>
      </c>
      <c r="D260" s="743" t="s">
        <v>2847</v>
      </c>
      <c r="E260" s="744" t="s">
        <v>1732</v>
      </c>
      <c r="F260" s="662" t="s">
        <v>1714</v>
      </c>
      <c r="G260" s="662" t="s">
        <v>1856</v>
      </c>
      <c r="H260" s="662" t="s">
        <v>531</v>
      </c>
      <c r="I260" s="662" t="s">
        <v>2231</v>
      </c>
      <c r="J260" s="662" t="s">
        <v>1110</v>
      </c>
      <c r="K260" s="662" t="s">
        <v>2035</v>
      </c>
      <c r="L260" s="663">
        <v>0</v>
      </c>
      <c r="M260" s="663">
        <v>0</v>
      </c>
      <c r="N260" s="662">
        <v>1</v>
      </c>
      <c r="O260" s="745">
        <v>1</v>
      </c>
      <c r="P260" s="663">
        <v>0</v>
      </c>
      <c r="Q260" s="678"/>
      <c r="R260" s="662">
        <v>1</v>
      </c>
      <c r="S260" s="678">
        <v>1</v>
      </c>
      <c r="T260" s="745">
        <v>1</v>
      </c>
      <c r="U260" s="701">
        <v>1</v>
      </c>
    </row>
    <row r="261" spans="1:21" ht="14.4" customHeight="1" x14ac:dyDescent="0.3">
      <c r="A261" s="661">
        <v>13</v>
      </c>
      <c r="B261" s="662" t="s">
        <v>530</v>
      </c>
      <c r="C261" s="662" t="s">
        <v>1719</v>
      </c>
      <c r="D261" s="743" t="s">
        <v>2847</v>
      </c>
      <c r="E261" s="744" t="s">
        <v>1732</v>
      </c>
      <c r="F261" s="662" t="s">
        <v>1714</v>
      </c>
      <c r="G261" s="662" t="s">
        <v>1861</v>
      </c>
      <c r="H261" s="662" t="s">
        <v>531</v>
      </c>
      <c r="I261" s="662" t="s">
        <v>727</v>
      </c>
      <c r="J261" s="662" t="s">
        <v>728</v>
      </c>
      <c r="K261" s="662" t="s">
        <v>729</v>
      </c>
      <c r="L261" s="663">
        <v>126.59</v>
      </c>
      <c r="M261" s="663">
        <v>759.54000000000008</v>
      </c>
      <c r="N261" s="662">
        <v>6</v>
      </c>
      <c r="O261" s="745">
        <v>6</v>
      </c>
      <c r="P261" s="663">
        <v>632.95000000000005</v>
      </c>
      <c r="Q261" s="678">
        <v>0.83333333333333326</v>
      </c>
      <c r="R261" s="662">
        <v>5</v>
      </c>
      <c r="S261" s="678">
        <v>0.83333333333333337</v>
      </c>
      <c r="T261" s="745">
        <v>5</v>
      </c>
      <c r="U261" s="701">
        <v>0.83333333333333337</v>
      </c>
    </row>
    <row r="262" spans="1:21" ht="14.4" customHeight="1" x14ac:dyDescent="0.3">
      <c r="A262" s="661">
        <v>13</v>
      </c>
      <c r="B262" s="662" t="s">
        <v>530</v>
      </c>
      <c r="C262" s="662" t="s">
        <v>1719</v>
      </c>
      <c r="D262" s="743" t="s">
        <v>2847</v>
      </c>
      <c r="E262" s="744" t="s">
        <v>1732</v>
      </c>
      <c r="F262" s="662" t="s">
        <v>1714</v>
      </c>
      <c r="G262" s="662" t="s">
        <v>1866</v>
      </c>
      <c r="H262" s="662" t="s">
        <v>531</v>
      </c>
      <c r="I262" s="662" t="s">
        <v>2232</v>
      </c>
      <c r="J262" s="662" t="s">
        <v>1868</v>
      </c>
      <c r="K262" s="662" t="s">
        <v>1935</v>
      </c>
      <c r="L262" s="663">
        <v>0</v>
      </c>
      <c r="M262" s="663">
        <v>0</v>
      </c>
      <c r="N262" s="662">
        <v>2</v>
      </c>
      <c r="O262" s="745">
        <v>2</v>
      </c>
      <c r="P262" s="663">
        <v>0</v>
      </c>
      <c r="Q262" s="678"/>
      <c r="R262" s="662">
        <v>1</v>
      </c>
      <c r="S262" s="678">
        <v>0.5</v>
      </c>
      <c r="T262" s="745">
        <v>1</v>
      </c>
      <c r="U262" s="701">
        <v>0.5</v>
      </c>
    </row>
    <row r="263" spans="1:21" ht="14.4" customHeight="1" x14ac:dyDescent="0.3">
      <c r="A263" s="661">
        <v>13</v>
      </c>
      <c r="B263" s="662" t="s">
        <v>530</v>
      </c>
      <c r="C263" s="662" t="s">
        <v>1719</v>
      </c>
      <c r="D263" s="743" t="s">
        <v>2847</v>
      </c>
      <c r="E263" s="744" t="s">
        <v>1732</v>
      </c>
      <c r="F263" s="662" t="s">
        <v>1714</v>
      </c>
      <c r="G263" s="662" t="s">
        <v>1877</v>
      </c>
      <c r="H263" s="662" t="s">
        <v>1113</v>
      </c>
      <c r="I263" s="662" t="s">
        <v>1881</v>
      </c>
      <c r="J263" s="662" t="s">
        <v>1882</v>
      </c>
      <c r="K263" s="662" t="s">
        <v>1880</v>
      </c>
      <c r="L263" s="663">
        <v>141.04</v>
      </c>
      <c r="M263" s="663">
        <v>564.16</v>
      </c>
      <c r="N263" s="662">
        <v>4</v>
      </c>
      <c r="O263" s="745">
        <v>4</v>
      </c>
      <c r="P263" s="663">
        <v>423.12</v>
      </c>
      <c r="Q263" s="678">
        <v>0.75</v>
      </c>
      <c r="R263" s="662">
        <v>3</v>
      </c>
      <c r="S263" s="678">
        <v>0.75</v>
      </c>
      <c r="T263" s="745">
        <v>3</v>
      </c>
      <c r="U263" s="701">
        <v>0.75</v>
      </c>
    </row>
    <row r="264" spans="1:21" ht="14.4" customHeight="1" x14ac:dyDescent="0.3">
      <c r="A264" s="661">
        <v>13</v>
      </c>
      <c r="B264" s="662" t="s">
        <v>530</v>
      </c>
      <c r="C264" s="662" t="s">
        <v>1719</v>
      </c>
      <c r="D264" s="743" t="s">
        <v>2847</v>
      </c>
      <c r="E264" s="744" t="s">
        <v>1732</v>
      </c>
      <c r="F264" s="662" t="s">
        <v>1714</v>
      </c>
      <c r="G264" s="662" t="s">
        <v>1877</v>
      </c>
      <c r="H264" s="662" t="s">
        <v>531</v>
      </c>
      <c r="I264" s="662" t="s">
        <v>2019</v>
      </c>
      <c r="J264" s="662" t="s">
        <v>1882</v>
      </c>
      <c r="K264" s="662" t="s">
        <v>2020</v>
      </c>
      <c r="L264" s="663">
        <v>0</v>
      </c>
      <c r="M264" s="663">
        <v>0</v>
      </c>
      <c r="N264" s="662">
        <v>7</v>
      </c>
      <c r="O264" s="745">
        <v>5.5</v>
      </c>
      <c r="P264" s="663">
        <v>0</v>
      </c>
      <c r="Q264" s="678"/>
      <c r="R264" s="662">
        <v>4</v>
      </c>
      <c r="S264" s="678">
        <v>0.5714285714285714</v>
      </c>
      <c r="T264" s="745">
        <v>3</v>
      </c>
      <c r="U264" s="701">
        <v>0.54545454545454541</v>
      </c>
    </row>
    <row r="265" spans="1:21" ht="14.4" customHeight="1" x14ac:dyDescent="0.3">
      <c r="A265" s="661">
        <v>13</v>
      </c>
      <c r="B265" s="662" t="s">
        <v>530</v>
      </c>
      <c r="C265" s="662" t="s">
        <v>1719</v>
      </c>
      <c r="D265" s="743" t="s">
        <v>2847</v>
      </c>
      <c r="E265" s="744" t="s">
        <v>1732</v>
      </c>
      <c r="F265" s="662" t="s">
        <v>1714</v>
      </c>
      <c r="G265" s="662" t="s">
        <v>1877</v>
      </c>
      <c r="H265" s="662" t="s">
        <v>531</v>
      </c>
      <c r="I265" s="662" t="s">
        <v>2233</v>
      </c>
      <c r="J265" s="662" t="s">
        <v>2234</v>
      </c>
      <c r="K265" s="662" t="s">
        <v>1880</v>
      </c>
      <c r="L265" s="663">
        <v>141.04</v>
      </c>
      <c r="M265" s="663">
        <v>141.04</v>
      </c>
      <c r="N265" s="662">
        <v>1</v>
      </c>
      <c r="O265" s="745">
        <v>1</v>
      </c>
      <c r="P265" s="663"/>
      <c r="Q265" s="678">
        <v>0</v>
      </c>
      <c r="R265" s="662"/>
      <c r="S265" s="678">
        <v>0</v>
      </c>
      <c r="T265" s="745"/>
      <c r="U265" s="701">
        <v>0</v>
      </c>
    </row>
    <row r="266" spans="1:21" ht="14.4" customHeight="1" x14ac:dyDescent="0.3">
      <c r="A266" s="661">
        <v>13</v>
      </c>
      <c r="B266" s="662" t="s">
        <v>530</v>
      </c>
      <c r="C266" s="662" t="s">
        <v>1719</v>
      </c>
      <c r="D266" s="743" t="s">
        <v>2847</v>
      </c>
      <c r="E266" s="744" t="s">
        <v>1732</v>
      </c>
      <c r="F266" s="662" t="s">
        <v>1714</v>
      </c>
      <c r="G266" s="662" t="s">
        <v>1877</v>
      </c>
      <c r="H266" s="662" t="s">
        <v>531</v>
      </c>
      <c r="I266" s="662" t="s">
        <v>1883</v>
      </c>
      <c r="J266" s="662" t="s">
        <v>1884</v>
      </c>
      <c r="K266" s="662" t="s">
        <v>1885</v>
      </c>
      <c r="L266" s="663">
        <v>0</v>
      </c>
      <c r="M266" s="663">
        <v>0</v>
      </c>
      <c r="N266" s="662">
        <v>1</v>
      </c>
      <c r="O266" s="745">
        <v>1</v>
      </c>
      <c r="P266" s="663">
        <v>0</v>
      </c>
      <c r="Q266" s="678"/>
      <c r="R266" s="662">
        <v>1</v>
      </c>
      <c r="S266" s="678">
        <v>1</v>
      </c>
      <c r="T266" s="745">
        <v>1</v>
      </c>
      <c r="U266" s="701">
        <v>1</v>
      </c>
    </row>
    <row r="267" spans="1:21" ht="14.4" customHeight="1" x14ac:dyDescent="0.3">
      <c r="A267" s="661">
        <v>13</v>
      </c>
      <c r="B267" s="662" t="s">
        <v>530</v>
      </c>
      <c r="C267" s="662" t="s">
        <v>1719</v>
      </c>
      <c r="D267" s="743" t="s">
        <v>2847</v>
      </c>
      <c r="E267" s="744" t="s">
        <v>1732</v>
      </c>
      <c r="F267" s="662" t="s">
        <v>1714</v>
      </c>
      <c r="G267" s="662" t="s">
        <v>1877</v>
      </c>
      <c r="H267" s="662" t="s">
        <v>531</v>
      </c>
      <c r="I267" s="662" t="s">
        <v>2235</v>
      </c>
      <c r="J267" s="662" t="s">
        <v>1879</v>
      </c>
      <c r="K267" s="662" t="s">
        <v>2236</v>
      </c>
      <c r="L267" s="663">
        <v>0</v>
      </c>
      <c r="M267" s="663">
        <v>0</v>
      </c>
      <c r="N267" s="662">
        <v>1</v>
      </c>
      <c r="O267" s="745">
        <v>1</v>
      </c>
      <c r="P267" s="663"/>
      <c r="Q267" s="678"/>
      <c r="R267" s="662"/>
      <c r="S267" s="678">
        <v>0</v>
      </c>
      <c r="T267" s="745"/>
      <c r="U267" s="701">
        <v>0</v>
      </c>
    </row>
    <row r="268" spans="1:21" ht="14.4" customHeight="1" x14ac:dyDescent="0.3">
      <c r="A268" s="661">
        <v>13</v>
      </c>
      <c r="B268" s="662" t="s">
        <v>530</v>
      </c>
      <c r="C268" s="662" t="s">
        <v>1719</v>
      </c>
      <c r="D268" s="743" t="s">
        <v>2847</v>
      </c>
      <c r="E268" s="744" t="s">
        <v>1732</v>
      </c>
      <c r="F268" s="662" t="s">
        <v>1714</v>
      </c>
      <c r="G268" s="662" t="s">
        <v>2154</v>
      </c>
      <c r="H268" s="662" t="s">
        <v>531</v>
      </c>
      <c r="I268" s="662" t="s">
        <v>2237</v>
      </c>
      <c r="J268" s="662" t="s">
        <v>1095</v>
      </c>
      <c r="K268" s="662" t="s">
        <v>1096</v>
      </c>
      <c r="L268" s="663">
        <v>185.26</v>
      </c>
      <c r="M268" s="663">
        <v>185.26</v>
      </c>
      <c r="N268" s="662">
        <v>1</v>
      </c>
      <c r="O268" s="745">
        <v>1</v>
      </c>
      <c r="P268" s="663">
        <v>185.26</v>
      </c>
      <c r="Q268" s="678">
        <v>1</v>
      </c>
      <c r="R268" s="662">
        <v>1</v>
      </c>
      <c r="S268" s="678">
        <v>1</v>
      </c>
      <c r="T268" s="745">
        <v>1</v>
      </c>
      <c r="U268" s="701">
        <v>1</v>
      </c>
    </row>
    <row r="269" spans="1:21" ht="14.4" customHeight="1" x14ac:dyDescent="0.3">
      <c r="A269" s="661">
        <v>13</v>
      </c>
      <c r="B269" s="662" t="s">
        <v>530</v>
      </c>
      <c r="C269" s="662" t="s">
        <v>1719</v>
      </c>
      <c r="D269" s="743" t="s">
        <v>2847</v>
      </c>
      <c r="E269" s="744" t="s">
        <v>1732</v>
      </c>
      <c r="F269" s="662" t="s">
        <v>1714</v>
      </c>
      <c r="G269" s="662" t="s">
        <v>2154</v>
      </c>
      <c r="H269" s="662" t="s">
        <v>531</v>
      </c>
      <c r="I269" s="662" t="s">
        <v>2238</v>
      </c>
      <c r="J269" s="662" t="s">
        <v>2239</v>
      </c>
      <c r="K269" s="662" t="s">
        <v>2240</v>
      </c>
      <c r="L269" s="663">
        <v>0</v>
      </c>
      <c r="M269" s="663">
        <v>0</v>
      </c>
      <c r="N269" s="662">
        <v>1</v>
      </c>
      <c r="O269" s="745">
        <v>0.5</v>
      </c>
      <c r="P269" s="663">
        <v>0</v>
      </c>
      <c r="Q269" s="678"/>
      <c r="R269" s="662">
        <v>1</v>
      </c>
      <c r="S269" s="678">
        <v>1</v>
      </c>
      <c r="T269" s="745">
        <v>0.5</v>
      </c>
      <c r="U269" s="701">
        <v>1</v>
      </c>
    </row>
    <row r="270" spans="1:21" ht="14.4" customHeight="1" x14ac:dyDescent="0.3">
      <c r="A270" s="661">
        <v>13</v>
      </c>
      <c r="B270" s="662" t="s">
        <v>530</v>
      </c>
      <c r="C270" s="662" t="s">
        <v>1719</v>
      </c>
      <c r="D270" s="743" t="s">
        <v>2847</v>
      </c>
      <c r="E270" s="744" t="s">
        <v>1732</v>
      </c>
      <c r="F270" s="662" t="s">
        <v>1714</v>
      </c>
      <c r="G270" s="662" t="s">
        <v>2154</v>
      </c>
      <c r="H270" s="662" t="s">
        <v>531</v>
      </c>
      <c r="I270" s="662" t="s">
        <v>1112</v>
      </c>
      <c r="J270" s="662" t="s">
        <v>1095</v>
      </c>
      <c r="K270" s="662" t="s">
        <v>1096</v>
      </c>
      <c r="L270" s="663">
        <v>301.2</v>
      </c>
      <c r="M270" s="663">
        <v>602.4</v>
      </c>
      <c r="N270" s="662">
        <v>2</v>
      </c>
      <c r="O270" s="745">
        <v>1</v>
      </c>
      <c r="P270" s="663">
        <v>602.4</v>
      </c>
      <c r="Q270" s="678">
        <v>1</v>
      </c>
      <c r="R270" s="662">
        <v>2</v>
      </c>
      <c r="S270" s="678">
        <v>1</v>
      </c>
      <c r="T270" s="745">
        <v>1</v>
      </c>
      <c r="U270" s="701">
        <v>1</v>
      </c>
    </row>
    <row r="271" spans="1:21" ht="14.4" customHeight="1" x14ac:dyDescent="0.3">
      <c r="A271" s="661">
        <v>13</v>
      </c>
      <c r="B271" s="662" t="s">
        <v>530</v>
      </c>
      <c r="C271" s="662" t="s">
        <v>1719</v>
      </c>
      <c r="D271" s="743" t="s">
        <v>2847</v>
      </c>
      <c r="E271" s="744" t="s">
        <v>1732</v>
      </c>
      <c r="F271" s="662" t="s">
        <v>1714</v>
      </c>
      <c r="G271" s="662" t="s">
        <v>2154</v>
      </c>
      <c r="H271" s="662" t="s">
        <v>531</v>
      </c>
      <c r="I271" s="662" t="s">
        <v>2241</v>
      </c>
      <c r="J271" s="662" t="s">
        <v>2242</v>
      </c>
      <c r="K271" s="662" t="s">
        <v>2243</v>
      </c>
      <c r="L271" s="663">
        <v>0</v>
      </c>
      <c r="M271" s="663">
        <v>0</v>
      </c>
      <c r="N271" s="662">
        <v>1</v>
      </c>
      <c r="O271" s="745">
        <v>1</v>
      </c>
      <c r="P271" s="663">
        <v>0</v>
      </c>
      <c r="Q271" s="678"/>
      <c r="R271" s="662">
        <v>1</v>
      </c>
      <c r="S271" s="678">
        <v>1</v>
      </c>
      <c r="T271" s="745">
        <v>1</v>
      </c>
      <c r="U271" s="701">
        <v>1</v>
      </c>
    </row>
    <row r="272" spans="1:21" ht="14.4" customHeight="1" x14ac:dyDescent="0.3">
      <c r="A272" s="661">
        <v>13</v>
      </c>
      <c r="B272" s="662" t="s">
        <v>530</v>
      </c>
      <c r="C272" s="662" t="s">
        <v>1719</v>
      </c>
      <c r="D272" s="743" t="s">
        <v>2847</v>
      </c>
      <c r="E272" s="744" t="s">
        <v>1732</v>
      </c>
      <c r="F272" s="662" t="s">
        <v>1714</v>
      </c>
      <c r="G272" s="662" t="s">
        <v>1892</v>
      </c>
      <c r="H272" s="662" t="s">
        <v>531</v>
      </c>
      <c r="I272" s="662" t="s">
        <v>899</v>
      </c>
      <c r="J272" s="662" t="s">
        <v>1893</v>
      </c>
      <c r="K272" s="662" t="s">
        <v>1894</v>
      </c>
      <c r="L272" s="663">
        <v>99.11</v>
      </c>
      <c r="M272" s="663">
        <v>198.22</v>
      </c>
      <c r="N272" s="662">
        <v>2</v>
      </c>
      <c r="O272" s="745">
        <v>1</v>
      </c>
      <c r="P272" s="663">
        <v>198.22</v>
      </c>
      <c r="Q272" s="678">
        <v>1</v>
      </c>
      <c r="R272" s="662">
        <v>2</v>
      </c>
      <c r="S272" s="678">
        <v>1</v>
      </c>
      <c r="T272" s="745">
        <v>1</v>
      </c>
      <c r="U272" s="701">
        <v>1</v>
      </c>
    </row>
    <row r="273" spans="1:21" ht="14.4" customHeight="1" x14ac:dyDescent="0.3">
      <c r="A273" s="661">
        <v>13</v>
      </c>
      <c r="B273" s="662" t="s">
        <v>530</v>
      </c>
      <c r="C273" s="662" t="s">
        <v>1719</v>
      </c>
      <c r="D273" s="743" t="s">
        <v>2847</v>
      </c>
      <c r="E273" s="744" t="s">
        <v>1732</v>
      </c>
      <c r="F273" s="662" t="s">
        <v>1714</v>
      </c>
      <c r="G273" s="662" t="s">
        <v>2027</v>
      </c>
      <c r="H273" s="662" t="s">
        <v>531</v>
      </c>
      <c r="I273" s="662" t="s">
        <v>2028</v>
      </c>
      <c r="J273" s="662" t="s">
        <v>1089</v>
      </c>
      <c r="K273" s="662" t="s">
        <v>2029</v>
      </c>
      <c r="L273" s="663">
        <v>0</v>
      </c>
      <c r="M273" s="663">
        <v>0</v>
      </c>
      <c r="N273" s="662">
        <v>6</v>
      </c>
      <c r="O273" s="745">
        <v>5</v>
      </c>
      <c r="P273" s="663">
        <v>0</v>
      </c>
      <c r="Q273" s="678"/>
      <c r="R273" s="662">
        <v>4</v>
      </c>
      <c r="S273" s="678">
        <v>0.66666666666666663</v>
      </c>
      <c r="T273" s="745">
        <v>3.5</v>
      </c>
      <c r="U273" s="701">
        <v>0.7</v>
      </c>
    </row>
    <row r="274" spans="1:21" ht="14.4" customHeight="1" x14ac:dyDescent="0.3">
      <c r="A274" s="661">
        <v>13</v>
      </c>
      <c r="B274" s="662" t="s">
        <v>530</v>
      </c>
      <c r="C274" s="662" t="s">
        <v>1719</v>
      </c>
      <c r="D274" s="743" t="s">
        <v>2847</v>
      </c>
      <c r="E274" s="744" t="s">
        <v>1732</v>
      </c>
      <c r="F274" s="662" t="s">
        <v>1714</v>
      </c>
      <c r="G274" s="662" t="s">
        <v>2027</v>
      </c>
      <c r="H274" s="662" t="s">
        <v>531</v>
      </c>
      <c r="I274" s="662" t="s">
        <v>2244</v>
      </c>
      <c r="J274" s="662" t="s">
        <v>1089</v>
      </c>
      <c r="K274" s="662" t="s">
        <v>2245</v>
      </c>
      <c r="L274" s="663">
        <v>0</v>
      </c>
      <c r="M274" s="663">
        <v>0</v>
      </c>
      <c r="N274" s="662">
        <v>1</v>
      </c>
      <c r="O274" s="745">
        <v>1</v>
      </c>
      <c r="P274" s="663"/>
      <c r="Q274" s="678"/>
      <c r="R274" s="662"/>
      <c r="S274" s="678">
        <v>0</v>
      </c>
      <c r="T274" s="745"/>
      <c r="U274" s="701">
        <v>0</v>
      </c>
    </row>
    <row r="275" spans="1:21" ht="14.4" customHeight="1" x14ac:dyDescent="0.3">
      <c r="A275" s="661">
        <v>13</v>
      </c>
      <c r="B275" s="662" t="s">
        <v>530</v>
      </c>
      <c r="C275" s="662" t="s">
        <v>1719</v>
      </c>
      <c r="D275" s="743" t="s">
        <v>2847</v>
      </c>
      <c r="E275" s="744" t="s">
        <v>1732</v>
      </c>
      <c r="F275" s="662" t="s">
        <v>1714</v>
      </c>
      <c r="G275" s="662" t="s">
        <v>2033</v>
      </c>
      <c r="H275" s="662" t="s">
        <v>531</v>
      </c>
      <c r="I275" s="662" t="s">
        <v>681</v>
      </c>
      <c r="J275" s="662" t="s">
        <v>2034</v>
      </c>
      <c r="K275" s="662" t="s">
        <v>2035</v>
      </c>
      <c r="L275" s="663">
        <v>0</v>
      </c>
      <c r="M275" s="663">
        <v>0</v>
      </c>
      <c r="N275" s="662">
        <v>1</v>
      </c>
      <c r="O275" s="745">
        <v>0.5</v>
      </c>
      <c r="P275" s="663">
        <v>0</v>
      </c>
      <c r="Q275" s="678"/>
      <c r="R275" s="662">
        <v>1</v>
      </c>
      <c r="S275" s="678">
        <v>1</v>
      </c>
      <c r="T275" s="745">
        <v>0.5</v>
      </c>
      <c r="U275" s="701">
        <v>1</v>
      </c>
    </row>
    <row r="276" spans="1:21" ht="14.4" customHeight="1" x14ac:dyDescent="0.3">
      <c r="A276" s="661">
        <v>13</v>
      </c>
      <c r="B276" s="662" t="s">
        <v>530</v>
      </c>
      <c r="C276" s="662" t="s">
        <v>1719</v>
      </c>
      <c r="D276" s="743" t="s">
        <v>2847</v>
      </c>
      <c r="E276" s="744" t="s">
        <v>1732</v>
      </c>
      <c r="F276" s="662" t="s">
        <v>1714</v>
      </c>
      <c r="G276" s="662" t="s">
        <v>2246</v>
      </c>
      <c r="H276" s="662" t="s">
        <v>531</v>
      </c>
      <c r="I276" s="662" t="s">
        <v>2247</v>
      </c>
      <c r="J276" s="662" t="s">
        <v>2248</v>
      </c>
      <c r="K276" s="662" t="s">
        <v>2249</v>
      </c>
      <c r="L276" s="663">
        <v>0</v>
      </c>
      <c r="M276" s="663">
        <v>0</v>
      </c>
      <c r="N276" s="662">
        <v>1</v>
      </c>
      <c r="O276" s="745">
        <v>1</v>
      </c>
      <c r="P276" s="663"/>
      <c r="Q276" s="678"/>
      <c r="R276" s="662"/>
      <c r="S276" s="678">
        <v>0</v>
      </c>
      <c r="T276" s="745"/>
      <c r="U276" s="701">
        <v>0</v>
      </c>
    </row>
    <row r="277" spans="1:21" ht="14.4" customHeight="1" x14ac:dyDescent="0.3">
      <c r="A277" s="661">
        <v>13</v>
      </c>
      <c r="B277" s="662" t="s">
        <v>530</v>
      </c>
      <c r="C277" s="662" t="s">
        <v>1719</v>
      </c>
      <c r="D277" s="743" t="s">
        <v>2847</v>
      </c>
      <c r="E277" s="744" t="s">
        <v>1732</v>
      </c>
      <c r="F277" s="662" t="s">
        <v>1716</v>
      </c>
      <c r="G277" s="662" t="s">
        <v>2193</v>
      </c>
      <c r="H277" s="662" t="s">
        <v>531</v>
      </c>
      <c r="I277" s="662" t="s">
        <v>2250</v>
      </c>
      <c r="J277" s="662" t="s">
        <v>2251</v>
      </c>
      <c r="K277" s="662" t="s">
        <v>2252</v>
      </c>
      <c r="L277" s="663">
        <v>1388</v>
      </c>
      <c r="M277" s="663">
        <v>1388</v>
      </c>
      <c r="N277" s="662">
        <v>1</v>
      </c>
      <c r="O277" s="745">
        <v>1</v>
      </c>
      <c r="P277" s="663"/>
      <c r="Q277" s="678">
        <v>0</v>
      </c>
      <c r="R277" s="662"/>
      <c r="S277" s="678">
        <v>0</v>
      </c>
      <c r="T277" s="745"/>
      <c r="U277" s="701">
        <v>0</v>
      </c>
    </row>
    <row r="278" spans="1:21" ht="14.4" customHeight="1" x14ac:dyDescent="0.3">
      <c r="A278" s="661">
        <v>13</v>
      </c>
      <c r="B278" s="662" t="s">
        <v>530</v>
      </c>
      <c r="C278" s="662" t="s">
        <v>1719</v>
      </c>
      <c r="D278" s="743" t="s">
        <v>2847</v>
      </c>
      <c r="E278" s="744" t="s">
        <v>1732</v>
      </c>
      <c r="F278" s="662" t="s">
        <v>1716</v>
      </c>
      <c r="G278" s="662" t="s">
        <v>2044</v>
      </c>
      <c r="H278" s="662" t="s">
        <v>531</v>
      </c>
      <c r="I278" s="662" t="s">
        <v>2045</v>
      </c>
      <c r="J278" s="662" t="s">
        <v>2046</v>
      </c>
      <c r="K278" s="662" t="s">
        <v>2047</v>
      </c>
      <c r="L278" s="663">
        <v>50</v>
      </c>
      <c r="M278" s="663">
        <v>50</v>
      </c>
      <c r="N278" s="662">
        <v>1</v>
      </c>
      <c r="O278" s="745">
        <v>1</v>
      </c>
      <c r="P278" s="663">
        <v>50</v>
      </c>
      <c r="Q278" s="678">
        <v>1</v>
      </c>
      <c r="R278" s="662">
        <v>1</v>
      </c>
      <c r="S278" s="678">
        <v>1</v>
      </c>
      <c r="T278" s="745">
        <v>1</v>
      </c>
      <c r="U278" s="701">
        <v>1</v>
      </c>
    </row>
    <row r="279" spans="1:21" ht="14.4" customHeight="1" x14ac:dyDescent="0.3">
      <c r="A279" s="661">
        <v>13</v>
      </c>
      <c r="B279" s="662" t="s">
        <v>530</v>
      </c>
      <c r="C279" s="662" t="s">
        <v>1719</v>
      </c>
      <c r="D279" s="743" t="s">
        <v>2847</v>
      </c>
      <c r="E279" s="744" t="s">
        <v>1733</v>
      </c>
      <c r="F279" s="662" t="s">
        <v>1714</v>
      </c>
      <c r="G279" s="662" t="s">
        <v>2253</v>
      </c>
      <c r="H279" s="662" t="s">
        <v>531</v>
      </c>
      <c r="I279" s="662" t="s">
        <v>2254</v>
      </c>
      <c r="J279" s="662" t="s">
        <v>2255</v>
      </c>
      <c r="K279" s="662" t="s">
        <v>2256</v>
      </c>
      <c r="L279" s="663">
        <v>72.55</v>
      </c>
      <c r="M279" s="663">
        <v>145.1</v>
      </c>
      <c r="N279" s="662">
        <v>2</v>
      </c>
      <c r="O279" s="745">
        <v>1</v>
      </c>
      <c r="P279" s="663"/>
      <c r="Q279" s="678">
        <v>0</v>
      </c>
      <c r="R279" s="662"/>
      <c r="S279" s="678">
        <v>0</v>
      </c>
      <c r="T279" s="745"/>
      <c r="U279" s="701">
        <v>0</v>
      </c>
    </row>
    <row r="280" spans="1:21" ht="14.4" customHeight="1" x14ac:dyDescent="0.3">
      <c r="A280" s="661">
        <v>13</v>
      </c>
      <c r="B280" s="662" t="s">
        <v>530</v>
      </c>
      <c r="C280" s="662" t="s">
        <v>1719</v>
      </c>
      <c r="D280" s="743" t="s">
        <v>2847</v>
      </c>
      <c r="E280" s="744" t="s">
        <v>1733</v>
      </c>
      <c r="F280" s="662" t="s">
        <v>1714</v>
      </c>
      <c r="G280" s="662" t="s">
        <v>1751</v>
      </c>
      <c r="H280" s="662" t="s">
        <v>1113</v>
      </c>
      <c r="I280" s="662" t="s">
        <v>1410</v>
      </c>
      <c r="J280" s="662" t="s">
        <v>1260</v>
      </c>
      <c r="K280" s="662" t="s">
        <v>1656</v>
      </c>
      <c r="L280" s="663">
        <v>154.36000000000001</v>
      </c>
      <c r="M280" s="663">
        <v>463.08000000000004</v>
      </c>
      <c r="N280" s="662">
        <v>3</v>
      </c>
      <c r="O280" s="745">
        <v>3</v>
      </c>
      <c r="P280" s="663">
        <v>154.36000000000001</v>
      </c>
      <c r="Q280" s="678">
        <v>0.33333333333333331</v>
      </c>
      <c r="R280" s="662">
        <v>1</v>
      </c>
      <c r="S280" s="678">
        <v>0.33333333333333331</v>
      </c>
      <c r="T280" s="745">
        <v>1</v>
      </c>
      <c r="U280" s="701">
        <v>0.33333333333333331</v>
      </c>
    </row>
    <row r="281" spans="1:21" ht="14.4" customHeight="1" x14ac:dyDescent="0.3">
      <c r="A281" s="661">
        <v>13</v>
      </c>
      <c r="B281" s="662" t="s">
        <v>530</v>
      </c>
      <c r="C281" s="662" t="s">
        <v>1719</v>
      </c>
      <c r="D281" s="743" t="s">
        <v>2847</v>
      </c>
      <c r="E281" s="744" t="s">
        <v>1733</v>
      </c>
      <c r="F281" s="662" t="s">
        <v>1714</v>
      </c>
      <c r="G281" s="662" t="s">
        <v>1751</v>
      </c>
      <c r="H281" s="662" t="s">
        <v>531</v>
      </c>
      <c r="I281" s="662" t="s">
        <v>2257</v>
      </c>
      <c r="J281" s="662" t="s">
        <v>2258</v>
      </c>
      <c r="K281" s="662" t="s">
        <v>1656</v>
      </c>
      <c r="L281" s="663">
        <v>0</v>
      </c>
      <c r="M281" s="663">
        <v>0</v>
      </c>
      <c r="N281" s="662">
        <v>5</v>
      </c>
      <c r="O281" s="745">
        <v>4.5</v>
      </c>
      <c r="P281" s="663">
        <v>0</v>
      </c>
      <c r="Q281" s="678"/>
      <c r="R281" s="662">
        <v>1</v>
      </c>
      <c r="S281" s="678">
        <v>0.2</v>
      </c>
      <c r="T281" s="745">
        <v>1</v>
      </c>
      <c r="U281" s="701">
        <v>0.22222222222222221</v>
      </c>
    </row>
    <row r="282" spans="1:21" ht="14.4" customHeight="1" x14ac:dyDescent="0.3">
      <c r="A282" s="661">
        <v>13</v>
      </c>
      <c r="B282" s="662" t="s">
        <v>530</v>
      </c>
      <c r="C282" s="662" t="s">
        <v>1719</v>
      </c>
      <c r="D282" s="743" t="s">
        <v>2847</v>
      </c>
      <c r="E282" s="744" t="s">
        <v>1733</v>
      </c>
      <c r="F282" s="662" t="s">
        <v>1714</v>
      </c>
      <c r="G282" s="662" t="s">
        <v>2067</v>
      </c>
      <c r="H282" s="662" t="s">
        <v>531</v>
      </c>
      <c r="I282" s="662" t="s">
        <v>739</v>
      </c>
      <c r="J282" s="662" t="s">
        <v>2068</v>
      </c>
      <c r="K282" s="662" t="s">
        <v>2069</v>
      </c>
      <c r="L282" s="663">
        <v>0</v>
      </c>
      <c r="M282" s="663">
        <v>0</v>
      </c>
      <c r="N282" s="662">
        <v>1</v>
      </c>
      <c r="O282" s="745">
        <v>1</v>
      </c>
      <c r="P282" s="663">
        <v>0</v>
      </c>
      <c r="Q282" s="678"/>
      <c r="R282" s="662">
        <v>1</v>
      </c>
      <c r="S282" s="678">
        <v>1</v>
      </c>
      <c r="T282" s="745">
        <v>1</v>
      </c>
      <c r="U282" s="701">
        <v>1</v>
      </c>
    </row>
    <row r="283" spans="1:21" ht="14.4" customHeight="1" x14ac:dyDescent="0.3">
      <c r="A283" s="661">
        <v>13</v>
      </c>
      <c r="B283" s="662" t="s">
        <v>530</v>
      </c>
      <c r="C283" s="662" t="s">
        <v>1719</v>
      </c>
      <c r="D283" s="743" t="s">
        <v>2847</v>
      </c>
      <c r="E283" s="744" t="s">
        <v>1733</v>
      </c>
      <c r="F283" s="662" t="s">
        <v>1714</v>
      </c>
      <c r="G283" s="662" t="s">
        <v>1782</v>
      </c>
      <c r="H283" s="662" t="s">
        <v>531</v>
      </c>
      <c r="I283" s="662" t="s">
        <v>2259</v>
      </c>
      <c r="J283" s="662" t="s">
        <v>1788</v>
      </c>
      <c r="K283" s="662" t="s">
        <v>2260</v>
      </c>
      <c r="L283" s="663">
        <v>0</v>
      </c>
      <c r="M283" s="663">
        <v>0</v>
      </c>
      <c r="N283" s="662">
        <v>1</v>
      </c>
      <c r="O283" s="745">
        <v>0.5</v>
      </c>
      <c r="P283" s="663">
        <v>0</v>
      </c>
      <c r="Q283" s="678"/>
      <c r="R283" s="662">
        <v>1</v>
      </c>
      <c r="S283" s="678">
        <v>1</v>
      </c>
      <c r="T283" s="745">
        <v>0.5</v>
      </c>
      <c r="U283" s="701">
        <v>1</v>
      </c>
    </row>
    <row r="284" spans="1:21" ht="14.4" customHeight="1" x14ac:dyDescent="0.3">
      <c r="A284" s="661">
        <v>13</v>
      </c>
      <c r="B284" s="662" t="s">
        <v>530</v>
      </c>
      <c r="C284" s="662" t="s">
        <v>1719</v>
      </c>
      <c r="D284" s="743" t="s">
        <v>2847</v>
      </c>
      <c r="E284" s="744" t="s">
        <v>1733</v>
      </c>
      <c r="F284" s="662" t="s">
        <v>1714</v>
      </c>
      <c r="G284" s="662" t="s">
        <v>1782</v>
      </c>
      <c r="H284" s="662" t="s">
        <v>531</v>
      </c>
      <c r="I284" s="662" t="s">
        <v>1790</v>
      </c>
      <c r="J284" s="662" t="s">
        <v>1343</v>
      </c>
      <c r="K284" s="662" t="s">
        <v>1663</v>
      </c>
      <c r="L284" s="663">
        <v>0</v>
      </c>
      <c r="M284" s="663">
        <v>0</v>
      </c>
      <c r="N284" s="662">
        <v>2</v>
      </c>
      <c r="O284" s="745">
        <v>1</v>
      </c>
      <c r="P284" s="663">
        <v>0</v>
      </c>
      <c r="Q284" s="678"/>
      <c r="R284" s="662">
        <v>2</v>
      </c>
      <c r="S284" s="678">
        <v>1</v>
      </c>
      <c r="T284" s="745">
        <v>1</v>
      </c>
      <c r="U284" s="701">
        <v>1</v>
      </c>
    </row>
    <row r="285" spans="1:21" ht="14.4" customHeight="1" x14ac:dyDescent="0.3">
      <c r="A285" s="661">
        <v>13</v>
      </c>
      <c r="B285" s="662" t="s">
        <v>530</v>
      </c>
      <c r="C285" s="662" t="s">
        <v>1719</v>
      </c>
      <c r="D285" s="743" t="s">
        <v>2847</v>
      </c>
      <c r="E285" s="744" t="s">
        <v>1733</v>
      </c>
      <c r="F285" s="662" t="s">
        <v>1714</v>
      </c>
      <c r="G285" s="662" t="s">
        <v>1833</v>
      </c>
      <c r="H285" s="662" t="s">
        <v>531</v>
      </c>
      <c r="I285" s="662" t="s">
        <v>929</v>
      </c>
      <c r="J285" s="662" t="s">
        <v>930</v>
      </c>
      <c r="K285" s="662" t="s">
        <v>905</v>
      </c>
      <c r="L285" s="663">
        <v>0</v>
      </c>
      <c r="M285" s="663">
        <v>0</v>
      </c>
      <c r="N285" s="662">
        <v>2</v>
      </c>
      <c r="O285" s="745">
        <v>1</v>
      </c>
      <c r="P285" s="663"/>
      <c r="Q285" s="678"/>
      <c r="R285" s="662"/>
      <c r="S285" s="678">
        <v>0</v>
      </c>
      <c r="T285" s="745"/>
      <c r="U285" s="701">
        <v>0</v>
      </c>
    </row>
    <row r="286" spans="1:21" ht="14.4" customHeight="1" x14ac:dyDescent="0.3">
      <c r="A286" s="661">
        <v>13</v>
      </c>
      <c r="B286" s="662" t="s">
        <v>530</v>
      </c>
      <c r="C286" s="662" t="s">
        <v>1719</v>
      </c>
      <c r="D286" s="743" t="s">
        <v>2847</v>
      </c>
      <c r="E286" s="744" t="s">
        <v>1733</v>
      </c>
      <c r="F286" s="662" t="s">
        <v>1714</v>
      </c>
      <c r="G286" s="662" t="s">
        <v>1835</v>
      </c>
      <c r="H286" s="662" t="s">
        <v>531</v>
      </c>
      <c r="I286" s="662" t="s">
        <v>2261</v>
      </c>
      <c r="J286" s="662" t="s">
        <v>1837</v>
      </c>
      <c r="K286" s="662" t="s">
        <v>2262</v>
      </c>
      <c r="L286" s="663">
        <v>79.58</v>
      </c>
      <c r="M286" s="663">
        <v>79.58</v>
      </c>
      <c r="N286" s="662">
        <v>1</v>
      </c>
      <c r="O286" s="745">
        <v>0.5</v>
      </c>
      <c r="P286" s="663">
        <v>79.58</v>
      </c>
      <c r="Q286" s="678">
        <v>1</v>
      </c>
      <c r="R286" s="662">
        <v>1</v>
      </c>
      <c r="S286" s="678">
        <v>1</v>
      </c>
      <c r="T286" s="745">
        <v>0.5</v>
      </c>
      <c r="U286" s="701">
        <v>1</v>
      </c>
    </row>
    <row r="287" spans="1:21" ht="14.4" customHeight="1" x14ac:dyDescent="0.3">
      <c r="A287" s="661">
        <v>13</v>
      </c>
      <c r="B287" s="662" t="s">
        <v>530</v>
      </c>
      <c r="C287" s="662" t="s">
        <v>1719</v>
      </c>
      <c r="D287" s="743" t="s">
        <v>2847</v>
      </c>
      <c r="E287" s="744" t="s">
        <v>1733</v>
      </c>
      <c r="F287" s="662" t="s">
        <v>1714</v>
      </c>
      <c r="G287" s="662" t="s">
        <v>1850</v>
      </c>
      <c r="H287" s="662" t="s">
        <v>531</v>
      </c>
      <c r="I287" s="662" t="s">
        <v>1851</v>
      </c>
      <c r="J287" s="662" t="s">
        <v>705</v>
      </c>
      <c r="K287" s="662" t="s">
        <v>1852</v>
      </c>
      <c r="L287" s="663">
        <v>107.27</v>
      </c>
      <c r="M287" s="663">
        <v>214.54</v>
      </c>
      <c r="N287" s="662">
        <v>2</v>
      </c>
      <c r="O287" s="745">
        <v>1</v>
      </c>
      <c r="P287" s="663"/>
      <c r="Q287" s="678">
        <v>0</v>
      </c>
      <c r="R287" s="662"/>
      <c r="S287" s="678">
        <v>0</v>
      </c>
      <c r="T287" s="745"/>
      <c r="U287" s="701">
        <v>0</v>
      </c>
    </row>
    <row r="288" spans="1:21" ht="14.4" customHeight="1" x14ac:dyDescent="0.3">
      <c r="A288" s="661">
        <v>13</v>
      </c>
      <c r="B288" s="662" t="s">
        <v>530</v>
      </c>
      <c r="C288" s="662" t="s">
        <v>1719</v>
      </c>
      <c r="D288" s="743" t="s">
        <v>2847</v>
      </c>
      <c r="E288" s="744" t="s">
        <v>1733</v>
      </c>
      <c r="F288" s="662" t="s">
        <v>1714</v>
      </c>
      <c r="G288" s="662" t="s">
        <v>1856</v>
      </c>
      <c r="H288" s="662" t="s">
        <v>531</v>
      </c>
      <c r="I288" s="662" t="s">
        <v>1857</v>
      </c>
      <c r="J288" s="662" t="s">
        <v>1110</v>
      </c>
      <c r="K288" s="662" t="s">
        <v>1111</v>
      </c>
      <c r="L288" s="663">
        <v>98.75</v>
      </c>
      <c r="M288" s="663">
        <v>98.75</v>
      </c>
      <c r="N288" s="662">
        <v>1</v>
      </c>
      <c r="O288" s="745">
        <v>1</v>
      </c>
      <c r="P288" s="663">
        <v>98.75</v>
      </c>
      <c r="Q288" s="678">
        <v>1</v>
      </c>
      <c r="R288" s="662">
        <v>1</v>
      </c>
      <c r="S288" s="678">
        <v>1</v>
      </c>
      <c r="T288" s="745">
        <v>1</v>
      </c>
      <c r="U288" s="701">
        <v>1</v>
      </c>
    </row>
    <row r="289" spans="1:21" ht="14.4" customHeight="1" x14ac:dyDescent="0.3">
      <c r="A289" s="661">
        <v>13</v>
      </c>
      <c r="B289" s="662" t="s">
        <v>530</v>
      </c>
      <c r="C289" s="662" t="s">
        <v>1719</v>
      </c>
      <c r="D289" s="743" t="s">
        <v>2847</v>
      </c>
      <c r="E289" s="744" t="s">
        <v>1733</v>
      </c>
      <c r="F289" s="662" t="s">
        <v>1714</v>
      </c>
      <c r="G289" s="662" t="s">
        <v>2002</v>
      </c>
      <c r="H289" s="662" t="s">
        <v>531</v>
      </c>
      <c r="I289" s="662" t="s">
        <v>2263</v>
      </c>
      <c r="J289" s="662" t="s">
        <v>2004</v>
      </c>
      <c r="K289" s="662" t="s">
        <v>2264</v>
      </c>
      <c r="L289" s="663">
        <v>0</v>
      </c>
      <c r="M289" s="663">
        <v>0</v>
      </c>
      <c r="N289" s="662">
        <v>1</v>
      </c>
      <c r="O289" s="745">
        <v>1</v>
      </c>
      <c r="P289" s="663"/>
      <c r="Q289" s="678"/>
      <c r="R289" s="662"/>
      <c r="S289" s="678">
        <v>0</v>
      </c>
      <c r="T289" s="745"/>
      <c r="U289" s="701">
        <v>0</v>
      </c>
    </row>
    <row r="290" spans="1:21" ht="14.4" customHeight="1" x14ac:dyDescent="0.3">
      <c r="A290" s="661">
        <v>13</v>
      </c>
      <c r="B290" s="662" t="s">
        <v>530</v>
      </c>
      <c r="C290" s="662" t="s">
        <v>1719</v>
      </c>
      <c r="D290" s="743" t="s">
        <v>2847</v>
      </c>
      <c r="E290" s="744" t="s">
        <v>1733</v>
      </c>
      <c r="F290" s="662" t="s">
        <v>1714</v>
      </c>
      <c r="G290" s="662" t="s">
        <v>1866</v>
      </c>
      <c r="H290" s="662" t="s">
        <v>1113</v>
      </c>
      <c r="I290" s="662" t="s">
        <v>1867</v>
      </c>
      <c r="J290" s="662" t="s">
        <v>1868</v>
      </c>
      <c r="K290" s="662" t="s">
        <v>1140</v>
      </c>
      <c r="L290" s="663">
        <v>69.16</v>
      </c>
      <c r="M290" s="663">
        <v>69.16</v>
      </c>
      <c r="N290" s="662">
        <v>1</v>
      </c>
      <c r="O290" s="745">
        <v>0.5</v>
      </c>
      <c r="P290" s="663"/>
      <c r="Q290" s="678">
        <v>0</v>
      </c>
      <c r="R290" s="662"/>
      <c r="S290" s="678">
        <v>0</v>
      </c>
      <c r="T290" s="745"/>
      <c r="U290" s="701">
        <v>0</v>
      </c>
    </row>
    <row r="291" spans="1:21" ht="14.4" customHeight="1" x14ac:dyDescent="0.3">
      <c r="A291" s="661">
        <v>13</v>
      </c>
      <c r="B291" s="662" t="s">
        <v>530</v>
      </c>
      <c r="C291" s="662" t="s">
        <v>1719</v>
      </c>
      <c r="D291" s="743" t="s">
        <v>2847</v>
      </c>
      <c r="E291" s="744" t="s">
        <v>1733</v>
      </c>
      <c r="F291" s="662" t="s">
        <v>1714</v>
      </c>
      <c r="G291" s="662" t="s">
        <v>1866</v>
      </c>
      <c r="H291" s="662" t="s">
        <v>531</v>
      </c>
      <c r="I291" s="662" t="s">
        <v>2015</v>
      </c>
      <c r="J291" s="662" t="s">
        <v>1868</v>
      </c>
      <c r="K291" s="662" t="s">
        <v>1807</v>
      </c>
      <c r="L291" s="663">
        <v>0</v>
      </c>
      <c r="M291" s="663">
        <v>0</v>
      </c>
      <c r="N291" s="662">
        <v>1</v>
      </c>
      <c r="O291" s="745">
        <v>0.5</v>
      </c>
      <c r="P291" s="663"/>
      <c r="Q291" s="678"/>
      <c r="R291" s="662"/>
      <c r="S291" s="678">
        <v>0</v>
      </c>
      <c r="T291" s="745"/>
      <c r="U291" s="701">
        <v>0</v>
      </c>
    </row>
    <row r="292" spans="1:21" ht="14.4" customHeight="1" x14ac:dyDescent="0.3">
      <c r="A292" s="661">
        <v>13</v>
      </c>
      <c r="B292" s="662" t="s">
        <v>530</v>
      </c>
      <c r="C292" s="662" t="s">
        <v>1719</v>
      </c>
      <c r="D292" s="743" t="s">
        <v>2847</v>
      </c>
      <c r="E292" s="744" t="s">
        <v>1733</v>
      </c>
      <c r="F292" s="662" t="s">
        <v>1714</v>
      </c>
      <c r="G292" s="662" t="s">
        <v>1877</v>
      </c>
      <c r="H292" s="662" t="s">
        <v>531</v>
      </c>
      <c r="I292" s="662" t="s">
        <v>1878</v>
      </c>
      <c r="J292" s="662" t="s">
        <v>1879</v>
      </c>
      <c r="K292" s="662" t="s">
        <v>1880</v>
      </c>
      <c r="L292" s="663">
        <v>141.04</v>
      </c>
      <c r="M292" s="663">
        <v>282.08</v>
      </c>
      <c r="N292" s="662">
        <v>2</v>
      </c>
      <c r="O292" s="745">
        <v>0.5</v>
      </c>
      <c r="P292" s="663"/>
      <c r="Q292" s="678">
        <v>0</v>
      </c>
      <c r="R292" s="662"/>
      <c r="S292" s="678">
        <v>0</v>
      </c>
      <c r="T292" s="745"/>
      <c r="U292" s="701">
        <v>0</v>
      </c>
    </row>
    <row r="293" spans="1:21" ht="14.4" customHeight="1" x14ac:dyDescent="0.3">
      <c r="A293" s="661">
        <v>13</v>
      </c>
      <c r="B293" s="662" t="s">
        <v>530</v>
      </c>
      <c r="C293" s="662" t="s">
        <v>1719</v>
      </c>
      <c r="D293" s="743" t="s">
        <v>2847</v>
      </c>
      <c r="E293" s="744" t="s">
        <v>1733</v>
      </c>
      <c r="F293" s="662" t="s">
        <v>1714</v>
      </c>
      <c r="G293" s="662" t="s">
        <v>2265</v>
      </c>
      <c r="H293" s="662" t="s">
        <v>531</v>
      </c>
      <c r="I293" s="662" t="s">
        <v>2266</v>
      </c>
      <c r="J293" s="662" t="s">
        <v>2267</v>
      </c>
      <c r="K293" s="662" t="s">
        <v>2268</v>
      </c>
      <c r="L293" s="663">
        <v>0</v>
      </c>
      <c r="M293" s="663">
        <v>0</v>
      </c>
      <c r="N293" s="662">
        <v>2</v>
      </c>
      <c r="O293" s="745">
        <v>1</v>
      </c>
      <c r="P293" s="663"/>
      <c r="Q293" s="678"/>
      <c r="R293" s="662"/>
      <c r="S293" s="678">
        <v>0</v>
      </c>
      <c r="T293" s="745"/>
      <c r="U293" s="701">
        <v>0</v>
      </c>
    </row>
    <row r="294" spans="1:21" ht="14.4" customHeight="1" x14ac:dyDescent="0.3">
      <c r="A294" s="661">
        <v>13</v>
      </c>
      <c r="B294" s="662" t="s">
        <v>530</v>
      </c>
      <c r="C294" s="662" t="s">
        <v>1719</v>
      </c>
      <c r="D294" s="743" t="s">
        <v>2847</v>
      </c>
      <c r="E294" s="744" t="s">
        <v>1735</v>
      </c>
      <c r="F294" s="662" t="s">
        <v>1714</v>
      </c>
      <c r="G294" s="662" t="s">
        <v>1755</v>
      </c>
      <c r="H294" s="662" t="s">
        <v>531</v>
      </c>
      <c r="I294" s="662" t="s">
        <v>1756</v>
      </c>
      <c r="J294" s="662" t="s">
        <v>1757</v>
      </c>
      <c r="K294" s="662" t="s">
        <v>1758</v>
      </c>
      <c r="L294" s="663">
        <v>57.76</v>
      </c>
      <c r="M294" s="663">
        <v>57.76</v>
      </c>
      <c r="N294" s="662">
        <v>1</v>
      </c>
      <c r="O294" s="745">
        <v>0.5</v>
      </c>
      <c r="P294" s="663">
        <v>57.76</v>
      </c>
      <c r="Q294" s="678">
        <v>1</v>
      </c>
      <c r="R294" s="662">
        <v>1</v>
      </c>
      <c r="S294" s="678">
        <v>1</v>
      </c>
      <c r="T294" s="745">
        <v>0.5</v>
      </c>
      <c r="U294" s="701">
        <v>1</v>
      </c>
    </row>
    <row r="295" spans="1:21" ht="14.4" customHeight="1" x14ac:dyDescent="0.3">
      <c r="A295" s="661">
        <v>13</v>
      </c>
      <c r="B295" s="662" t="s">
        <v>530</v>
      </c>
      <c r="C295" s="662" t="s">
        <v>1719</v>
      </c>
      <c r="D295" s="743" t="s">
        <v>2847</v>
      </c>
      <c r="E295" s="744" t="s">
        <v>1735</v>
      </c>
      <c r="F295" s="662" t="s">
        <v>1714</v>
      </c>
      <c r="G295" s="662" t="s">
        <v>1765</v>
      </c>
      <c r="H295" s="662" t="s">
        <v>1113</v>
      </c>
      <c r="I295" s="662" t="s">
        <v>1766</v>
      </c>
      <c r="J295" s="662" t="s">
        <v>1767</v>
      </c>
      <c r="K295" s="662" t="s">
        <v>1768</v>
      </c>
      <c r="L295" s="663">
        <v>70.540000000000006</v>
      </c>
      <c r="M295" s="663">
        <v>282.16000000000003</v>
      </c>
      <c r="N295" s="662">
        <v>4</v>
      </c>
      <c r="O295" s="745">
        <v>3</v>
      </c>
      <c r="P295" s="663">
        <v>211.62</v>
      </c>
      <c r="Q295" s="678">
        <v>0.75</v>
      </c>
      <c r="R295" s="662">
        <v>3</v>
      </c>
      <c r="S295" s="678">
        <v>0.75</v>
      </c>
      <c r="T295" s="745">
        <v>2</v>
      </c>
      <c r="U295" s="701">
        <v>0.66666666666666663</v>
      </c>
    </row>
    <row r="296" spans="1:21" ht="14.4" customHeight="1" x14ac:dyDescent="0.3">
      <c r="A296" s="661">
        <v>13</v>
      </c>
      <c r="B296" s="662" t="s">
        <v>530</v>
      </c>
      <c r="C296" s="662" t="s">
        <v>1719</v>
      </c>
      <c r="D296" s="743" t="s">
        <v>2847</v>
      </c>
      <c r="E296" s="744" t="s">
        <v>1735</v>
      </c>
      <c r="F296" s="662" t="s">
        <v>1714</v>
      </c>
      <c r="G296" s="662" t="s">
        <v>1765</v>
      </c>
      <c r="H296" s="662" t="s">
        <v>531</v>
      </c>
      <c r="I296" s="662" t="s">
        <v>2269</v>
      </c>
      <c r="J296" s="662" t="s">
        <v>2270</v>
      </c>
      <c r="K296" s="662" t="s">
        <v>1768</v>
      </c>
      <c r="L296" s="663">
        <v>70.540000000000006</v>
      </c>
      <c r="M296" s="663">
        <v>211.62</v>
      </c>
      <c r="N296" s="662">
        <v>3</v>
      </c>
      <c r="O296" s="745">
        <v>1</v>
      </c>
      <c r="P296" s="663">
        <v>211.62</v>
      </c>
      <c r="Q296" s="678">
        <v>1</v>
      </c>
      <c r="R296" s="662">
        <v>3</v>
      </c>
      <c r="S296" s="678">
        <v>1</v>
      </c>
      <c r="T296" s="745">
        <v>1</v>
      </c>
      <c r="U296" s="701">
        <v>1</v>
      </c>
    </row>
    <row r="297" spans="1:21" ht="14.4" customHeight="1" x14ac:dyDescent="0.3">
      <c r="A297" s="661">
        <v>13</v>
      </c>
      <c r="B297" s="662" t="s">
        <v>530</v>
      </c>
      <c r="C297" s="662" t="s">
        <v>1719</v>
      </c>
      <c r="D297" s="743" t="s">
        <v>2847</v>
      </c>
      <c r="E297" s="744" t="s">
        <v>1735</v>
      </c>
      <c r="F297" s="662" t="s">
        <v>1714</v>
      </c>
      <c r="G297" s="662" t="s">
        <v>1773</v>
      </c>
      <c r="H297" s="662" t="s">
        <v>531</v>
      </c>
      <c r="I297" s="662" t="s">
        <v>2271</v>
      </c>
      <c r="J297" s="662" t="s">
        <v>2272</v>
      </c>
      <c r="K297" s="662" t="s">
        <v>1208</v>
      </c>
      <c r="L297" s="663">
        <v>103.8</v>
      </c>
      <c r="M297" s="663">
        <v>207.6</v>
      </c>
      <c r="N297" s="662">
        <v>2</v>
      </c>
      <c r="O297" s="745">
        <v>1</v>
      </c>
      <c r="P297" s="663">
        <v>207.6</v>
      </c>
      <c r="Q297" s="678">
        <v>1</v>
      </c>
      <c r="R297" s="662">
        <v>2</v>
      </c>
      <c r="S297" s="678">
        <v>1</v>
      </c>
      <c r="T297" s="745">
        <v>1</v>
      </c>
      <c r="U297" s="701">
        <v>1</v>
      </c>
    </row>
    <row r="298" spans="1:21" ht="14.4" customHeight="1" x14ac:dyDescent="0.3">
      <c r="A298" s="661">
        <v>13</v>
      </c>
      <c r="B298" s="662" t="s">
        <v>530</v>
      </c>
      <c r="C298" s="662" t="s">
        <v>1719</v>
      </c>
      <c r="D298" s="743" t="s">
        <v>2847</v>
      </c>
      <c r="E298" s="744" t="s">
        <v>1735</v>
      </c>
      <c r="F298" s="662" t="s">
        <v>1714</v>
      </c>
      <c r="G298" s="662" t="s">
        <v>2273</v>
      </c>
      <c r="H298" s="662" t="s">
        <v>531</v>
      </c>
      <c r="I298" s="662" t="s">
        <v>2274</v>
      </c>
      <c r="J298" s="662" t="s">
        <v>2275</v>
      </c>
      <c r="K298" s="662" t="s">
        <v>2276</v>
      </c>
      <c r="L298" s="663">
        <v>77.37</v>
      </c>
      <c r="M298" s="663">
        <v>232.11</v>
      </c>
      <c r="N298" s="662">
        <v>3</v>
      </c>
      <c r="O298" s="745">
        <v>2</v>
      </c>
      <c r="P298" s="663"/>
      <c r="Q298" s="678">
        <v>0</v>
      </c>
      <c r="R298" s="662"/>
      <c r="S298" s="678">
        <v>0</v>
      </c>
      <c r="T298" s="745"/>
      <c r="U298" s="701">
        <v>0</v>
      </c>
    </row>
    <row r="299" spans="1:21" ht="14.4" customHeight="1" x14ac:dyDescent="0.3">
      <c r="A299" s="661">
        <v>13</v>
      </c>
      <c r="B299" s="662" t="s">
        <v>530</v>
      </c>
      <c r="C299" s="662" t="s">
        <v>1719</v>
      </c>
      <c r="D299" s="743" t="s">
        <v>2847</v>
      </c>
      <c r="E299" s="744" t="s">
        <v>1735</v>
      </c>
      <c r="F299" s="662" t="s">
        <v>1714</v>
      </c>
      <c r="G299" s="662" t="s">
        <v>1782</v>
      </c>
      <c r="H299" s="662" t="s">
        <v>531</v>
      </c>
      <c r="I299" s="662" t="s">
        <v>1342</v>
      </c>
      <c r="J299" s="662" t="s">
        <v>1343</v>
      </c>
      <c r="K299" s="662" t="s">
        <v>1663</v>
      </c>
      <c r="L299" s="663">
        <v>170.52</v>
      </c>
      <c r="M299" s="663">
        <v>341.04</v>
      </c>
      <c r="N299" s="662">
        <v>2</v>
      </c>
      <c r="O299" s="745">
        <v>0.5</v>
      </c>
      <c r="P299" s="663">
        <v>341.04</v>
      </c>
      <c r="Q299" s="678">
        <v>1</v>
      </c>
      <c r="R299" s="662">
        <v>2</v>
      </c>
      <c r="S299" s="678">
        <v>1</v>
      </c>
      <c r="T299" s="745">
        <v>0.5</v>
      </c>
      <c r="U299" s="701">
        <v>1</v>
      </c>
    </row>
    <row r="300" spans="1:21" ht="14.4" customHeight="1" x14ac:dyDescent="0.3">
      <c r="A300" s="661">
        <v>13</v>
      </c>
      <c r="B300" s="662" t="s">
        <v>530</v>
      </c>
      <c r="C300" s="662" t="s">
        <v>1719</v>
      </c>
      <c r="D300" s="743" t="s">
        <v>2847</v>
      </c>
      <c r="E300" s="744" t="s">
        <v>1735</v>
      </c>
      <c r="F300" s="662" t="s">
        <v>1714</v>
      </c>
      <c r="G300" s="662" t="s">
        <v>1782</v>
      </c>
      <c r="H300" s="662" t="s">
        <v>531</v>
      </c>
      <c r="I300" s="662" t="s">
        <v>2277</v>
      </c>
      <c r="J300" s="662" t="s">
        <v>1343</v>
      </c>
      <c r="K300" s="662" t="s">
        <v>1111</v>
      </c>
      <c r="L300" s="663">
        <v>0</v>
      </c>
      <c r="M300" s="663">
        <v>0</v>
      </c>
      <c r="N300" s="662">
        <v>2</v>
      </c>
      <c r="O300" s="745">
        <v>1</v>
      </c>
      <c r="P300" s="663">
        <v>0</v>
      </c>
      <c r="Q300" s="678"/>
      <c r="R300" s="662">
        <v>2</v>
      </c>
      <c r="S300" s="678">
        <v>1</v>
      </c>
      <c r="T300" s="745">
        <v>1</v>
      </c>
      <c r="U300" s="701">
        <v>1</v>
      </c>
    </row>
    <row r="301" spans="1:21" ht="14.4" customHeight="1" x14ac:dyDescent="0.3">
      <c r="A301" s="661">
        <v>13</v>
      </c>
      <c r="B301" s="662" t="s">
        <v>530</v>
      </c>
      <c r="C301" s="662" t="s">
        <v>1719</v>
      </c>
      <c r="D301" s="743" t="s">
        <v>2847</v>
      </c>
      <c r="E301" s="744" t="s">
        <v>1735</v>
      </c>
      <c r="F301" s="662" t="s">
        <v>1714</v>
      </c>
      <c r="G301" s="662" t="s">
        <v>1782</v>
      </c>
      <c r="H301" s="662" t="s">
        <v>531</v>
      </c>
      <c r="I301" s="662" t="s">
        <v>1790</v>
      </c>
      <c r="J301" s="662" t="s">
        <v>1343</v>
      </c>
      <c r="K301" s="662" t="s">
        <v>1663</v>
      </c>
      <c r="L301" s="663">
        <v>0</v>
      </c>
      <c r="M301" s="663">
        <v>0</v>
      </c>
      <c r="N301" s="662">
        <v>2</v>
      </c>
      <c r="O301" s="745">
        <v>1</v>
      </c>
      <c r="P301" s="663">
        <v>0</v>
      </c>
      <c r="Q301" s="678"/>
      <c r="R301" s="662">
        <v>2</v>
      </c>
      <c r="S301" s="678">
        <v>1</v>
      </c>
      <c r="T301" s="745">
        <v>1</v>
      </c>
      <c r="U301" s="701">
        <v>1</v>
      </c>
    </row>
    <row r="302" spans="1:21" ht="14.4" customHeight="1" x14ac:dyDescent="0.3">
      <c r="A302" s="661">
        <v>13</v>
      </c>
      <c r="B302" s="662" t="s">
        <v>530</v>
      </c>
      <c r="C302" s="662" t="s">
        <v>1719</v>
      </c>
      <c r="D302" s="743" t="s">
        <v>2847</v>
      </c>
      <c r="E302" s="744" t="s">
        <v>1735</v>
      </c>
      <c r="F302" s="662" t="s">
        <v>1714</v>
      </c>
      <c r="G302" s="662" t="s">
        <v>1782</v>
      </c>
      <c r="H302" s="662" t="s">
        <v>531</v>
      </c>
      <c r="I302" s="662" t="s">
        <v>2278</v>
      </c>
      <c r="J302" s="662" t="s">
        <v>1662</v>
      </c>
      <c r="K302" s="662" t="s">
        <v>2279</v>
      </c>
      <c r="L302" s="663">
        <v>0</v>
      </c>
      <c r="M302" s="663">
        <v>0</v>
      </c>
      <c r="N302" s="662">
        <v>1</v>
      </c>
      <c r="O302" s="745">
        <v>1</v>
      </c>
      <c r="P302" s="663">
        <v>0</v>
      </c>
      <c r="Q302" s="678"/>
      <c r="R302" s="662">
        <v>1</v>
      </c>
      <c r="S302" s="678">
        <v>1</v>
      </c>
      <c r="T302" s="745">
        <v>1</v>
      </c>
      <c r="U302" s="701">
        <v>1</v>
      </c>
    </row>
    <row r="303" spans="1:21" ht="14.4" customHeight="1" x14ac:dyDescent="0.3">
      <c r="A303" s="661">
        <v>13</v>
      </c>
      <c r="B303" s="662" t="s">
        <v>530</v>
      </c>
      <c r="C303" s="662" t="s">
        <v>1719</v>
      </c>
      <c r="D303" s="743" t="s">
        <v>2847</v>
      </c>
      <c r="E303" s="744" t="s">
        <v>1735</v>
      </c>
      <c r="F303" s="662" t="s">
        <v>1714</v>
      </c>
      <c r="G303" s="662" t="s">
        <v>2280</v>
      </c>
      <c r="H303" s="662" t="s">
        <v>1113</v>
      </c>
      <c r="I303" s="662" t="s">
        <v>1165</v>
      </c>
      <c r="J303" s="662" t="s">
        <v>1116</v>
      </c>
      <c r="K303" s="662" t="s">
        <v>709</v>
      </c>
      <c r="L303" s="663">
        <v>69.16</v>
      </c>
      <c r="M303" s="663">
        <v>69.16</v>
      </c>
      <c r="N303" s="662">
        <v>1</v>
      </c>
      <c r="O303" s="745">
        <v>1</v>
      </c>
      <c r="P303" s="663"/>
      <c r="Q303" s="678">
        <v>0</v>
      </c>
      <c r="R303" s="662"/>
      <c r="S303" s="678">
        <v>0</v>
      </c>
      <c r="T303" s="745"/>
      <c r="U303" s="701">
        <v>0</v>
      </c>
    </row>
    <row r="304" spans="1:21" ht="14.4" customHeight="1" x14ac:dyDescent="0.3">
      <c r="A304" s="661">
        <v>13</v>
      </c>
      <c r="B304" s="662" t="s">
        <v>530</v>
      </c>
      <c r="C304" s="662" t="s">
        <v>1719</v>
      </c>
      <c r="D304" s="743" t="s">
        <v>2847</v>
      </c>
      <c r="E304" s="744" t="s">
        <v>1735</v>
      </c>
      <c r="F304" s="662" t="s">
        <v>1714</v>
      </c>
      <c r="G304" s="662" t="s">
        <v>1833</v>
      </c>
      <c r="H304" s="662" t="s">
        <v>531</v>
      </c>
      <c r="I304" s="662" t="s">
        <v>929</v>
      </c>
      <c r="J304" s="662" t="s">
        <v>930</v>
      </c>
      <c r="K304" s="662" t="s">
        <v>905</v>
      </c>
      <c r="L304" s="663">
        <v>0</v>
      </c>
      <c r="M304" s="663">
        <v>0</v>
      </c>
      <c r="N304" s="662">
        <v>7</v>
      </c>
      <c r="O304" s="745">
        <v>6</v>
      </c>
      <c r="P304" s="663">
        <v>0</v>
      </c>
      <c r="Q304" s="678"/>
      <c r="R304" s="662">
        <v>1</v>
      </c>
      <c r="S304" s="678">
        <v>0.14285714285714285</v>
      </c>
      <c r="T304" s="745">
        <v>0.5</v>
      </c>
      <c r="U304" s="701">
        <v>8.3333333333333329E-2</v>
      </c>
    </row>
    <row r="305" spans="1:21" ht="14.4" customHeight="1" x14ac:dyDescent="0.3">
      <c r="A305" s="661">
        <v>13</v>
      </c>
      <c r="B305" s="662" t="s">
        <v>530</v>
      </c>
      <c r="C305" s="662" t="s">
        <v>1719</v>
      </c>
      <c r="D305" s="743" t="s">
        <v>2847</v>
      </c>
      <c r="E305" s="744" t="s">
        <v>1735</v>
      </c>
      <c r="F305" s="662" t="s">
        <v>1714</v>
      </c>
      <c r="G305" s="662" t="s">
        <v>2281</v>
      </c>
      <c r="H305" s="662" t="s">
        <v>531</v>
      </c>
      <c r="I305" s="662" t="s">
        <v>2282</v>
      </c>
      <c r="J305" s="662" t="s">
        <v>2283</v>
      </c>
      <c r="K305" s="662" t="s">
        <v>2284</v>
      </c>
      <c r="L305" s="663">
        <v>0</v>
      </c>
      <c r="M305" s="663">
        <v>0</v>
      </c>
      <c r="N305" s="662">
        <v>1</v>
      </c>
      <c r="O305" s="745">
        <v>0.5</v>
      </c>
      <c r="P305" s="663">
        <v>0</v>
      </c>
      <c r="Q305" s="678"/>
      <c r="R305" s="662">
        <v>1</v>
      </c>
      <c r="S305" s="678">
        <v>1</v>
      </c>
      <c r="T305" s="745">
        <v>0.5</v>
      </c>
      <c r="U305" s="701">
        <v>1</v>
      </c>
    </row>
    <row r="306" spans="1:21" ht="14.4" customHeight="1" x14ac:dyDescent="0.3">
      <c r="A306" s="661">
        <v>13</v>
      </c>
      <c r="B306" s="662" t="s">
        <v>530</v>
      </c>
      <c r="C306" s="662" t="s">
        <v>1719</v>
      </c>
      <c r="D306" s="743" t="s">
        <v>2847</v>
      </c>
      <c r="E306" s="744" t="s">
        <v>1735</v>
      </c>
      <c r="F306" s="662" t="s">
        <v>1714</v>
      </c>
      <c r="G306" s="662" t="s">
        <v>1835</v>
      </c>
      <c r="H306" s="662" t="s">
        <v>531</v>
      </c>
      <c r="I306" s="662" t="s">
        <v>2096</v>
      </c>
      <c r="J306" s="662" t="s">
        <v>1837</v>
      </c>
      <c r="K306" s="662" t="s">
        <v>2097</v>
      </c>
      <c r="L306" s="663">
        <v>0</v>
      </c>
      <c r="M306" s="663">
        <v>0</v>
      </c>
      <c r="N306" s="662">
        <v>1</v>
      </c>
      <c r="O306" s="745">
        <v>1</v>
      </c>
      <c r="P306" s="663">
        <v>0</v>
      </c>
      <c r="Q306" s="678"/>
      <c r="R306" s="662">
        <v>1</v>
      </c>
      <c r="S306" s="678">
        <v>1</v>
      </c>
      <c r="T306" s="745">
        <v>1</v>
      </c>
      <c r="U306" s="701">
        <v>1</v>
      </c>
    </row>
    <row r="307" spans="1:21" ht="14.4" customHeight="1" x14ac:dyDescent="0.3">
      <c r="A307" s="661">
        <v>13</v>
      </c>
      <c r="B307" s="662" t="s">
        <v>530</v>
      </c>
      <c r="C307" s="662" t="s">
        <v>1719</v>
      </c>
      <c r="D307" s="743" t="s">
        <v>2847</v>
      </c>
      <c r="E307" s="744" t="s">
        <v>1735</v>
      </c>
      <c r="F307" s="662" t="s">
        <v>1714</v>
      </c>
      <c r="G307" s="662" t="s">
        <v>1835</v>
      </c>
      <c r="H307" s="662" t="s">
        <v>531</v>
      </c>
      <c r="I307" s="662" t="s">
        <v>2285</v>
      </c>
      <c r="J307" s="662" t="s">
        <v>1837</v>
      </c>
      <c r="K307" s="662" t="s">
        <v>2286</v>
      </c>
      <c r="L307" s="663">
        <v>477.5</v>
      </c>
      <c r="M307" s="663">
        <v>477.5</v>
      </c>
      <c r="N307" s="662">
        <v>1</v>
      </c>
      <c r="O307" s="745">
        <v>0.5</v>
      </c>
      <c r="P307" s="663"/>
      <c r="Q307" s="678">
        <v>0</v>
      </c>
      <c r="R307" s="662"/>
      <c r="S307" s="678">
        <v>0</v>
      </c>
      <c r="T307" s="745"/>
      <c r="U307" s="701">
        <v>0</v>
      </c>
    </row>
    <row r="308" spans="1:21" ht="14.4" customHeight="1" x14ac:dyDescent="0.3">
      <c r="A308" s="661">
        <v>13</v>
      </c>
      <c r="B308" s="662" t="s">
        <v>530</v>
      </c>
      <c r="C308" s="662" t="s">
        <v>1719</v>
      </c>
      <c r="D308" s="743" t="s">
        <v>2847</v>
      </c>
      <c r="E308" s="744" t="s">
        <v>1735</v>
      </c>
      <c r="F308" s="662" t="s">
        <v>1714</v>
      </c>
      <c r="G308" s="662" t="s">
        <v>1957</v>
      </c>
      <c r="H308" s="662" t="s">
        <v>531</v>
      </c>
      <c r="I308" s="662" t="s">
        <v>2287</v>
      </c>
      <c r="J308" s="662" t="s">
        <v>2288</v>
      </c>
      <c r="K308" s="662" t="s">
        <v>2289</v>
      </c>
      <c r="L308" s="663">
        <v>123.2</v>
      </c>
      <c r="M308" s="663">
        <v>246.4</v>
      </c>
      <c r="N308" s="662">
        <v>2</v>
      </c>
      <c r="O308" s="745">
        <v>1</v>
      </c>
      <c r="P308" s="663">
        <v>246.4</v>
      </c>
      <c r="Q308" s="678">
        <v>1</v>
      </c>
      <c r="R308" s="662">
        <v>2</v>
      </c>
      <c r="S308" s="678">
        <v>1</v>
      </c>
      <c r="T308" s="745">
        <v>1</v>
      </c>
      <c r="U308" s="701">
        <v>1</v>
      </c>
    </row>
    <row r="309" spans="1:21" ht="14.4" customHeight="1" x14ac:dyDescent="0.3">
      <c r="A309" s="661">
        <v>13</v>
      </c>
      <c r="B309" s="662" t="s">
        <v>530</v>
      </c>
      <c r="C309" s="662" t="s">
        <v>1719</v>
      </c>
      <c r="D309" s="743" t="s">
        <v>2847</v>
      </c>
      <c r="E309" s="744" t="s">
        <v>1735</v>
      </c>
      <c r="F309" s="662" t="s">
        <v>1714</v>
      </c>
      <c r="G309" s="662" t="s">
        <v>2108</v>
      </c>
      <c r="H309" s="662" t="s">
        <v>531</v>
      </c>
      <c r="I309" s="662" t="s">
        <v>2290</v>
      </c>
      <c r="J309" s="662" t="s">
        <v>2291</v>
      </c>
      <c r="K309" s="662" t="s">
        <v>2292</v>
      </c>
      <c r="L309" s="663">
        <v>0</v>
      </c>
      <c r="M309" s="663">
        <v>0</v>
      </c>
      <c r="N309" s="662">
        <v>3</v>
      </c>
      <c r="O309" s="745">
        <v>1</v>
      </c>
      <c r="P309" s="663"/>
      <c r="Q309" s="678"/>
      <c r="R309" s="662"/>
      <c r="S309" s="678">
        <v>0</v>
      </c>
      <c r="T309" s="745"/>
      <c r="U309" s="701">
        <v>0</v>
      </c>
    </row>
    <row r="310" spans="1:21" ht="14.4" customHeight="1" x14ac:dyDescent="0.3">
      <c r="A310" s="661">
        <v>13</v>
      </c>
      <c r="B310" s="662" t="s">
        <v>530</v>
      </c>
      <c r="C310" s="662" t="s">
        <v>1719</v>
      </c>
      <c r="D310" s="743" t="s">
        <v>2847</v>
      </c>
      <c r="E310" s="744" t="s">
        <v>1735</v>
      </c>
      <c r="F310" s="662" t="s">
        <v>1714</v>
      </c>
      <c r="G310" s="662" t="s">
        <v>2108</v>
      </c>
      <c r="H310" s="662" t="s">
        <v>531</v>
      </c>
      <c r="I310" s="662" t="s">
        <v>2293</v>
      </c>
      <c r="J310" s="662" t="s">
        <v>2291</v>
      </c>
      <c r="K310" s="662" t="s">
        <v>2294</v>
      </c>
      <c r="L310" s="663">
        <v>0</v>
      </c>
      <c r="M310" s="663">
        <v>0</v>
      </c>
      <c r="N310" s="662">
        <v>4</v>
      </c>
      <c r="O310" s="745">
        <v>2</v>
      </c>
      <c r="P310" s="663">
        <v>0</v>
      </c>
      <c r="Q310" s="678"/>
      <c r="R310" s="662">
        <v>3</v>
      </c>
      <c r="S310" s="678">
        <v>0.75</v>
      </c>
      <c r="T310" s="745">
        <v>1</v>
      </c>
      <c r="U310" s="701">
        <v>0.5</v>
      </c>
    </row>
    <row r="311" spans="1:21" ht="14.4" customHeight="1" x14ac:dyDescent="0.3">
      <c r="A311" s="661">
        <v>13</v>
      </c>
      <c r="B311" s="662" t="s">
        <v>530</v>
      </c>
      <c r="C311" s="662" t="s">
        <v>1719</v>
      </c>
      <c r="D311" s="743" t="s">
        <v>2847</v>
      </c>
      <c r="E311" s="744" t="s">
        <v>1735</v>
      </c>
      <c r="F311" s="662" t="s">
        <v>1714</v>
      </c>
      <c r="G311" s="662" t="s">
        <v>2108</v>
      </c>
      <c r="H311" s="662" t="s">
        <v>531</v>
      </c>
      <c r="I311" s="662" t="s">
        <v>2109</v>
      </c>
      <c r="J311" s="662" t="s">
        <v>2110</v>
      </c>
      <c r="K311" s="662" t="s">
        <v>2111</v>
      </c>
      <c r="L311" s="663">
        <v>120.89</v>
      </c>
      <c r="M311" s="663">
        <v>241.78</v>
      </c>
      <c r="N311" s="662">
        <v>2</v>
      </c>
      <c r="O311" s="745">
        <v>1</v>
      </c>
      <c r="P311" s="663">
        <v>241.78</v>
      </c>
      <c r="Q311" s="678">
        <v>1</v>
      </c>
      <c r="R311" s="662">
        <v>2</v>
      </c>
      <c r="S311" s="678">
        <v>1</v>
      </c>
      <c r="T311" s="745">
        <v>1</v>
      </c>
      <c r="U311" s="701">
        <v>1</v>
      </c>
    </row>
    <row r="312" spans="1:21" ht="14.4" customHeight="1" x14ac:dyDescent="0.3">
      <c r="A312" s="661">
        <v>13</v>
      </c>
      <c r="B312" s="662" t="s">
        <v>530</v>
      </c>
      <c r="C312" s="662" t="s">
        <v>1719</v>
      </c>
      <c r="D312" s="743" t="s">
        <v>2847</v>
      </c>
      <c r="E312" s="744" t="s">
        <v>1735</v>
      </c>
      <c r="F312" s="662" t="s">
        <v>1714</v>
      </c>
      <c r="G312" s="662" t="s">
        <v>1978</v>
      </c>
      <c r="H312" s="662" t="s">
        <v>531</v>
      </c>
      <c r="I312" s="662" t="s">
        <v>2295</v>
      </c>
      <c r="J312" s="662" t="s">
        <v>2296</v>
      </c>
      <c r="K312" s="662" t="s">
        <v>2297</v>
      </c>
      <c r="L312" s="663">
        <v>0</v>
      </c>
      <c r="M312" s="663">
        <v>0</v>
      </c>
      <c r="N312" s="662">
        <v>2</v>
      </c>
      <c r="O312" s="745">
        <v>2</v>
      </c>
      <c r="P312" s="663">
        <v>0</v>
      </c>
      <c r="Q312" s="678"/>
      <c r="R312" s="662">
        <v>1</v>
      </c>
      <c r="S312" s="678">
        <v>0.5</v>
      </c>
      <c r="T312" s="745">
        <v>1</v>
      </c>
      <c r="U312" s="701">
        <v>0.5</v>
      </c>
    </row>
    <row r="313" spans="1:21" ht="14.4" customHeight="1" x14ac:dyDescent="0.3">
      <c r="A313" s="661">
        <v>13</v>
      </c>
      <c r="B313" s="662" t="s">
        <v>530</v>
      </c>
      <c r="C313" s="662" t="s">
        <v>1719</v>
      </c>
      <c r="D313" s="743" t="s">
        <v>2847</v>
      </c>
      <c r="E313" s="744" t="s">
        <v>1735</v>
      </c>
      <c r="F313" s="662" t="s">
        <v>1714</v>
      </c>
      <c r="G313" s="662" t="s">
        <v>2123</v>
      </c>
      <c r="H313" s="662" t="s">
        <v>531</v>
      </c>
      <c r="I313" s="662" t="s">
        <v>2124</v>
      </c>
      <c r="J313" s="662" t="s">
        <v>2125</v>
      </c>
      <c r="K313" s="662" t="s">
        <v>2126</v>
      </c>
      <c r="L313" s="663">
        <v>0</v>
      </c>
      <c r="M313" s="663">
        <v>0</v>
      </c>
      <c r="N313" s="662">
        <v>1</v>
      </c>
      <c r="O313" s="745">
        <v>0.5</v>
      </c>
      <c r="P313" s="663">
        <v>0</v>
      </c>
      <c r="Q313" s="678"/>
      <c r="R313" s="662">
        <v>1</v>
      </c>
      <c r="S313" s="678">
        <v>1</v>
      </c>
      <c r="T313" s="745">
        <v>0.5</v>
      </c>
      <c r="U313" s="701">
        <v>1</v>
      </c>
    </row>
    <row r="314" spans="1:21" ht="14.4" customHeight="1" x14ac:dyDescent="0.3">
      <c r="A314" s="661">
        <v>13</v>
      </c>
      <c r="B314" s="662" t="s">
        <v>530</v>
      </c>
      <c r="C314" s="662" t="s">
        <v>1719</v>
      </c>
      <c r="D314" s="743" t="s">
        <v>2847</v>
      </c>
      <c r="E314" s="744" t="s">
        <v>1735</v>
      </c>
      <c r="F314" s="662" t="s">
        <v>1714</v>
      </c>
      <c r="G314" s="662" t="s">
        <v>1866</v>
      </c>
      <c r="H314" s="662" t="s">
        <v>531</v>
      </c>
      <c r="I314" s="662" t="s">
        <v>2298</v>
      </c>
      <c r="J314" s="662" t="s">
        <v>2299</v>
      </c>
      <c r="K314" s="662" t="s">
        <v>1807</v>
      </c>
      <c r="L314" s="663">
        <v>207.45</v>
      </c>
      <c r="M314" s="663">
        <v>207.45</v>
      </c>
      <c r="N314" s="662">
        <v>1</v>
      </c>
      <c r="O314" s="745">
        <v>1</v>
      </c>
      <c r="P314" s="663"/>
      <c r="Q314" s="678">
        <v>0</v>
      </c>
      <c r="R314" s="662"/>
      <c r="S314" s="678">
        <v>0</v>
      </c>
      <c r="T314" s="745"/>
      <c r="U314" s="701">
        <v>0</v>
      </c>
    </row>
    <row r="315" spans="1:21" ht="14.4" customHeight="1" x14ac:dyDescent="0.3">
      <c r="A315" s="661">
        <v>13</v>
      </c>
      <c r="B315" s="662" t="s">
        <v>530</v>
      </c>
      <c r="C315" s="662" t="s">
        <v>1719</v>
      </c>
      <c r="D315" s="743" t="s">
        <v>2847</v>
      </c>
      <c r="E315" s="744" t="s">
        <v>1735</v>
      </c>
      <c r="F315" s="662" t="s">
        <v>1714</v>
      </c>
      <c r="G315" s="662" t="s">
        <v>1877</v>
      </c>
      <c r="H315" s="662" t="s">
        <v>531</v>
      </c>
      <c r="I315" s="662" t="s">
        <v>1878</v>
      </c>
      <c r="J315" s="662" t="s">
        <v>1879</v>
      </c>
      <c r="K315" s="662" t="s">
        <v>1880</v>
      </c>
      <c r="L315" s="663">
        <v>141.04</v>
      </c>
      <c r="M315" s="663">
        <v>423.12</v>
      </c>
      <c r="N315" s="662">
        <v>3</v>
      </c>
      <c r="O315" s="745">
        <v>1</v>
      </c>
      <c r="P315" s="663"/>
      <c r="Q315" s="678">
        <v>0</v>
      </c>
      <c r="R315" s="662"/>
      <c r="S315" s="678">
        <v>0</v>
      </c>
      <c r="T315" s="745"/>
      <c r="U315" s="701">
        <v>0</v>
      </c>
    </row>
    <row r="316" spans="1:21" ht="14.4" customHeight="1" x14ac:dyDescent="0.3">
      <c r="A316" s="661">
        <v>13</v>
      </c>
      <c r="B316" s="662" t="s">
        <v>530</v>
      </c>
      <c r="C316" s="662" t="s">
        <v>1719</v>
      </c>
      <c r="D316" s="743" t="s">
        <v>2847</v>
      </c>
      <c r="E316" s="744" t="s">
        <v>1735</v>
      </c>
      <c r="F316" s="662" t="s">
        <v>1714</v>
      </c>
      <c r="G316" s="662" t="s">
        <v>1877</v>
      </c>
      <c r="H316" s="662" t="s">
        <v>531</v>
      </c>
      <c r="I316" s="662" t="s">
        <v>2300</v>
      </c>
      <c r="J316" s="662" t="s">
        <v>1879</v>
      </c>
      <c r="K316" s="662" t="s">
        <v>2301</v>
      </c>
      <c r="L316" s="663">
        <v>0</v>
      </c>
      <c r="M316" s="663">
        <v>0</v>
      </c>
      <c r="N316" s="662">
        <v>5</v>
      </c>
      <c r="O316" s="745">
        <v>2</v>
      </c>
      <c r="P316" s="663">
        <v>0</v>
      </c>
      <c r="Q316" s="678"/>
      <c r="R316" s="662">
        <v>3</v>
      </c>
      <c r="S316" s="678">
        <v>0.6</v>
      </c>
      <c r="T316" s="745">
        <v>1</v>
      </c>
      <c r="U316" s="701">
        <v>0.5</v>
      </c>
    </row>
    <row r="317" spans="1:21" ht="14.4" customHeight="1" x14ac:dyDescent="0.3">
      <c r="A317" s="661">
        <v>13</v>
      </c>
      <c r="B317" s="662" t="s">
        <v>530</v>
      </c>
      <c r="C317" s="662" t="s">
        <v>1719</v>
      </c>
      <c r="D317" s="743" t="s">
        <v>2847</v>
      </c>
      <c r="E317" s="744" t="s">
        <v>1735</v>
      </c>
      <c r="F317" s="662" t="s">
        <v>1714</v>
      </c>
      <c r="G317" s="662" t="s">
        <v>1877</v>
      </c>
      <c r="H317" s="662" t="s">
        <v>531</v>
      </c>
      <c r="I317" s="662" t="s">
        <v>2302</v>
      </c>
      <c r="J317" s="662" t="s">
        <v>1884</v>
      </c>
      <c r="K317" s="662" t="s">
        <v>2303</v>
      </c>
      <c r="L317" s="663">
        <v>0</v>
      </c>
      <c r="M317" s="663">
        <v>0</v>
      </c>
      <c r="N317" s="662">
        <v>55</v>
      </c>
      <c r="O317" s="745">
        <v>18.5</v>
      </c>
      <c r="P317" s="663">
        <v>0</v>
      </c>
      <c r="Q317" s="678"/>
      <c r="R317" s="662">
        <v>31</v>
      </c>
      <c r="S317" s="678">
        <v>0.5636363636363636</v>
      </c>
      <c r="T317" s="745">
        <v>11</v>
      </c>
      <c r="U317" s="701">
        <v>0.59459459459459463</v>
      </c>
    </row>
    <row r="318" spans="1:21" ht="14.4" customHeight="1" x14ac:dyDescent="0.3">
      <c r="A318" s="661">
        <v>13</v>
      </c>
      <c r="B318" s="662" t="s">
        <v>530</v>
      </c>
      <c r="C318" s="662" t="s">
        <v>1719</v>
      </c>
      <c r="D318" s="743" t="s">
        <v>2847</v>
      </c>
      <c r="E318" s="744" t="s">
        <v>1735</v>
      </c>
      <c r="F318" s="662" t="s">
        <v>1714</v>
      </c>
      <c r="G318" s="662" t="s">
        <v>1877</v>
      </c>
      <c r="H318" s="662" t="s">
        <v>531</v>
      </c>
      <c r="I318" s="662" t="s">
        <v>1883</v>
      </c>
      <c r="J318" s="662" t="s">
        <v>1884</v>
      </c>
      <c r="K318" s="662" t="s">
        <v>1885</v>
      </c>
      <c r="L318" s="663">
        <v>0</v>
      </c>
      <c r="M318" s="663">
        <v>0</v>
      </c>
      <c r="N318" s="662">
        <v>6</v>
      </c>
      <c r="O318" s="745">
        <v>2.5</v>
      </c>
      <c r="P318" s="663">
        <v>0</v>
      </c>
      <c r="Q318" s="678"/>
      <c r="R318" s="662">
        <v>4</v>
      </c>
      <c r="S318" s="678">
        <v>0.66666666666666663</v>
      </c>
      <c r="T318" s="745">
        <v>1.5</v>
      </c>
      <c r="U318" s="701">
        <v>0.6</v>
      </c>
    </row>
    <row r="319" spans="1:21" ht="14.4" customHeight="1" x14ac:dyDescent="0.3">
      <c r="A319" s="661">
        <v>13</v>
      </c>
      <c r="B319" s="662" t="s">
        <v>530</v>
      </c>
      <c r="C319" s="662" t="s">
        <v>1719</v>
      </c>
      <c r="D319" s="743" t="s">
        <v>2847</v>
      </c>
      <c r="E319" s="744" t="s">
        <v>1735</v>
      </c>
      <c r="F319" s="662" t="s">
        <v>1714</v>
      </c>
      <c r="G319" s="662" t="s">
        <v>1877</v>
      </c>
      <c r="H319" s="662" t="s">
        <v>531</v>
      </c>
      <c r="I319" s="662" t="s">
        <v>1886</v>
      </c>
      <c r="J319" s="662" t="s">
        <v>1884</v>
      </c>
      <c r="K319" s="662" t="s">
        <v>1887</v>
      </c>
      <c r="L319" s="663">
        <v>131.37</v>
      </c>
      <c r="M319" s="663">
        <v>2890.14</v>
      </c>
      <c r="N319" s="662">
        <v>22</v>
      </c>
      <c r="O319" s="745">
        <v>7</v>
      </c>
      <c r="P319" s="663">
        <v>1313.6999999999998</v>
      </c>
      <c r="Q319" s="678">
        <v>0.45454545454545447</v>
      </c>
      <c r="R319" s="662">
        <v>10</v>
      </c>
      <c r="S319" s="678">
        <v>0.45454545454545453</v>
      </c>
      <c r="T319" s="745">
        <v>3.5</v>
      </c>
      <c r="U319" s="701">
        <v>0.5</v>
      </c>
    </row>
    <row r="320" spans="1:21" ht="14.4" customHeight="1" x14ac:dyDescent="0.3">
      <c r="A320" s="661">
        <v>13</v>
      </c>
      <c r="B320" s="662" t="s">
        <v>530</v>
      </c>
      <c r="C320" s="662" t="s">
        <v>1719</v>
      </c>
      <c r="D320" s="743" t="s">
        <v>2847</v>
      </c>
      <c r="E320" s="744" t="s">
        <v>1735</v>
      </c>
      <c r="F320" s="662" t="s">
        <v>1714</v>
      </c>
      <c r="G320" s="662" t="s">
        <v>2154</v>
      </c>
      <c r="H320" s="662" t="s">
        <v>531</v>
      </c>
      <c r="I320" s="662" t="s">
        <v>2304</v>
      </c>
      <c r="J320" s="662" t="s">
        <v>1095</v>
      </c>
      <c r="K320" s="662" t="s">
        <v>2305</v>
      </c>
      <c r="L320" s="663">
        <v>57.64</v>
      </c>
      <c r="M320" s="663">
        <v>115.28</v>
      </c>
      <c r="N320" s="662">
        <v>2</v>
      </c>
      <c r="O320" s="745">
        <v>1</v>
      </c>
      <c r="P320" s="663"/>
      <c r="Q320" s="678">
        <v>0</v>
      </c>
      <c r="R320" s="662"/>
      <c r="S320" s="678">
        <v>0</v>
      </c>
      <c r="T320" s="745"/>
      <c r="U320" s="701">
        <v>0</v>
      </c>
    </row>
    <row r="321" spans="1:21" ht="14.4" customHeight="1" x14ac:dyDescent="0.3">
      <c r="A321" s="661">
        <v>13</v>
      </c>
      <c r="B321" s="662" t="s">
        <v>530</v>
      </c>
      <c r="C321" s="662" t="s">
        <v>1719</v>
      </c>
      <c r="D321" s="743" t="s">
        <v>2847</v>
      </c>
      <c r="E321" s="744" t="s">
        <v>1735</v>
      </c>
      <c r="F321" s="662" t="s">
        <v>1714</v>
      </c>
      <c r="G321" s="662" t="s">
        <v>1892</v>
      </c>
      <c r="H321" s="662" t="s">
        <v>531</v>
      </c>
      <c r="I321" s="662" t="s">
        <v>899</v>
      </c>
      <c r="J321" s="662" t="s">
        <v>1893</v>
      </c>
      <c r="K321" s="662" t="s">
        <v>1894</v>
      </c>
      <c r="L321" s="663">
        <v>99.11</v>
      </c>
      <c r="M321" s="663">
        <v>198.22</v>
      </c>
      <c r="N321" s="662">
        <v>2</v>
      </c>
      <c r="O321" s="745">
        <v>1.5</v>
      </c>
      <c r="P321" s="663"/>
      <c r="Q321" s="678">
        <v>0</v>
      </c>
      <c r="R321" s="662"/>
      <c r="S321" s="678">
        <v>0</v>
      </c>
      <c r="T321" s="745"/>
      <c r="U321" s="701">
        <v>0</v>
      </c>
    </row>
    <row r="322" spans="1:21" ht="14.4" customHeight="1" x14ac:dyDescent="0.3">
      <c r="A322" s="661">
        <v>13</v>
      </c>
      <c r="B322" s="662" t="s">
        <v>530</v>
      </c>
      <c r="C322" s="662" t="s">
        <v>1719</v>
      </c>
      <c r="D322" s="743" t="s">
        <v>2847</v>
      </c>
      <c r="E322" s="744" t="s">
        <v>1735</v>
      </c>
      <c r="F322" s="662" t="s">
        <v>1714</v>
      </c>
      <c r="G322" s="662" t="s">
        <v>2027</v>
      </c>
      <c r="H322" s="662" t="s">
        <v>531</v>
      </c>
      <c r="I322" s="662" t="s">
        <v>2306</v>
      </c>
      <c r="J322" s="662" t="s">
        <v>1089</v>
      </c>
      <c r="K322" s="662" t="s">
        <v>2307</v>
      </c>
      <c r="L322" s="663">
        <v>0</v>
      </c>
      <c r="M322" s="663">
        <v>0</v>
      </c>
      <c r="N322" s="662">
        <v>5</v>
      </c>
      <c r="O322" s="745">
        <v>3</v>
      </c>
      <c r="P322" s="663">
        <v>0</v>
      </c>
      <c r="Q322" s="678"/>
      <c r="R322" s="662">
        <v>3</v>
      </c>
      <c r="S322" s="678">
        <v>0.6</v>
      </c>
      <c r="T322" s="745">
        <v>1.5</v>
      </c>
      <c r="U322" s="701">
        <v>0.5</v>
      </c>
    </row>
    <row r="323" spans="1:21" ht="14.4" customHeight="1" x14ac:dyDescent="0.3">
      <c r="A323" s="661">
        <v>13</v>
      </c>
      <c r="B323" s="662" t="s">
        <v>530</v>
      </c>
      <c r="C323" s="662" t="s">
        <v>1719</v>
      </c>
      <c r="D323" s="743" t="s">
        <v>2847</v>
      </c>
      <c r="E323" s="744" t="s">
        <v>1735</v>
      </c>
      <c r="F323" s="662" t="s">
        <v>1714</v>
      </c>
      <c r="G323" s="662" t="s">
        <v>2308</v>
      </c>
      <c r="H323" s="662" t="s">
        <v>531</v>
      </c>
      <c r="I323" s="662" t="s">
        <v>2309</v>
      </c>
      <c r="J323" s="662" t="s">
        <v>2310</v>
      </c>
      <c r="K323" s="662" t="s">
        <v>2311</v>
      </c>
      <c r="L323" s="663">
        <v>51.21</v>
      </c>
      <c r="M323" s="663">
        <v>102.42</v>
      </c>
      <c r="N323" s="662">
        <v>2</v>
      </c>
      <c r="O323" s="745">
        <v>1</v>
      </c>
      <c r="P323" s="663"/>
      <c r="Q323" s="678">
        <v>0</v>
      </c>
      <c r="R323" s="662"/>
      <c r="S323" s="678">
        <v>0</v>
      </c>
      <c r="T323" s="745"/>
      <c r="U323" s="701">
        <v>0</v>
      </c>
    </row>
    <row r="324" spans="1:21" ht="14.4" customHeight="1" x14ac:dyDescent="0.3">
      <c r="A324" s="661">
        <v>13</v>
      </c>
      <c r="B324" s="662" t="s">
        <v>530</v>
      </c>
      <c r="C324" s="662" t="s">
        <v>1719</v>
      </c>
      <c r="D324" s="743" t="s">
        <v>2847</v>
      </c>
      <c r="E324" s="744" t="s">
        <v>1736</v>
      </c>
      <c r="F324" s="662" t="s">
        <v>1714</v>
      </c>
      <c r="G324" s="662" t="s">
        <v>1751</v>
      </c>
      <c r="H324" s="662" t="s">
        <v>1113</v>
      </c>
      <c r="I324" s="662" t="s">
        <v>1410</v>
      </c>
      <c r="J324" s="662" t="s">
        <v>1260</v>
      </c>
      <c r="K324" s="662" t="s">
        <v>1656</v>
      </c>
      <c r="L324" s="663">
        <v>154.36000000000001</v>
      </c>
      <c r="M324" s="663">
        <v>617.44000000000005</v>
      </c>
      <c r="N324" s="662">
        <v>4</v>
      </c>
      <c r="O324" s="745">
        <v>3.5</v>
      </c>
      <c r="P324" s="663">
        <v>308.72000000000003</v>
      </c>
      <c r="Q324" s="678">
        <v>0.5</v>
      </c>
      <c r="R324" s="662">
        <v>2</v>
      </c>
      <c r="S324" s="678">
        <v>0.5</v>
      </c>
      <c r="T324" s="745">
        <v>1.5</v>
      </c>
      <c r="U324" s="701">
        <v>0.42857142857142855</v>
      </c>
    </row>
    <row r="325" spans="1:21" ht="14.4" customHeight="1" x14ac:dyDescent="0.3">
      <c r="A325" s="661">
        <v>13</v>
      </c>
      <c r="B325" s="662" t="s">
        <v>530</v>
      </c>
      <c r="C325" s="662" t="s">
        <v>1719</v>
      </c>
      <c r="D325" s="743" t="s">
        <v>2847</v>
      </c>
      <c r="E325" s="744" t="s">
        <v>1736</v>
      </c>
      <c r="F325" s="662" t="s">
        <v>1714</v>
      </c>
      <c r="G325" s="662" t="s">
        <v>1751</v>
      </c>
      <c r="H325" s="662" t="s">
        <v>1113</v>
      </c>
      <c r="I325" s="662" t="s">
        <v>1752</v>
      </c>
      <c r="J325" s="662" t="s">
        <v>1753</v>
      </c>
      <c r="K325" s="662" t="s">
        <v>1754</v>
      </c>
      <c r="L325" s="663">
        <v>66.08</v>
      </c>
      <c r="M325" s="663">
        <v>66.08</v>
      </c>
      <c r="N325" s="662">
        <v>1</v>
      </c>
      <c r="O325" s="745">
        <v>1</v>
      </c>
      <c r="P325" s="663">
        <v>66.08</v>
      </c>
      <c r="Q325" s="678">
        <v>1</v>
      </c>
      <c r="R325" s="662">
        <v>1</v>
      </c>
      <c r="S325" s="678">
        <v>1</v>
      </c>
      <c r="T325" s="745">
        <v>1</v>
      </c>
      <c r="U325" s="701">
        <v>1</v>
      </c>
    </row>
    <row r="326" spans="1:21" ht="14.4" customHeight="1" x14ac:dyDescent="0.3">
      <c r="A326" s="661">
        <v>13</v>
      </c>
      <c r="B326" s="662" t="s">
        <v>530</v>
      </c>
      <c r="C326" s="662" t="s">
        <v>1719</v>
      </c>
      <c r="D326" s="743" t="s">
        <v>2847</v>
      </c>
      <c r="E326" s="744" t="s">
        <v>1736</v>
      </c>
      <c r="F326" s="662" t="s">
        <v>1714</v>
      </c>
      <c r="G326" s="662" t="s">
        <v>1751</v>
      </c>
      <c r="H326" s="662" t="s">
        <v>1113</v>
      </c>
      <c r="I326" s="662" t="s">
        <v>2312</v>
      </c>
      <c r="J326" s="662" t="s">
        <v>2313</v>
      </c>
      <c r="K326" s="662" t="s">
        <v>1655</v>
      </c>
      <c r="L326" s="663">
        <v>111.22</v>
      </c>
      <c r="M326" s="663">
        <v>111.22</v>
      </c>
      <c r="N326" s="662">
        <v>1</v>
      </c>
      <c r="O326" s="745">
        <v>1</v>
      </c>
      <c r="P326" s="663"/>
      <c r="Q326" s="678">
        <v>0</v>
      </c>
      <c r="R326" s="662"/>
      <c r="S326" s="678">
        <v>0</v>
      </c>
      <c r="T326" s="745"/>
      <c r="U326" s="701">
        <v>0</v>
      </c>
    </row>
    <row r="327" spans="1:21" ht="14.4" customHeight="1" x14ac:dyDescent="0.3">
      <c r="A327" s="661">
        <v>13</v>
      </c>
      <c r="B327" s="662" t="s">
        <v>530</v>
      </c>
      <c r="C327" s="662" t="s">
        <v>1719</v>
      </c>
      <c r="D327" s="743" t="s">
        <v>2847</v>
      </c>
      <c r="E327" s="744" t="s">
        <v>1736</v>
      </c>
      <c r="F327" s="662" t="s">
        <v>1714</v>
      </c>
      <c r="G327" s="662" t="s">
        <v>1751</v>
      </c>
      <c r="H327" s="662" t="s">
        <v>1113</v>
      </c>
      <c r="I327" s="662" t="s">
        <v>2314</v>
      </c>
      <c r="J327" s="662" t="s">
        <v>2315</v>
      </c>
      <c r="K327" s="662" t="s">
        <v>1754</v>
      </c>
      <c r="L327" s="663">
        <v>80.28</v>
      </c>
      <c r="M327" s="663">
        <v>240.84</v>
      </c>
      <c r="N327" s="662">
        <v>3</v>
      </c>
      <c r="O327" s="745">
        <v>2.5</v>
      </c>
      <c r="P327" s="663">
        <v>240.84</v>
      </c>
      <c r="Q327" s="678">
        <v>1</v>
      </c>
      <c r="R327" s="662">
        <v>3</v>
      </c>
      <c r="S327" s="678">
        <v>1</v>
      </c>
      <c r="T327" s="745">
        <v>2.5</v>
      </c>
      <c r="U327" s="701">
        <v>1</v>
      </c>
    </row>
    <row r="328" spans="1:21" ht="14.4" customHeight="1" x14ac:dyDescent="0.3">
      <c r="A328" s="661">
        <v>13</v>
      </c>
      <c r="B328" s="662" t="s">
        <v>530</v>
      </c>
      <c r="C328" s="662" t="s">
        <v>1719</v>
      </c>
      <c r="D328" s="743" t="s">
        <v>2847</v>
      </c>
      <c r="E328" s="744" t="s">
        <v>1736</v>
      </c>
      <c r="F328" s="662" t="s">
        <v>1714</v>
      </c>
      <c r="G328" s="662" t="s">
        <v>1751</v>
      </c>
      <c r="H328" s="662" t="s">
        <v>1113</v>
      </c>
      <c r="I328" s="662" t="s">
        <v>1414</v>
      </c>
      <c r="J328" s="662" t="s">
        <v>1415</v>
      </c>
      <c r="K328" s="662" t="s">
        <v>1416</v>
      </c>
      <c r="L328" s="663">
        <v>75.73</v>
      </c>
      <c r="M328" s="663">
        <v>75.73</v>
      </c>
      <c r="N328" s="662">
        <v>1</v>
      </c>
      <c r="O328" s="745">
        <v>1</v>
      </c>
      <c r="P328" s="663"/>
      <c r="Q328" s="678">
        <v>0</v>
      </c>
      <c r="R328" s="662"/>
      <c r="S328" s="678">
        <v>0</v>
      </c>
      <c r="T328" s="745"/>
      <c r="U328" s="701">
        <v>0</v>
      </c>
    </row>
    <row r="329" spans="1:21" ht="14.4" customHeight="1" x14ac:dyDescent="0.3">
      <c r="A329" s="661">
        <v>13</v>
      </c>
      <c r="B329" s="662" t="s">
        <v>530</v>
      </c>
      <c r="C329" s="662" t="s">
        <v>1719</v>
      </c>
      <c r="D329" s="743" t="s">
        <v>2847</v>
      </c>
      <c r="E329" s="744" t="s">
        <v>1736</v>
      </c>
      <c r="F329" s="662" t="s">
        <v>1714</v>
      </c>
      <c r="G329" s="662" t="s">
        <v>1773</v>
      </c>
      <c r="H329" s="662" t="s">
        <v>1113</v>
      </c>
      <c r="I329" s="662" t="s">
        <v>861</v>
      </c>
      <c r="J329" s="662" t="s">
        <v>1207</v>
      </c>
      <c r="K329" s="662" t="s">
        <v>1208</v>
      </c>
      <c r="L329" s="663">
        <v>103.8</v>
      </c>
      <c r="M329" s="663">
        <v>311.39999999999998</v>
      </c>
      <c r="N329" s="662">
        <v>3</v>
      </c>
      <c r="O329" s="745">
        <v>1</v>
      </c>
      <c r="P329" s="663"/>
      <c r="Q329" s="678">
        <v>0</v>
      </c>
      <c r="R329" s="662"/>
      <c r="S329" s="678">
        <v>0</v>
      </c>
      <c r="T329" s="745"/>
      <c r="U329" s="701">
        <v>0</v>
      </c>
    </row>
    <row r="330" spans="1:21" ht="14.4" customHeight="1" x14ac:dyDescent="0.3">
      <c r="A330" s="661">
        <v>13</v>
      </c>
      <c r="B330" s="662" t="s">
        <v>530</v>
      </c>
      <c r="C330" s="662" t="s">
        <v>1719</v>
      </c>
      <c r="D330" s="743" t="s">
        <v>2847</v>
      </c>
      <c r="E330" s="744" t="s">
        <v>1736</v>
      </c>
      <c r="F330" s="662" t="s">
        <v>1714</v>
      </c>
      <c r="G330" s="662" t="s">
        <v>1782</v>
      </c>
      <c r="H330" s="662" t="s">
        <v>531</v>
      </c>
      <c r="I330" s="662" t="s">
        <v>1784</v>
      </c>
      <c r="J330" s="662" t="s">
        <v>1785</v>
      </c>
      <c r="K330" s="662" t="s">
        <v>1786</v>
      </c>
      <c r="L330" s="663">
        <v>0</v>
      </c>
      <c r="M330" s="663">
        <v>0</v>
      </c>
      <c r="N330" s="662">
        <v>1</v>
      </c>
      <c r="O330" s="745">
        <v>1</v>
      </c>
      <c r="P330" s="663">
        <v>0</v>
      </c>
      <c r="Q330" s="678"/>
      <c r="R330" s="662">
        <v>1</v>
      </c>
      <c r="S330" s="678">
        <v>1</v>
      </c>
      <c r="T330" s="745">
        <v>1</v>
      </c>
      <c r="U330" s="701">
        <v>1</v>
      </c>
    </row>
    <row r="331" spans="1:21" ht="14.4" customHeight="1" x14ac:dyDescent="0.3">
      <c r="A331" s="661">
        <v>13</v>
      </c>
      <c r="B331" s="662" t="s">
        <v>530</v>
      </c>
      <c r="C331" s="662" t="s">
        <v>1719</v>
      </c>
      <c r="D331" s="743" t="s">
        <v>2847</v>
      </c>
      <c r="E331" s="744" t="s">
        <v>1736</v>
      </c>
      <c r="F331" s="662" t="s">
        <v>1714</v>
      </c>
      <c r="G331" s="662" t="s">
        <v>1782</v>
      </c>
      <c r="H331" s="662" t="s">
        <v>531</v>
      </c>
      <c r="I331" s="662" t="s">
        <v>1342</v>
      </c>
      <c r="J331" s="662" t="s">
        <v>1343</v>
      </c>
      <c r="K331" s="662" t="s">
        <v>1663</v>
      </c>
      <c r="L331" s="663">
        <v>170.52</v>
      </c>
      <c r="M331" s="663">
        <v>852.60000000000014</v>
      </c>
      <c r="N331" s="662">
        <v>5</v>
      </c>
      <c r="O331" s="745">
        <v>2.5</v>
      </c>
      <c r="P331" s="663">
        <v>511.56000000000006</v>
      </c>
      <c r="Q331" s="678">
        <v>0.6</v>
      </c>
      <c r="R331" s="662">
        <v>3</v>
      </c>
      <c r="S331" s="678">
        <v>0.6</v>
      </c>
      <c r="T331" s="745">
        <v>2</v>
      </c>
      <c r="U331" s="701">
        <v>0.8</v>
      </c>
    </row>
    <row r="332" spans="1:21" ht="14.4" customHeight="1" x14ac:dyDescent="0.3">
      <c r="A332" s="661">
        <v>13</v>
      </c>
      <c r="B332" s="662" t="s">
        <v>530</v>
      </c>
      <c r="C332" s="662" t="s">
        <v>1719</v>
      </c>
      <c r="D332" s="743" t="s">
        <v>2847</v>
      </c>
      <c r="E332" s="744" t="s">
        <v>1736</v>
      </c>
      <c r="F332" s="662" t="s">
        <v>1714</v>
      </c>
      <c r="G332" s="662" t="s">
        <v>2280</v>
      </c>
      <c r="H332" s="662" t="s">
        <v>531</v>
      </c>
      <c r="I332" s="662" t="s">
        <v>2316</v>
      </c>
      <c r="J332" s="662" t="s">
        <v>2317</v>
      </c>
      <c r="K332" s="662" t="s">
        <v>1055</v>
      </c>
      <c r="L332" s="663">
        <v>0</v>
      </c>
      <c r="M332" s="663">
        <v>0</v>
      </c>
      <c r="N332" s="662">
        <v>1</v>
      </c>
      <c r="O332" s="745">
        <v>0.5</v>
      </c>
      <c r="P332" s="663">
        <v>0</v>
      </c>
      <c r="Q332" s="678"/>
      <c r="R332" s="662">
        <v>1</v>
      </c>
      <c r="S332" s="678">
        <v>1</v>
      </c>
      <c r="T332" s="745">
        <v>0.5</v>
      </c>
      <c r="U332" s="701">
        <v>1</v>
      </c>
    </row>
    <row r="333" spans="1:21" ht="14.4" customHeight="1" x14ac:dyDescent="0.3">
      <c r="A333" s="661">
        <v>13</v>
      </c>
      <c r="B333" s="662" t="s">
        <v>530</v>
      </c>
      <c r="C333" s="662" t="s">
        <v>1719</v>
      </c>
      <c r="D333" s="743" t="s">
        <v>2847</v>
      </c>
      <c r="E333" s="744" t="s">
        <v>1736</v>
      </c>
      <c r="F333" s="662" t="s">
        <v>1714</v>
      </c>
      <c r="G333" s="662" t="s">
        <v>2072</v>
      </c>
      <c r="H333" s="662" t="s">
        <v>531</v>
      </c>
      <c r="I333" s="662" t="s">
        <v>2073</v>
      </c>
      <c r="J333" s="662" t="s">
        <v>2074</v>
      </c>
      <c r="K333" s="662" t="s">
        <v>2075</v>
      </c>
      <c r="L333" s="663">
        <v>0</v>
      </c>
      <c r="M333" s="663">
        <v>0</v>
      </c>
      <c r="N333" s="662">
        <v>2</v>
      </c>
      <c r="O333" s="745">
        <v>2</v>
      </c>
      <c r="P333" s="663">
        <v>0</v>
      </c>
      <c r="Q333" s="678"/>
      <c r="R333" s="662">
        <v>2</v>
      </c>
      <c r="S333" s="678">
        <v>1</v>
      </c>
      <c r="T333" s="745">
        <v>2</v>
      </c>
      <c r="U333" s="701">
        <v>1</v>
      </c>
    </row>
    <row r="334" spans="1:21" ht="14.4" customHeight="1" x14ac:dyDescent="0.3">
      <c r="A334" s="661">
        <v>13</v>
      </c>
      <c r="B334" s="662" t="s">
        <v>530</v>
      </c>
      <c r="C334" s="662" t="s">
        <v>1719</v>
      </c>
      <c r="D334" s="743" t="s">
        <v>2847</v>
      </c>
      <c r="E334" s="744" t="s">
        <v>1736</v>
      </c>
      <c r="F334" s="662" t="s">
        <v>1714</v>
      </c>
      <c r="G334" s="662" t="s">
        <v>1797</v>
      </c>
      <c r="H334" s="662" t="s">
        <v>531</v>
      </c>
      <c r="I334" s="662" t="s">
        <v>1475</v>
      </c>
      <c r="J334" s="662" t="s">
        <v>1476</v>
      </c>
      <c r="K334" s="662" t="s">
        <v>1764</v>
      </c>
      <c r="L334" s="663">
        <v>75.819999999999993</v>
      </c>
      <c r="M334" s="663">
        <v>151.63999999999999</v>
      </c>
      <c r="N334" s="662">
        <v>2</v>
      </c>
      <c r="O334" s="745">
        <v>2</v>
      </c>
      <c r="P334" s="663">
        <v>151.63999999999999</v>
      </c>
      <c r="Q334" s="678">
        <v>1</v>
      </c>
      <c r="R334" s="662">
        <v>2</v>
      </c>
      <c r="S334" s="678">
        <v>1</v>
      </c>
      <c r="T334" s="745">
        <v>2</v>
      </c>
      <c r="U334" s="701">
        <v>1</v>
      </c>
    </row>
    <row r="335" spans="1:21" ht="14.4" customHeight="1" x14ac:dyDescent="0.3">
      <c r="A335" s="661">
        <v>13</v>
      </c>
      <c r="B335" s="662" t="s">
        <v>530</v>
      </c>
      <c r="C335" s="662" t="s">
        <v>1719</v>
      </c>
      <c r="D335" s="743" t="s">
        <v>2847</v>
      </c>
      <c r="E335" s="744" t="s">
        <v>1736</v>
      </c>
      <c r="F335" s="662" t="s">
        <v>1714</v>
      </c>
      <c r="G335" s="662" t="s">
        <v>1797</v>
      </c>
      <c r="H335" s="662" t="s">
        <v>531</v>
      </c>
      <c r="I335" s="662" t="s">
        <v>1798</v>
      </c>
      <c r="J335" s="662" t="s">
        <v>1799</v>
      </c>
      <c r="K335" s="662" t="s">
        <v>1663</v>
      </c>
      <c r="L335" s="663">
        <v>78.33</v>
      </c>
      <c r="M335" s="663">
        <v>156.66</v>
      </c>
      <c r="N335" s="662">
        <v>2</v>
      </c>
      <c r="O335" s="745">
        <v>0.5</v>
      </c>
      <c r="P335" s="663">
        <v>156.66</v>
      </c>
      <c r="Q335" s="678">
        <v>1</v>
      </c>
      <c r="R335" s="662">
        <v>2</v>
      </c>
      <c r="S335" s="678">
        <v>1</v>
      </c>
      <c r="T335" s="745">
        <v>0.5</v>
      </c>
      <c r="U335" s="701">
        <v>1</v>
      </c>
    </row>
    <row r="336" spans="1:21" ht="14.4" customHeight="1" x14ac:dyDescent="0.3">
      <c r="A336" s="661">
        <v>13</v>
      </c>
      <c r="B336" s="662" t="s">
        <v>530</v>
      </c>
      <c r="C336" s="662" t="s">
        <v>1719</v>
      </c>
      <c r="D336" s="743" t="s">
        <v>2847</v>
      </c>
      <c r="E336" s="744" t="s">
        <v>1736</v>
      </c>
      <c r="F336" s="662" t="s">
        <v>1714</v>
      </c>
      <c r="G336" s="662" t="s">
        <v>1803</v>
      </c>
      <c r="H336" s="662" t="s">
        <v>1113</v>
      </c>
      <c r="I336" s="662" t="s">
        <v>1804</v>
      </c>
      <c r="J336" s="662" t="s">
        <v>1805</v>
      </c>
      <c r="K336" s="662" t="s">
        <v>1140</v>
      </c>
      <c r="L336" s="663">
        <v>69.16</v>
      </c>
      <c r="M336" s="663">
        <v>138.32</v>
      </c>
      <c r="N336" s="662">
        <v>2</v>
      </c>
      <c r="O336" s="745">
        <v>1.5</v>
      </c>
      <c r="P336" s="663">
        <v>138.32</v>
      </c>
      <c r="Q336" s="678">
        <v>1</v>
      </c>
      <c r="R336" s="662">
        <v>2</v>
      </c>
      <c r="S336" s="678">
        <v>1</v>
      </c>
      <c r="T336" s="745">
        <v>1.5</v>
      </c>
      <c r="U336" s="701">
        <v>1</v>
      </c>
    </row>
    <row r="337" spans="1:21" ht="14.4" customHeight="1" x14ac:dyDescent="0.3">
      <c r="A337" s="661">
        <v>13</v>
      </c>
      <c r="B337" s="662" t="s">
        <v>530</v>
      </c>
      <c r="C337" s="662" t="s">
        <v>1719</v>
      </c>
      <c r="D337" s="743" t="s">
        <v>2847</v>
      </c>
      <c r="E337" s="744" t="s">
        <v>1736</v>
      </c>
      <c r="F337" s="662" t="s">
        <v>1714</v>
      </c>
      <c r="G337" s="662" t="s">
        <v>1803</v>
      </c>
      <c r="H337" s="662" t="s">
        <v>531</v>
      </c>
      <c r="I337" s="662" t="s">
        <v>2318</v>
      </c>
      <c r="J337" s="662" t="s">
        <v>1809</v>
      </c>
      <c r="K337" s="662" t="s">
        <v>2319</v>
      </c>
      <c r="L337" s="663">
        <v>0</v>
      </c>
      <c r="M337" s="663">
        <v>0</v>
      </c>
      <c r="N337" s="662">
        <v>1</v>
      </c>
      <c r="O337" s="745">
        <v>0.5</v>
      </c>
      <c r="P337" s="663">
        <v>0</v>
      </c>
      <c r="Q337" s="678"/>
      <c r="R337" s="662">
        <v>1</v>
      </c>
      <c r="S337" s="678">
        <v>1</v>
      </c>
      <c r="T337" s="745">
        <v>0.5</v>
      </c>
      <c r="U337" s="701">
        <v>1</v>
      </c>
    </row>
    <row r="338" spans="1:21" ht="14.4" customHeight="1" x14ac:dyDescent="0.3">
      <c r="A338" s="661">
        <v>13</v>
      </c>
      <c r="B338" s="662" t="s">
        <v>530</v>
      </c>
      <c r="C338" s="662" t="s">
        <v>1719</v>
      </c>
      <c r="D338" s="743" t="s">
        <v>2847</v>
      </c>
      <c r="E338" s="744" t="s">
        <v>1736</v>
      </c>
      <c r="F338" s="662" t="s">
        <v>1714</v>
      </c>
      <c r="G338" s="662" t="s">
        <v>1803</v>
      </c>
      <c r="H338" s="662" t="s">
        <v>531</v>
      </c>
      <c r="I338" s="662" t="s">
        <v>2320</v>
      </c>
      <c r="J338" s="662" t="s">
        <v>2216</v>
      </c>
      <c r="K338" s="662" t="s">
        <v>2321</v>
      </c>
      <c r="L338" s="663">
        <v>0</v>
      </c>
      <c r="M338" s="663">
        <v>0</v>
      </c>
      <c r="N338" s="662">
        <v>2</v>
      </c>
      <c r="O338" s="745">
        <v>1.5</v>
      </c>
      <c r="P338" s="663">
        <v>0</v>
      </c>
      <c r="Q338" s="678"/>
      <c r="R338" s="662">
        <v>2</v>
      </c>
      <c r="S338" s="678">
        <v>1</v>
      </c>
      <c r="T338" s="745">
        <v>1.5</v>
      </c>
      <c r="U338" s="701">
        <v>1</v>
      </c>
    </row>
    <row r="339" spans="1:21" ht="14.4" customHeight="1" x14ac:dyDescent="0.3">
      <c r="A339" s="661">
        <v>13</v>
      </c>
      <c r="B339" s="662" t="s">
        <v>530</v>
      </c>
      <c r="C339" s="662" t="s">
        <v>1719</v>
      </c>
      <c r="D339" s="743" t="s">
        <v>2847</v>
      </c>
      <c r="E339" s="744" t="s">
        <v>1736</v>
      </c>
      <c r="F339" s="662" t="s">
        <v>1714</v>
      </c>
      <c r="G339" s="662" t="s">
        <v>1803</v>
      </c>
      <c r="H339" s="662" t="s">
        <v>531</v>
      </c>
      <c r="I339" s="662" t="s">
        <v>986</v>
      </c>
      <c r="J339" s="662" t="s">
        <v>987</v>
      </c>
      <c r="K339" s="662" t="s">
        <v>1811</v>
      </c>
      <c r="L339" s="663">
        <v>13.83</v>
      </c>
      <c r="M339" s="663">
        <v>27.66</v>
      </c>
      <c r="N339" s="662">
        <v>2</v>
      </c>
      <c r="O339" s="745">
        <v>1.5</v>
      </c>
      <c r="P339" s="663">
        <v>13.83</v>
      </c>
      <c r="Q339" s="678">
        <v>0.5</v>
      </c>
      <c r="R339" s="662">
        <v>1</v>
      </c>
      <c r="S339" s="678">
        <v>0.5</v>
      </c>
      <c r="T339" s="745">
        <v>0.5</v>
      </c>
      <c r="U339" s="701">
        <v>0.33333333333333331</v>
      </c>
    </row>
    <row r="340" spans="1:21" ht="14.4" customHeight="1" x14ac:dyDescent="0.3">
      <c r="A340" s="661">
        <v>13</v>
      </c>
      <c r="B340" s="662" t="s">
        <v>530</v>
      </c>
      <c r="C340" s="662" t="s">
        <v>1719</v>
      </c>
      <c r="D340" s="743" t="s">
        <v>2847</v>
      </c>
      <c r="E340" s="744" t="s">
        <v>1736</v>
      </c>
      <c r="F340" s="662" t="s">
        <v>1714</v>
      </c>
      <c r="G340" s="662" t="s">
        <v>1803</v>
      </c>
      <c r="H340" s="662" t="s">
        <v>531</v>
      </c>
      <c r="I340" s="662" t="s">
        <v>1937</v>
      </c>
      <c r="J340" s="662" t="s">
        <v>987</v>
      </c>
      <c r="K340" s="662" t="s">
        <v>1938</v>
      </c>
      <c r="L340" s="663">
        <v>0</v>
      </c>
      <c r="M340" s="663">
        <v>0</v>
      </c>
      <c r="N340" s="662">
        <v>1</v>
      </c>
      <c r="O340" s="745">
        <v>1</v>
      </c>
      <c r="P340" s="663">
        <v>0</v>
      </c>
      <c r="Q340" s="678"/>
      <c r="R340" s="662">
        <v>1</v>
      </c>
      <c r="S340" s="678">
        <v>1</v>
      </c>
      <c r="T340" s="745">
        <v>1</v>
      </c>
      <c r="U340" s="701">
        <v>1</v>
      </c>
    </row>
    <row r="341" spans="1:21" ht="14.4" customHeight="1" x14ac:dyDescent="0.3">
      <c r="A341" s="661">
        <v>13</v>
      </c>
      <c r="B341" s="662" t="s">
        <v>530</v>
      </c>
      <c r="C341" s="662" t="s">
        <v>1719</v>
      </c>
      <c r="D341" s="743" t="s">
        <v>2847</v>
      </c>
      <c r="E341" s="744" t="s">
        <v>1736</v>
      </c>
      <c r="F341" s="662" t="s">
        <v>1714</v>
      </c>
      <c r="G341" s="662" t="s">
        <v>1803</v>
      </c>
      <c r="H341" s="662" t="s">
        <v>531</v>
      </c>
      <c r="I341" s="662" t="s">
        <v>1812</v>
      </c>
      <c r="J341" s="662" t="s">
        <v>987</v>
      </c>
      <c r="K341" s="662" t="s">
        <v>1813</v>
      </c>
      <c r="L341" s="663">
        <v>27.67</v>
      </c>
      <c r="M341" s="663">
        <v>83.01</v>
      </c>
      <c r="N341" s="662">
        <v>3</v>
      </c>
      <c r="O341" s="745">
        <v>3</v>
      </c>
      <c r="P341" s="663"/>
      <c r="Q341" s="678">
        <v>0</v>
      </c>
      <c r="R341" s="662"/>
      <c r="S341" s="678">
        <v>0</v>
      </c>
      <c r="T341" s="745"/>
      <c r="U341" s="701">
        <v>0</v>
      </c>
    </row>
    <row r="342" spans="1:21" ht="14.4" customHeight="1" x14ac:dyDescent="0.3">
      <c r="A342" s="661">
        <v>13</v>
      </c>
      <c r="B342" s="662" t="s">
        <v>530</v>
      </c>
      <c r="C342" s="662" t="s">
        <v>1719</v>
      </c>
      <c r="D342" s="743" t="s">
        <v>2847</v>
      </c>
      <c r="E342" s="744" t="s">
        <v>1736</v>
      </c>
      <c r="F342" s="662" t="s">
        <v>1714</v>
      </c>
      <c r="G342" s="662" t="s">
        <v>1803</v>
      </c>
      <c r="H342" s="662" t="s">
        <v>531</v>
      </c>
      <c r="I342" s="662" t="s">
        <v>1943</v>
      </c>
      <c r="J342" s="662" t="s">
        <v>1805</v>
      </c>
      <c r="K342" s="662" t="s">
        <v>1944</v>
      </c>
      <c r="L342" s="663">
        <v>0</v>
      </c>
      <c r="M342" s="663">
        <v>0</v>
      </c>
      <c r="N342" s="662">
        <v>1</v>
      </c>
      <c r="O342" s="745">
        <v>1</v>
      </c>
      <c r="P342" s="663">
        <v>0</v>
      </c>
      <c r="Q342" s="678"/>
      <c r="R342" s="662">
        <v>1</v>
      </c>
      <c r="S342" s="678">
        <v>1</v>
      </c>
      <c r="T342" s="745">
        <v>1</v>
      </c>
      <c r="U342" s="701">
        <v>1</v>
      </c>
    </row>
    <row r="343" spans="1:21" ht="14.4" customHeight="1" x14ac:dyDescent="0.3">
      <c r="A343" s="661">
        <v>13</v>
      </c>
      <c r="B343" s="662" t="s">
        <v>530</v>
      </c>
      <c r="C343" s="662" t="s">
        <v>1719</v>
      </c>
      <c r="D343" s="743" t="s">
        <v>2847</v>
      </c>
      <c r="E343" s="744" t="s">
        <v>1736</v>
      </c>
      <c r="F343" s="662" t="s">
        <v>1714</v>
      </c>
      <c r="G343" s="662" t="s">
        <v>1833</v>
      </c>
      <c r="H343" s="662" t="s">
        <v>531</v>
      </c>
      <c r="I343" s="662" t="s">
        <v>929</v>
      </c>
      <c r="J343" s="662" t="s">
        <v>930</v>
      </c>
      <c r="K343" s="662" t="s">
        <v>905</v>
      </c>
      <c r="L343" s="663">
        <v>0</v>
      </c>
      <c r="M343" s="663">
        <v>0</v>
      </c>
      <c r="N343" s="662">
        <v>3</v>
      </c>
      <c r="O343" s="745">
        <v>3</v>
      </c>
      <c r="P343" s="663">
        <v>0</v>
      </c>
      <c r="Q343" s="678"/>
      <c r="R343" s="662">
        <v>1</v>
      </c>
      <c r="S343" s="678">
        <v>0.33333333333333331</v>
      </c>
      <c r="T343" s="745">
        <v>1</v>
      </c>
      <c r="U343" s="701">
        <v>0.33333333333333331</v>
      </c>
    </row>
    <row r="344" spans="1:21" ht="14.4" customHeight="1" x14ac:dyDescent="0.3">
      <c r="A344" s="661">
        <v>13</v>
      </c>
      <c r="B344" s="662" t="s">
        <v>530</v>
      </c>
      <c r="C344" s="662" t="s">
        <v>1719</v>
      </c>
      <c r="D344" s="743" t="s">
        <v>2847</v>
      </c>
      <c r="E344" s="744" t="s">
        <v>1736</v>
      </c>
      <c r="F344" s="662" t="s">
        <v>1714</v>
      </c>
      <c r="G344" s="662" t="s">
        <v>1833</v>
      </c>
      <c r="H344" s="662" t="s">
        <v>531</v>
      </c>
      <c r="I344" s="662" t="s">
        <v>809</v>
      </c>
      <c r="J344" s="662" t="s">
        <v>810</v>
      </c>
      <c r="K344" s="662" t="s">
        <v>1834</v>
      </c>
      <c r="L344" s="663">
        <v>42.05</v>
      </c>
      <c r="M344" s="663">
        <v>42.05</v>
      </c>
      <c r="N344" s="662">
        <v>1</v>
      </c>
      <c r="O344" s="745">
        <v>1</v>
      </c>
      <c r="P344" s="663">
        <v>42.05</v>
      </c>
      <c r="Q344" s="678">
        <v>1</v>
      </c>
      <c r="R344" s="662">
        <v>1</v>
      </c>
      <c r="S344" s="678">
        <v>1</v>
      </c>
      <c r="T344" s="745">
        <v>1</v>
      </c>
      <c r="U344" s="701">
        <v>1</v>
      </c>
    </row>
    <row r="345" spans="1:21" ht="14.4" customHeight="1" x14ac:dyDescent="0.3">
      <c r="A345" s="661">
        <v>13</v>
      </c>
      <c r="B345" s="662" t="s">
        <v>530</v>
      </c>
      <c r="C345" s="662" t="s">
        <v>1719</v>
      </c>
      <c r="D345" s="743" t="s">
        <v>2847</v>
      </c>
      <c r="E345" s="744" t="s">
        <v>1736</v>
      </c>
      <c r="F345" s="662" t="s">
        <v>1714</v>
      </c>
      <c r="G345" s="662" t="s">
        <v>1833</v>
      </c>
      <c r="H345" s="662" t="s">
        <v>531</v>
      </c>
      <c r="I345" s="662" t="s">
        <v>2322</v>
      </c>
      <c r="J345" s="662" t="s">
        <v>810</v>
      </c>
      <c r="K345" s="662" t="s">
        <v>2323</v>
      </c>
      <c r="L345" s="663">
        <v>42.05</v>
      </c>
      <c r="M345" s="663">
        <v>42.05</v>
      </c>
      <c r="N345" s="662">
        <v>1</v>
      </c>
      <c r="O345" s="745">
        <v>1</v>
      </c>
      <c r="P345" s="663">
        <v>42.05</v>
      </c>
      <c r="Q345" s="678">
        <v>1</v>
      </c>
      <c r="R345" s="662">
        <v>1</v>
      </c>
      <c r="S345" s="678">
        <v>1</v>
      </c>
      <c r="T345" s="745">
        <v>1</v>
      </c>
      <c r="U345" s="701">
        <v>1</v>
      </c>
    </row>
    <row r="346" spans="1:21" ht="14.4" customHeight="1" x14ac:dyDescent="0.3">
      <c r="A346" s="661">
        <v>13</v>
      </c>
      <c r="B346" s="662" t="s">
        <v>530</v>
      </c>
      <c r="C346" s="662" t="s">
        <v>1719</v>
      </c>
      <c r="D346" s="743" t="s">
        <v>2847</v>
      </c>
      <c r="E346" s="744" t="s">
        <v>1736</v>
      </c>
      <c r="F346" s="662" t="s">
        <v>1714</v>
      </c>
      <c r="G346" s="662" t="s">
        <v>1953</v>
      </c>
      <c r="H346" s="662" t="s">
        <v>531</v>
      </c>
      <c r="I346" s="662" t="s">
        <v>1954</v>
      </c>
      <c r="J346" s="662" t="s">
        <v>1955</v>
      </c>
      <c r="K346" s="662" t="s">
        <v>1956</v>
      </c>
      <c r="L346" s="663">
        <v>0</v>
      </c>
      <c r="M346" s="663">
        <v>0</v>
      </c>
      <c r="N346" s="662">
        <v>1</v>
      </c>
      <c r="O346" s="745">
        <v>1</v>
      </c>
      <c r="P346" s="663">
        <v>0</v>
      </c>
      <c r="Q346" s="678"/>
      <c r="R346" s="662">
        <v>1</v>
      </c>
      <c r="S346" s="678">
        <v>1</v>
      </c>
      <c r="T346" s="745">
        <v>1</v>
      </c>
      <c r="U346" s="701">
        <v>1</v>
      </c>
    </row>
    <row r="347" spans="1:21" ht="14.4" customHeight="1" x14ac:dyDescent="0.3">
      <c r="A347" s="661">
        <v>13</v>
      </c>
      <c r="B347" s="662" t="s">
        <v>530</v>
      </c>
      <c r="C347" s="662" t="s">
        <v>1719</v>
      </c>
      <c r="D347" s="743" t="s">
        <v>2847</v>
      </c>
      <c r="E347" s="744" t="s">
        <v>1736</v>
      </c>
      <c r="F347" s="662" t="s">
        <v>1714</v>
      </c>
      <c r="G347" s="662" t="s">
        <v>1835</v>
      </c>
      <c r="H347" s="662" t="s">
        <v>531</v>
      </c>
      <c r="I347" s="662" t="s">
        <v>1836</v>
      </c>
      <c r="J347" s="662" t="s">
        <v>1837</v>
      </c>
      <c r="K347" s="662" t="s">
        <v>1838</v>
      </c>
      <c r="L347" s="663">
        <v>92.85</v>
      </c>
      <c r="M347" s="663">
        <v>92.85</v>
      </c>
      <c r="N347" s="662">
        <v>1</v>
      </c>
      <c r="O347" s="745">
        <v>1</v>
      </c>
      <c r="P347" s="663">
        <v>92.85</v>
      </c>
      <c r="Q347" s="678">
        <v>1</v>
      </c>
      <c r="R347" s="662">
        <v>1</v>
      </c>
      <c r="S347" s="678">
        <v>1</v>
      </c>
      <c r="T347" s="745">
        <v>1</v>
      </c>
      <c r="U347" s="701">
        <v>1</v>
      </c>
    </row>
    <row r="348" spans="1:21" ht="14.4" customHeight="1" x14ac:dyDescent="0.3">
      <c r="A348" s="661">
        <v>13</v>
      </c>
      <c r="B348" s="662" t="s">
        <v>530</v>
      </c>
      <c r="C348" s="662" t="s">
        <v>1719</v>
      </c>
      <c r="D348" s="743" t="s">
        <v>2847</v>
      </c>
      <c r="E348" s="744" t="s">
        <v>1736</v>
      </c>
      <c r="F348" s="662" t="s">
        <v>1714</v>
      </c>
      <c r="G348" s="662" t="s">
        <v>1835</v>
      </c>
      <c r="H348" s="662" t="s">
        <v>531</v>
      </c>
      <c r="I348" s="662" t="s">
        <v>731</v>
      </c>
      <c r="J348" s="662" t="s">
        <v>1837</v>
      </c>
      <c r="K348" s="662" t="s">
        <v>2324</v>
      </c>
      <c r="L348" s="663">
        <v>123.3</v>
      </c>
      <c r="M348" s="663">
        <v>493.2</v>
      </c>
      <c r="N348" s="662">
        <v>4</v>
      </c>
      <c r="O348" s="745">
        <v>2.5</v>
      </c>
      <c r="P348" s="663">
        <v>369.9</v>
      </c>
      <c r="Q348" s="678">
        <v>0.75</v>
      </c>
      <c r="R348" s="662">
        <v>3</v>
      </c>
      <c r="S348" s="678">
        <v>0.75</v>
      </c>
      <c r="T348" s="745">
        <v>2</v>
      </c>
      <c r="U348" s="701">
        <v>0.8</v>
      </c>
    </row>
    <row r="349" spans="1:21" ht="14.4" customHeight="1" x14ac:dyDescent="0.3">
      <c r="A349" s="661">
        <v>13</v>
      </c>
      <c r="B349" s="662" t="s">
        <v>530</v>
      </c>
      <c r="C349" s="662" t="s">
        <v>1719</v>
      </c>
      <c r="D349" s="743" t="s">
        <v>2847</v>
      </c>
      <c r="E349" s="744" t="s">
        <v>1736</v>
      </c>
      <c r="F349" s="662" t="s">
        <v>1714</v>
      </c>
      <c r="G349" s="662" t="s">
        <v>1835</v>
      </c>
      <c r="H349" s="662" t="s">
        <v>531</v>
      </c>
      <c r="I349" s="662" t="s">
        <v>731</v>
      </c>
      <c r="J349" s="662" t="s">
        <v>1837</v>
      </c>
      <c r="K349" s="662" t="s">
        <v>2324</v>
      </c>
      <c r="L349" s="663">
        <v>159.16999999999999</v>
      </c>
      <c r="M349" s="663">
        <v>477.51</v>
      </c>
      <c r="N349" s="662">
        <v>3</v>
      </c>
      <c r="O349" s="745">
        <v>1.5</v>
      </c>
      <c r="P349" s="663">
        <v>477.51</v>
      </c>
      <c r="Q349" s="678">
        <v>1</v>
      </c>
      <c r="R349" s="662">
        <v>3</v>
      </c>
      <c r="S349" s="678">
        <v>1</v>
      </c>
      <c r="T349" s="745">
        <v>1.5</v>
      </c>
      <c r="U349" s="701">
        <v>1</v>
      </c>
    </row>
    <row r="350" spans="1:21" ht="14.4" customHeight="1" x14ac:dyDescent="0.3">
      <c r="A350" s="661">
        <v>13</v>
      </c>
      <c r="B350" s="662" t="s">
        <v>530</v>
      </c>
      <c r="C350" s="662" t="s">
        <v>1719</v>
      </c>
      <c r="D350" s="743" t="s">
        <v>2847</v>
      </c>
      <c r="E350" s="744" t="s">
        <v>1736</v>
      </c>
      <c r="F350" s="662" t="s">
        <v>1714</v>
      </c>
      <c r="G350" s="662" t="s">
        <v>1835</v>
      </c>
      <c r="H350" s="662" t="s">
        <v>531</v>
      </c>
      <c r="I350" s="662" t="s">
        <v>2096</v>
      </c>
      <c r="J350" s="662" t="s">
        <v>1837</v>
      </c>
      <c r="K350" s="662" t="s">
        <v>2097</v>
      </c>
      <c r="L350" s="663">
        <v>0</v>
      </c>
      <c r="M350" s="663">
        <v>0</v>
      </c>
      <c r="N350" s="662">
        <v>2</v>
      </c>
      <c r="O350" s="745">
        <v>2</v>
      </c>
      <c r="P350" s="663">
        <v>0</v>
      </c>
      <c r="Q350" s="678"/>
      <c r="R350" s="662">
        <v>1</v>
      </c>
      <c r="S350" s="678">
        <v>0.5</v>
      </c>
      <c r="T350" s="745">
        <v>1</v>
      </c>
      <c r="U350" s="701">
        <v>0.5</v>
      </c>
    </row>
    <row r="351" spans="1:21" ht="14.4" customHeight="1" x14ac:dyDescent="0.3">
      <c r="A351" s="661">
        <v>13</v>
      </c>
      <c r="B351" s="662" t="s">
        <v>530</v>
      </c>
      <c r="C351" s="662" t="s">
        <v>1719</v>
      </c>
      <c r="D351" s="743" t="s">
        <v>2847</v>
      </c>
      <c r="E351" s="744" t="s">
        <v>1736</v>
      </c>
      <c r="F351" s="662" t="s">
        <v>1714</v>
      </c>
      <c r="G351" s="662" t="s">
        <v>1960</v>
      </c>
      <c r="H351" s="662" t="s">
        <v>531</v>
      </c>
      <c r="I351" s="662" t="s">
        <v>2101</v>
      </c>
      <c r="J351" s="662" t="s">
        <v>2102</v>
      </c>
      <c r="K351" s="662" t="s">
        <v>2103</v>
      </c>
      <c r="L351" s="663">
        <v>140.96</v>
      </c>
      <c r="M351" s="663">
        <v>140.96</v>
      </c>
      <c r="N351" s="662">
        <v>1</v>
      </c>
      <c r="O351" s="745">
        <v>1</v>
      </c>
      <c r="P351" s="663"/>
      <c r="Q351" s="678">
        <v>0</v>
      </c>
      <c r="R351" s="662"/>
      <c r="S351" s="678">
        <v>0</v>
      </c>
      <c r="T351" s="745"/>
      <c r="U351" s="701">
        <v>0</v>
      </c>
    </row>
    <row r="352" spans="1:21" ht="14.4" customHeight="1" x14ac:dyDescent="0.3">
      <c r="A352" s="661">
        <v>13</v>
      </c>
      <c r="B352" s="662" t="s">
        <v>530</v>
      </c>
      <c r="C352" s="662" t="s">
        <v>1719</v>
      </c>
      <c r="D352" s="743" t="s">
        <v>2847</v>
      </c>
      <c r="E352" s="744" t="s">
        <v>1736</v>
      </c>
      <c r="F352" s="662" t="s">
        <v>1714</v>
      </c>
      <c r="G352" s="662" t="s">
        <v>2108</v>
      </c>
      <c r="H352" s="662" t="s">
        <v>531</v>
      </c>
      <c r="I352" s="662" t="s">
        <v>2109</v>
      </c>
      <c r="J352" s="662" t="s">
        <v>2110</v>
      </c>
      <c r="K352" s="662" t="s">
        <v>2111</v>
      </c>
      <c r="L352" s="663">
        <v>120.89</v>
      </c>
      <c r="M352" s="663">
        <v>2417.8000000000002</v>
      </c>
      <c r="N352" s="662">
        <v>20</v>
      </c>
      <c r="O352" s="745">
        <v>12.5</v>
      </c>
      <c r="P352" s="663">
        <v>1813.3500000000001</v>
      </c>
      <c r="Q352" s="678">
        <v>0.75</v>
      </c>
      <c r="R352" s="662">
        <v>15</v>
      </c>
      <c r="S352" s="678">
        <v>0.75</v>
      </c>
      <c r="T352" s="745">
        <v>8.5</v>
      </c>
      <c r="U352" s="701">
        <v>0.68</v>
      </c>
    </row>
    <row r="353" spans="1:21" ht="14.4" customHeight="1" x14ac:dyDescent="0.3">
      <c r="A353" s="661">
        <v>13</v>
      </c>
      <c r="B353" s="662" t="s">
        <v>530</v>
      </c>
      <c r="C353" s="662" t="s">
        <v>1719</v>
      </c>
      <c r="D353" s="743" t="s">
        <v>2847</v>
      </c>
      <c r="E353" s="744" t="s">
        <v>1736</v>
      </c>
      <c r="F353" s="662" t="s">
        <v>1714</v>
      </c>
      <c r="G353" s="662" t="s">
        <v>2225</v>
      </c>
      <c r="H353" s="662" t="s">
        <v>531</v>
      </c>
      <c r="I353" s="662" t="s">
        <v>2325</v>
      </c>
      <c r="J353" s="662" t="s">
        <v>1362</v>
      </c>
      <c r="K353" s="662" t="s">
        <v>2228</v>
      </c>
      <c r="L353" s="663">
        <v>0</v>
      </c>
      <c r="M353" s="663">
        <v>0</v>
      </c>
      <c r="N353" s="662">
        <v>1</v>
      </c>
      <c r="O353" s="745">
        <v>1</v>
      </c>
      <c r="P353" s="663"/>
      <c r="Q353" s="678"/>
      <c r="R353" s="662"/>
      <c r="S353" s="678">
        <v>0</v>
      </c>
      <c r="T353" s="745"/>
      <c r="U353" s="701">
        <v>0</v>
      </c>
    </row>
    <row r="354" spans="1:21" ht="14.4" customHeight="1" x14ac:dyDescent="0.3">
      <c r="A354" s="661">
        <v>13</v>
      </c>
      <c r="B354" s="662" t="s">
        <v>530</v>
      </c>
      <c r="C354" s="662" t="s">
        <v>1719</v>
      </c>
      <c r="D354" s="743" t="s">
        <v>2847</v>
      </c>
      <c r="E354" s="744" t="s">
        <v>1736</v>
      </c>
      <c r="F354" s="662" t="s">
        <v>1714</v>
      </c>
      <c r="G354" s="662" t="s">
        <v>2225</v>
      </c>
      <c r="H354" s="662" t="s">
        <v>531</v>
      </c>
      <c r="I354" s="662" t="s">
        <v>1361</v>
      </c>
      <c r="J354" s="662" t="s">
        <v>1362</v>
      </c>
      <c r="K354" s="662" t="s">
        <v>2014</v>
      </c>
      <c r="L354" s="663">
        <v>0</v>
      </c>
      <c r="M354" s="663">
        <v>0</v>
      </c>
      <c r="N354" s="662">
        <v>1</v>
      </c>
      <c r="O354" s="745">
        <v>1</v>
      </c>
      <c r="P354" s="663">
        <v>0</v>
      </c>
      <c r="Q354" s="678"/>
      <c r="R354" s="662">
        <v>1</v>
      </c>
      <c r="S354" s="678">
        <v>1</v>
      </c>
      <c r="T354" s="745">
        <v>1</v>
      </c>
      <c r="U354" s="701">
        <v>1</v>
      </c>
    </row>
    <row r="355" spans="1:21" ht="14.4" customHeight="1" x14ac:dyDescent="0.3">
      <c r="A355" s="661">
        <v>13</v>
      </c>
      <c r="B355" s="662" t="s">
        <v>530</v>
      </c>
      <c r="C355" s="662" t="s">
        <v>1719</v>
      </c>
      <c r="D355" s="743" t="s">
        <v>2847</v>
      </c>
      <c r="E355" s="744" t="s">
        <v>1736</v>
      </c>
      <c r="F355" s="662" t="s">
        <v>1714</v>
      </c>
      <c r="G355" s="662" t="s">
        <v>1973</v>
      </c>
      <c r="H355" s="662" t="s">
        <v>531</v>
      </c>
      <c r="I355" s="662" t="s">
        <v>1974</v>
      </c>
      <c r="J355" s="662" t="s">
        <v>1530</v>
      </c>
      <c r="K355" s="662" t="s">
        <v>1975</v>
      </c>
      <c r="L355" s="663">
        <v>89.91</v>
      </c>
      <c r="M355" s="663">
        <v>179.82</v>
      </c>
      <c r="N355" s="662">
        <v>2</v>
      </c>
      <c r="O355" s="745">
        <v>1</v>
      </c>
      <c r="P355" s="663">
        <v>89.91</v>
      </c>
      <c r="Q355" s="678">
        <v>0.5</v>
      </c>
      <c r="R355" s="662">
        <v>1</v>
      </c>
      <c r="S355" s="678">
        <v>0.5</v>
      </c>
      <c r="T355" s="745">
        <v>0.5</v>
      </c>
      <c r="U355" s="701">
        <v>0.5</v>
      </c>
    </row>
    <row r="356" spans="1:21" ht="14.4" customHeight="1" x14ac:dyDescent="0.3">
      <c r="A356" s="661">
        <v>13</v>
      </c>
      <c r="B356" s="662" t="s">
        <v>530</v>
      </c>
      <c r="C356" s="662" t="s">
        <v>1719</v>
      </c>
      <c r="D356" s="743" t="s">
        <v>2847</v>
      </c>
      <c r="E356" s="744" t="s">
        <v>1736</v>
      </c>
      <c r="F356" s="662" t="s">
        <v>1714</v>
      </c>
      <c r="G356" s="662" t="s">
        <v>1856</v>
      </c>
      <c r="H356" s="662" t="s">
        <v>531</v>
      </c>
      <c r="I356" s="662" t="s">
        <v>1857</v>
      </c>
      <c r="J356" s="662" t="s">
        <v>1110</v>
      </c>
      <c r="K356" s="662" t="s">
        <v>1111</v>
      </c>
      <c r="L356" s="663">
        <v>98.75</v>
      </c>
      <c r="M356" s="663">
        <v>1185</v>
      </c>
      <c r="N356" s="662">
        <v>12</v>
      </c>
      <c r="O356" s="745">
        <v>8.5</v>
      </c>
      <c r="P356" s="663">
        <v>790</v>
      </c>
      <c r="Q356" s="678">
        <v>0.66666666666666663</v>
      </c>
      <c r="R356" s="662">
        <v>8</v>
      </c>
      <c r="S356" s="678">
        <v>0.66666666666666663</v>
      </c>
      <c r="T356" s="745">
        <v>5</v>
      </c>
      <c r="U356" s="701">
        <v>0.58823529411764708</v>
      </c>
    </row>
    <row r="357" spans="1:21" ht="14.4" customHeight="1" x14ac:dyDescent="0.3">
      <c r="A357" s="661">
        <v>13</v>
      </c>
      <c r="B357" s="662" t="s">
        <v>530</v>
      </c>
      <c r="C357" s="662" t="s">
        <v>1719</v>
      </c>
      <c r="D357" s="743" t="s">
        <v>2847</v>
      </c>
      <c r="E357" s="744" t="s">
        <v>1736</v>
      </c>
      <c r="F357" s="662" t="s">
        <v>1714</v>
      </c>
      <c r="G357" s="662" t="s">
        <v>1856</v>
      </c>
      <c r="H357" s="662" t="s">
        <v>531</v>
      </c>
      <c r="I357" s="662" t="s">
        <v>1858</v>
      </c>
      <c r="J357" s="662" t="s">
        <v>1110</v>
      </c>
      <c r="K357" s="662" t="s">
        <v>1859</v>
      </c>
      <c r="L357" s="663">
        <v>0</v>
      </c>
      <c r="M357" s="663">
        <v>0</v>
      </c>
      <c r="N357" s="662">
        <v>2</v>
      </c>
      <c r="O357" s="745">
        <v>1</v>
      </c>
      <c r="P357" s="663">
        <v>0</v>
      </c>
      <c r="Q357" s="678"/>
      <c r="R357" s="662">
        <v>1</v>
      </c>
      <c r="S357" s="678">
        <v>0.5</v>
      </c>
      <c r="T357" s="745">
        <v>0.5</v>
      </c>
      <c r="U357" s="701">
        <v>0.5</v>
      </c>
    </row>
    <row r="358" spans="1:21" ht="14.4" customHeight="1" x14ac:dyDescent="0.3">
      <c r="A358" s="661">
        <v>13</v>
      </c>
      <c r="B358" s="662" t="s">
        <v>530</v>
      </c>
      <c r="C358" s="662" t="s">
        <v>1719</v>
      </c>
      <c r="D358" s="743" t="s">
        <v>2847</v>
      </c>
      <c r="E358" s="744" t="s">
        <v>1736</v>
      </c>
      <c r="F358" s="662" t="s">
        <v>1714</v>
      </c>
      <c r="G358" s="662" t="s">
        <v>1860</v>
      </c>
      <c r="H358" s="662" t="s">
        <v>531</v>
      </c>
      <c r="I358" s="662" t="s">
        <v>1522</v>
      </c>
      <c r="J358" s="662" t="s">
        <v>1523</v>
      </c>
      <c r="K358" s="662" t="s">
        <v>1524</v>
      </c>
      <c r="L358" s="663">
        <v>132.97999999999999</v>
      </c>
      <c r="M358" s="663">
        <v>265.95999999999998</v>
      </c>
      <c r="N358" s="662">
        <v>2</v>
      </c>
      <c r="O358" s="745">
        <v>0.5</v>
      </c>
      <c r="P358" s="663"/>
      <c r="Q358" s="678">
        <v>0</v>
      </c>
      <c r="R358" s="662"/>
      <c r="S358" s="678">
        <v>0</v>
      </c>
      <c r="T358" s="745"/>
      <c r="U358" s="701">
        <v>0</v>
      </c>
    </row>
    <row r="359" spans="1:21" ht="14.4" customHeight="1" x14ac:dyDescent="0.3">
      <c r="A359" s="661">
        <v>13</v>
      </c>
      <c r="B359" s="662" t="s">
        <v>530</v>
      </c>
      <c r="C359" s="662" t="s">
        <v>1719</v>
      </c>
      <c r="D359" s="743" t="s">
        <v>2847</v>
      </c>
      <c r="E359" s="744" t="s">
        <v>1736</v>
      </c>
      <c r="F359" s="662" t="s">
        <v>1714</v>
      </c>
      <c r="G359" s="662" t="s">
        <v>1861</v>
      </c>
      <c r="H359" s="662" t="s">
        <v>531</v>
      </c>
      <c r="I359" s="662" t="s">
        <v>727</v>
      </c>
      <c r="J359" s="662" t="s">
        <v>728</v>
      </c>
      <c r="K359" s="662" t="s">
        <v>729</v>
      </c>
      <c r="L359" s="663">
        <v>126.59</v>
      </c>
      <c r="M359" s="663">
        <v>759.54</v>
      </c>
      <c r="N359" s="662">
        <v>6</v>
      </c>
      <c r="O359" s="745">
        <v>5</v>
      </c>
      <c r="P359" s="663">
        <v>379.77</v>
      </c>
      <c r="Q359" s="678">
        <v>0.5</v>
      </c>
      <c r="R359" s="662">
        <v>3</v>
      </c>
      <c r="S359" s="678">
        <v>0.5</v>
      </c>
      <c r="T359" s="745">
        <v>2</v>
      </c>
      <c r="U359" s="701">
        <v>0.4</v>
      </c>
    </row>
    <row r="360" spans="1:21" ht="14.4" customHeight="1" x14ac:dyDescent="0.3">
      <c r="A360" s="661">
        <v>13</v>
      </c>
      <c r="B360" s="662" t="s">
        <v>530</v>
      </c>
      <c r="C360" s="662" t="s">
        <v>1719</v>
      </c>
      <c r="D360" s="743" t="s">
        <v>2847</v>
      </c>
      <c r="E360" s="744" t="s">
        <v>1736</v>
      </c>
      <c r="F360" s="662" t="s">
        <v>1714</v>
      </c>
      <c r="G360" s="662" t="s">
        <v>2326</v>
      </c>
      <c r="H360" s="662" t="s">
        <v>1113</v>
      </c>
      <c r="I360" s="662" t="s">
        <v>2327</v>
      </c>
      <c r="J360" s="662" t="s">
        <v>2328</v>
      </c>
      <c r="K360" s="662" t="s">
        <v>2329</v>
      </c>
      <c r="L360" s="663">
        <v>366.31</v>
      </c>
      <c r="M360" s="663">
        <v>732.62</v>
      </c>
      <c r="N360" s="662">
        <v>2</v>
      </c>
      <c r="O360" s="745">
        <v>2</v>
      </c>
      <c r="P360" s="663">
        <v>366.31</v>
      </c>
      <c r="Q360" s="678">
        <v>0.5</v>
      </c>
      <c r="R360" s="662">
        <v>1</v>
      </c>
      <c r="S360" s="678">
        <v>0.5</v>
      </c>
      <c r="T360" s="745">
        <v>1</v>
      </c>
      <c r="U360" s="701">
        <v>0.5</v>
      </c>
    </row>
    <row r="361" spans="1:21" ht="14.4" customHeight="1" x14ac:dyDescent="0.3">
      <c r="A361" s="661">
        <v>13</v>
      </c>
      <c r="B361" s="662" t="s">
        <v>530</v>
      </c>
      <c r="C361" s="662" t="s">
        <v>1719</v>
      </c>
      <c r="D361" s="743" t="s">
        <v>2847</v>
      </c>
      <c r="E361" s="744" t="s">
        <v>1736</v>
      </c>
      <c r="F361" s="662" t="s">
        <v>1714</v>
      </c>
      <c r="G361" s="662" t="s">
        <v>1866</v>
      </c>
      <c r="H361" s="662" t="s">
        <v>531</v>
      </c>
      <c r="I361" s="662" t="s">
        <v>2232</v>
      </c>
      <c r="J361" s="662" t="s">
        <v>1868</v>
      </c>
      <c r="K361" s="662" t="s">
        <v>1935</v>
      </c>
      <c r="L361" s="663">
        <v>0</v>
      </c>
      <c r="M361" s="663">
        <v>0</v>
      </c>
      <c r="N361" s="662">
        <v>1</v>
      </c>
      <c r="O361" s="745">
        <v>1</v>
      </c>
      <c r="P361" s="663">
        <v>0</v>
      </c>
      <c r="Q361" s="678"/>
      <c r="R361" s="662">
        <v>1</v>
      </c>
      <c r="S361" s="678">
        <v>1</v>
      </c>
      <c r="T361" s="745">
        <v>1</v>
      </c>
      <c r="U361" s="701">
        <v>1</v>
      </c>
    </row>
    <row r="362" spans="1:21" ht="14.4" customHeight="1" x14ac:dyDescent="0.3">
      <c r="A362" s="661">
        <v>13</v>
      </c>
      <c r="B362" s="662" t="s">
        <v>530</v>
      </c>
      <c r="C362" s="662" t="s">
        <v>1719</v>
      </c>
      <c r="D362" s="743" t="s">
        <v>2847</v>
      </c>
      <c r="E362" s="744" t="s">
        <v>1736</v>
      </c>
      <c r="F362" s="662" t="s">
        <v>1714</v>
      </c>
      <c r="G362" s="662" t="s">
        <v>1877</v>
      </c>
      <c r="H362" s="662" t="s">
        <v>531</v>
      </c>
      <c r="I362" s="662" t="s">
        <v>1878</v>
      </c>
      <c r="J362" s="662" t="s">
        <v>1879</v>
      </c>
      <c r="K362" s="662" t="s">
        <v>1880</v>
      </c>
      <c r="L362" s="663">
        <v>141.04</v>
      </c>
      <c r="M362" s="663">
        <v>3384.96</v>
      </c>
      <c r="N362" s="662">
        <v>24</v>
      </c>
      <c r="O362" s="745">
        <v>12.5</v>
      </c>
      <c r="P362" s="663">
        <v>2115.6</v>
      </c>
      <c r="Q362" s="678">
        <v>0.625</v>
      </c>
      <c r="R362" s="662">
        <v>15</v>
      </c>
      <c r="S362" s="678">
        <v>0.625</v>
      </c>
      <c r="T362" s="745">
        <v>7</v>
      </c>
      <c r="U362" s="701">
        <v>0.56000000000000005</v>
      </c>
    </row>
    <row r="363" spans="1:21" ht="14.4" customHeight="1" x14ac:dyDescent="0.3">
      <c r="A363" s="661">
        <v>13</v>
      </c>
      <c r="B363" s="662" t="s">
        <v>530</v>
      </c>
      <c r="C363" s="662" t="s">
        <v>1719</v>
      </c>
      <c r="D363" s="743" t="s">
        <v>2847</v>
      </c>
      <c r="E363" s="744" t="s">
        <v>1736</v>
      </c>
      <c r="F363" s="662" t="s">
        <v>1714</v>
      </c>
      <c r="G363" s="662" t="s">
        <v>1877</v>
      </c>
      <c r="H363" s="662" t="s">
        <v>1113</v>
      </c>
      <c r="I363" s="662" t="s">
        <v>1881</v>
      </c>
      <c r="J363" s="662" t="s">
        <v>1882</v>
      </c>
      <c r="K363" s="662" t="s">
        <v>1880</v>
      </c>
      <c r="L363" s="663">
        <v>141.04</v>
      </c>
      <c r="M363" s="663">
        <v>3949.12</v>
      </c>
      <c r="N363" s="662">
        <v>28</v>
      </c>
      <c r="O363" s="745">
        <v>14.5</v>
      </c>
      <c r="P363" s="663">
        <v>2397.6799999999998</v>
      </c>
      <c r="Q363" s="678">
        <v>0.6071428571428571</v>
      </c>
      <c r="R363" s="662">
        <v>17</v>
      </c>
      <c r="S363" s="678">
        <v>0.6071428571428571</v>
      </c>
      <c r="T363" s="745">
        <v>8.5</v>
      </c>
      <c r="U363" s="701">
        <v>0.58620689655172409</v>
      </c>
    </row>
    <row r="364" spans="1:21" ht="14.4" customHeight="1" x14ac:dyDescent="0.3">
      <c r="A364" s="661">
        <v>13</v>
      </c>
      <c r="B364" s="662" t="s">
        <v>530</v>
      </c>
      <c r="C364" s="662" t="s">
        <v>1719</v>
      </c>
      <c r="D364" s="743" t="s">
        <v>2847</v>
      </c>
      <c r="E364" s="744" t="s">
        <v>1736</v>
      </c>
      <c r="F364" s="662" t="s">
        <v>1714</v>
      </c>
      <c r="G364" s="662" t="s">
        <v>1877</v>
      </c>
      <c r="H364" s="662" t="s">
        <v>531</v>
      </c>
      <c r="I364" s="662" t="s">
        <v>2019</v>
      </c>
      <c r="J364" s="662" t="s">
        <v>1882</v>
      </c>
      <c r="K364" s="662" t="s">
        <v>2020</v>
      </c>
      <c r="L364" s="663">
        <v>0</v>
      </c>
      <c r="M364" s="663">
        <v>0</v>
      </c>
      <c r="N364" s="662">
        <v>3</v>
      </c>
      <c r="O364" s="745">
        <v>2.5</v>
      </c>
      <c r="P364" s="663">
        <v>0</v>
      </c>
      <c r="Q364" s="678"/>
      <c r="R364" s="662">
        <v>2</v>
      </c>
      <c r="S364" s="678">
        <v>0.66666666666666663</v>
      </c>
      <c r="T364" s="745">
        <v>1.5</v>
      </c>
      <c r="U364" s="701">
        <v>0.6</v>
      </c>
    </row>
    <row r="365" spans="1:21" ht="14.4" customHeight="1" x14ac:dyDescent="0.3">
      <c r="A365" s="661">
        <v>13</v>
      </c>
      <c r="B365" s="662" t="s">
        <v>530</v>
      </c>
      <c r="C365" s="662" t="s">
        <v>1719</v>
      </c>
      <c r="D365" s="743" t="s">
        <v>2847</v>
      </c>
      <c r="E365" s="744" t="s">
        <v>1736</v>
      </c>
      <c r="F365" s="662" t="s">
        <v>1714</v>
      </c>
      <c r="G365" s="662" t="s">
        <v>1877</v>
      </c>
      <c r="H365" s="662" t="s">
        <v>531</v>
      </c>
      <c r="I365" s="662" t="s">
        <v>1883</v>
      </c>
      <c r="J365" s="662" t="s">
        <v>1884</v>
      </c>
      <c r="K365" s="662" t="s">
        <v>1885</v>
      </c>
      <c r="L365" s="663">
        <v>0</v>
      </c>
      <c r="M365" s="663">
        <v>0</v>
      </c>
      <c r="N365" s="662">
        <v>1</v>
      </c>
      <c r="O365" s="745">
        <v>1</v>
      </c>
      <c r="P365" s="663"/>
      <c r="Q365" s="678"/>
      <c r="R365" s="662"/>
      <c r="S365" s="678">
        <v>0</v>
      </c>
      <c r="T365" s="745"/>
      <c r="U365" s="701">
        <v>0</v>
      </c>
    </row>
    <row r="366" spans="1:21" ht="14.4" customHeight="1" x14ac:dyDescent="0.3">
      <c r="A366" s="661">
        <v>13</v>
      </c>
      <c r="B366" s="662" t="s">
        <v>530</v>
      </c>
      <c r="C366" s="662" t="s">
        <v>1719</v>
      </c>
      <c r="D366" s="743" t="s">
        <v>2847</v>
      </c>
      <c r="E366" s="744" t="s">
        <v>1736</v>
      </c>
      <c r="F366" s="662" t="s">
        <v>1714</v>
      </c>
      <c r="G366" s="662" t="s">
        <v>1877</v>
      </c>
      <c r="H366" s="662" t="s">
        <v>531</v>
      </c>
      <c r="I366" s="662" t="s">
        <v>1886</v>
      </c>
      <c r="J366" s="662" t="s">
        <v>1884</v>
      </c>
      <c r="K366" s="662" t="s">
        <v>1887</v>
      </c>
      <c r="L366" s="663">
        <v>131.37</v>
      </c>
      <c r="M366" s="663">
        <v>1182.33</v>
      </c>
      <c r="N366" s="662">
        <v>9</v>
      </c>
      <c r="O366" s="745">
        <v>3.5</v>
      </c>
      <c r="P366" s="663">
        <v>262.74</v>
      </c>
      <c r="Q366" s="678">
        <v>0.22222222222222224</v>
      </c>
      <c r="R366" s="662">
        <v>2</v>
      </c>
      <c r="S366" s="678">
        <v>0.22222222222222221</v>
      </c>
      <c r="T366" s="745">
        <v>1</v>
      </c>
      <c r="U366" s="701">
        <v>0.2857142857142857</v>
      </c>
    </row>
    <row r="367" spans="1:21" ht="14.4" customHeight="1" x14ac:dyDescent="0.3">
      <c r="A367" s="661">
        <v>13</v>
      </c>
      <c r="B367" s="662" t="s">
        <v>530</v>
      </c>
      <c r="C367" s="662" t="s">
        <v>1719</v>
      </c>
      <c r="D367" s="743" t="s">
        <v>2847</v>
      </c>
      <c r="E367" s="744" t="s">
        <v>1736</v>
      </c>
      <c r="F367" s="662" t="s">
        <v>1714</v>
      </c>
      <c r="G367" s="662" t="s">
        <v>1906</v>
      </c>
      <c r="H367" s="662" t="s">
        <v>1113</v>
      </c>
      <c r="I367" s="662" t="s">
        <v>2330</v>
      </c>
      <c r="J367" s="662" t="s">
        <v>2037</v>
      </c>
      <c r="K367" s="662" t="s">
        <v>2331</v>
      </c>
      <c r="L367" s="663">
        <v>0</v>
      </c>
      <c r="M367" s="663">
        <v>0</v>
      </c>
      <c r="N367" s="662">
        <v>1</v>
      </c>
      <c r="O367" s="745">
        <v>1</v>
      </c>
      <c r="P367" s="663">
        <v>0</v>
      </c>
      <c r="Q367" s="678"/>
      <c r="R367" s="662">
        <v>1</v>
      </c>
      <c r="S367" s="678">
        <v>1</v>
      </c>
      <c r="T367" s="745">
        <v>1</v>
      </c>
      <c r="U367" s="701">
        <v>1</v>
      </c>
    </row>
    <row r="368" spans="1:21" ht="14.4" customHeight="1" x14ac:dyDescent="0.3">
      <c r="A368" s="661">
        <v>13</v>
      </c>
      <c r="B368" s="662" t="s">
        <v>530</v>
      </c>
      <c r="C368" s="662" t="s">
        <v>1719</v>
      </c>
      <c r="D368" s="743" t="s">
        <v>2847</v>
      </c>
      <c r="E368" s="744" t="s">
        <v>1736</v>
      </c>
      <c r="F368" s="662" t="s">
        <v>1716</v>
      </c>
      <c r="G368" s="662" t="s">
        <v>2040</v>
      </c>
      <c r="H368" s="662" t="s">
        <v>531</v>
      </c>
      <c r="I368" s="662" t="s">
        <v>2041</v>
      </c>
      <c r="J368" s="662" t="s">
        <v>2042</v>
      </c>
      <c r="K368" s="662" t="s">
        <v>2043</v>
      </c>
      <c r="L368" s="663">
        <v>1679</v>
      </c>
      <c r="M368" s="663">
        <v>1679</v>
      </c>
      <c r="N368" s="662">
        <v>1</v>
      </c>
      <c r="O368" s="745">
        <v>1</v>
      </c>
      <c r="P368" s="663"/>
      <c r="Q368" s="678">
        <v>0</v>
      </c>
      <c r="R368" s="662"/>
      <c r="S368" s="678">
        <v>0</v>
      </c>
      <c r="T368" s="745"/>
      <c r="U368" s="701">
        <v>0</v>
      </c>
    </row>
    <row r="369" spans="1:21" ht="14.4" customHeight="1" x14ac:dyDescent="0.3">
      <c r="A369" s="661">
        <v>13</v>
      </c>
      <c r="B369" s="662" t="s">
        <v>530</v>
      </c>
      <c r="C369" s="662" t="s">
        <v>1719</v>
      </c>
      <c r="D369" s="743" t="s">
        <v>2847</v>
      </c>
      <c r="E369" s="744" t="s">
        <v>1736</v>
      </c>
      <c r="F369" s="662" t="s">
        <v>1716</v>
      </c>
      <c r="G369" s="662" t="s">
        <v>2044</v>
      </c>
      <c r="H369" s="662" t="s">
        <v>531</v>
      </c>
      <c r="I369" s="662" t="s">
        <v>2045</v>
      </c>
      <c r="J369" s="662" t="s">
        <v>2046</v>
      </c>
      <c r="K369" s="662" t="s">
        <v>2047</v>
      </c>
      <c r="L369" s="663">
        <v>50</v>
      </c>
      <c r="M369" s="663">
        <v>150</v>
      </c>
      <c r="N369" s="662">
        <v>3</v>
      </c>
      <c r="O369" s="745">
        <v>1</v>
      </c>
      <c r="P369" s="663"/>
      <c r="Q369" s="678">
        <v>0</v>
      </c>
      <c r="R369" s="662"/>
      <c r="S369" s="678">
        <v>0</v>
      </c>
      <c r="T369" s="745"/>
      <c r="U369" s="701">
        <v>0</v>
      </c>
    </row>
    <row r="370" spans="1:21" ht="14.4" customHeight="1" x14ac:dyDescent="0.3">
      <c r="A370" s="661">
        <v>13</v>
      </c>
      <c r="B370" s="662" t="s">
        <v>530</v>
      </c>
      <c r="C370" s="662" t="s">
        <v>1719</v>
      </c>
      <c r="D370" s="743" t="s">
        <v>2847</v>
      </c>
      <c r="E370" s="744" t="s">
        <v>1736</v>
      </c>
      <c r="F370" s="662" t="s">
        <v>1716</v>
      </c>
      <c r="G370" s="662" t="s">
        <v>2048</v>
      </c>
      <c r="H370" s="662" t="s">
        <v>531</v>
      </c>
      <c r="I370" s="662" t="s">
        <v>2049</v>
      </c>
      <c r="J370" s="662" t="s">
        <v>2050</v>
      </c>
      <c r="K370" s="662" t="s">
        <v>2051</v>
      </c>
      <c r="L370" s="663">
        <v>1697.06</v>
      </c>
      <c r="M370" s="663">
        <v>3394.12</v>
      </c>
      <c r="N370" s="662">
        <v>2</v>
      </c>
      <c r="O370" s="745">
        <v>1</v>
      </c>
      <c r="P370" s="663"/>
      <c r="Q370" s="678">
        <v>0</v>
      </c>
      <c r="R370" s="662"/>
      <c r="S370" s="678">
        <v>0</v>
      </c>
      <c r="T370" s="745"/>
      <c r="U370" s="701">
        <v>0</v>
      </c>
    </row>
    <row r="371" spans="1:21" ht="14.4" customHeight="1" x14ac:dyDescent="0.3">
      <c r="A371" s="661">
        <v>13</v>
      </c>
      <c r="B371" s="662" t="s">
        <v>530</v>
      </c>
      <c r="C371" s="662" t="s">
        <v>1719</v>
      </c>
      <c r="D371" s="743" t="s">
        <v>2847</v>
      </c>
      <c r="E371" s="744" t="s">
        <v>1736</v>
      </c>
      <c r="F371" s="662" t="s">
        <v>1716</v>
      </c>
      <c r="G371" s="662" t="s">
        <v>2048</v>
      </c>
      <c r="H371" s="662" t="s">
        <v>531</v>
      </c>
      <c r="I371" s="662" t="s">
        <v>2052</v>
      </c>
      <c r="J371" s="662" t="s">
        <v>2053</v>
      </c>
      <c r="K371" s="662" t="s">
        <v>2054</v>
      </c>
      <c r="L371" s="663">
        <v>1839</v>
      </c>
      <c r="M371" s="663">
        <v>1839</v>
      </c>
      <c r="N371" s="662">
        <v>1</v>
      </c>
      <c r="O371" s="745">
        <v>1</v>
      </c>
      <c r="P371" s="663"/>
      <c r="Q371" s="678">
        <v>0</v>
      </c>
      <c r="R371" s="662"/>
      <c r="S371" s="678">
        <v>0</v>
      </c>
      <c r="T371" s="745"/>
      <c r="U371" s="701">
        <v>0</v>
      </c>
    </row>
    <row r="372" spans="1:21" ht="14.4" customHeight="1" x14ac:dyDescent="0.3">
      <c r="A372" s="661">
        <v>13</v>
      </c>
      <c r="B372" s="662" t="s">
        <v>530</v>
      </c>
      <c r="C372" s="662" t="s">
        <v>1719</v>
      </c>
      <c r="D372" s="743" t="s">
        <v>2847</v>
      </c>
      <c r="E372" s="744" t="s">
        <v>1736</v>
      </c>
      <c r="F372" s="662" t="s">
        <v>1716</v>
      </c>
      <c r="G372" s="662" t="s">
        <v>2048</v>
      </c>
      <c r="H372" s="662" t="s">
        <v>531</v>
      </c>
      <c r="I372" s="662" t="s">
        <v>2055</v>
      </c>
      <c r="J372" s="662" t="s">
        <v>2056</v>
      </c>
      <c r="K372" s="662" t="s">
        <v>2057</v>
      </c>
      <c r="L372" s="663">
        <v>2000</v>
      </c>
      <c r="M372" s="663">
        <v>2000</v>
      </c>
      <c r="N372" s="662">
        <v>1</v>
      </c>
      <c r="O372" s="745">
        <v>1</v>
      </c>
      <c r="P372" s="663">
        <v>2000</v>
      </c>
      <c r="Q372" s="678">
        <v>1</v>
      </c>
      <c r="R372" s="662">
        <v>1</v>
      </c>
      <c r="S372" s="678">
        <v>1</v>
      </c>
      <c r="T372" s="745">
        <v>1</v>
      </c>
      <c r="U372" s="701">
        <v>1</v>
      </c>
    </row>
    <row r="373" spans="1:21" ht="14.4" customHeight="1" x14ac:dyDescent="0.3">
      <c r="A373" s="661">
        <v>13</v>
      </c>
      <c r="B373" s="662" t="s">
        <v>530</v>
      </c>
      <c r="C373" s="662" t="s">
        <v>1719</v>
      </c>
      <c r="D373" s="743" t="s">
        <v>2847</v>
      </c>
      <c r="E373" s="744" t="s">
        <v>1736</v>
      </c>
      <c r="F373" s="662" t="s">
        <v>1716</v>
      </c>
      <c r="G373" s="662" t="s">
        <v>2048</v>
      </c>
      <c r="H373" s="662" t="s">
        <v>531</v>
      </c>
      <c r="I373" s="662" t="s">
        <v>2058</v>
      </c>
      <c r="J373" s="662" t="s">
        <v>2059</v>
      </c>
      <c r="K373" s="662" t="s">
        <v>2060</v>
      </c>
      <c r="L373" s="663">
        <v>1361</v>
      </c>
      <c r="M373" s="663">
        <v>1361</v>
      </c>
      <c r="N373" s="662">
        <v>1</v>
      </c>
      <c r="O373" s="745">
        <v>1</v>
      </c>
      <c r="P373" s="663">
        <v>1361</v>
      </c>
      <c r="Q373" s="678">
        <v>1</v>
      </c>
      <c r="R373" s="662">
        <v>1</v>
      </c>
      <c r="S373" s="678">
        <v>1</v>
      </c>
      <c r="T373" s="745">
        <v>1</v>
      </c>
      <c r="U373" s="701">
        <v>1</v>
      </c>
    </row>
    <row r="374" spans="1:21" ht="14.4" customHeight="1" x14ac:dyDescent="0.3">
      <c r="A374" s="661">
        <v>13</v>
      </c>
      <c r="B374" s="662" t="s">
        <v>530</v>
      </c>
      <c r="C374" s="662" t="s">
        <v>1719</v>
      </c>
      <c r="D374" s="743" t="s">
        <v>2847</v>
      </c>
      <c r="E374" s="744" t="s">
        <v>1736</v>
      </c>
      <c r="F374" s="662" t="s">
        <v>1716</v>
      </c>
      <c r="G374" s="662" t="s">
        <v>2048</v>
      </c>
      <c r="H374" s="662" t="s">
        <v>531</v>
      </c>
      <c r="I374" s="662" t="s">
        <v>2061</v>
      </c>
      <c r="J374" s="662" t="s">
        <v>2062</v>
      </c>
      <c r="K374" s="662" t="s">
        <v>2063</v>
      </c>
      <c r="L374" s="663">
        <v>453</v>
      </c>
      <c r="M374" s="663">
        <v>906</v>
      </c>
      <c r="N374" s="662">
        <v>2</v>
      </c>
      <c r="O374" s="745">
        <v>1</v>
      </c>
      <c r="P374" s="663"/>
      <c r="Q374" s="678">
        <v>0</v>
      </c>
      <c r="R374" s="662"/>
      <c r="S374" s="678">
        <v>0</v>
      </c>
      <c r="T374" s="745"/>
      <c r="U374" s="701">
        <v>0</v>
      </c>
    </row>
    <row r="375" spans="1:21" ht="14.4" customHeight="1" x14ac:dyDescent="0.3">
      <c r="A375" s="661">
        <v>13</v>
      </c>
      <c r="B375" s="662" t="s">
        <v>530</v>
      </c>
      <c r="C375" s="662" t="s">
        <v>1719</v>
      </c>
      <c r="D375" s="743" t="s">
        <v>2847</v>
      </c>
      <c r="E375" s="744" t="s">
        <v>1737</v>
      </c>
      <c r="F375" s="662" t="s">
        <v>1714</v>
      </c>
      <c r="G375" s="662" t="s">
        <v>2332</v>
      </c>
      <c r="H375" s="662" t="s">
        <v>531</v>
      </c>
      <c r="I375" s="662" t="s">
        <v>2333</v>
      </c>
      <c r="J375" s="662" t="s">
        <v>2334</v>
      </c>
      <c r="K375" s="662" t="s">
        <v>2335</v>
      </c>
      <c r="L375" s="663">
        <v>0</v>
      </c>
      <c r="M375" s="663">
        <v>0</v>
      </c>
      <c r="N375" s="662">
        <v>1</v>
      </c>
      <c r="O375" s="745">
        <v>1</v>
      </c>
      <c r="P375" s="663"/>
      <c r="Q375" s="678"/>
      <c r="R375" s="662"/>
      <c r="S375" s="678">
        <v>0</v>
      </c>
      <c r="T375" s="745"/>
      <c r="U375" s="701">
        <v>0</v>
      </c>
    </row>
    <row r="376" spans="1:21" ht="14.4" customHeight="1" x14ac:dyDescent="0.3">
      <c r="A376" s="661">
        <v>13</v>
      </c>
      <c r="B376" s="662" t="s">
        <v>530</v>
      </c>
      <c r="C376" s="662" t="s">
        <v>1719</v>
      </c>
      <c r="D376" s="743" t="s">
        <v>2847</v>
      </c>
      <c r="E376" s="744" t="s">
        <v>1737</v>
      </c>
      <c r="F376" s="662" t="s">
        <v>1714</v>
      </c>
      <c r="G376" s="662" t="s">
        <v>2253</v>
      </c>
      <c r="H376" s="662" t="s">
        <v>531</v>
      </c>
      <c r="I376" s="662" t="s">
        <v>2336</v>
      </c>
      <c r="J376" s="662" t="s">
        <v>2337</v>
      </c>
      <c r="K376" s="662" t="s">
        <v>2256</v>
      </c>
      <c r="L376" s="663">
        <v>0</v>
      </c>
      <c r="M376" s="663">
        <v>0</v>
      </c>
      <c r="N376" s="662">
        <v>1</v>
      </c>
      <c r="O376" s="745">
        <v>1</v>
      </c>
      <c r="P376" s="663"/>
      <c r="Q376" s="678"/>
      <c r="R376" s="662"/>
      <c r="S376" s="678">
        <v>0</v>
      </c>
      <c r="T376" s="745"/>
      <c r="U376" s="701">
        <v>0</v>
      </c>
    </row>
    <row r="377" spans="1:21" ht="14.4" customHeight="1" x14ac:dyDescent="0.3">
      <c r="A377" s="661">
        <v>13</v>
      </c>
      <c r="B377" s="662" t="s">
        <v>530</v>
      </c>
      <c r="C377" s="662" t="s">
        <v>1719</v>
      </c>
      <c r="D377" s="743" t="s">
        <v>2847</v>
      </c>
      <c r="E377" s="744" t="s">
        <v>1737</v>
      </c>
      <c r="F377" s="662" t="s">
        <v>1714</v>
      </c>
      <c r="G377" s="662" t="s">
        <v>2338</v>
      </c>
      <c r="H377" s="662" t="s">
        <v>1113</v>
      </c>
      <c r="I377" s="662" t="s">
        <v>1234</v>
      </c>
      <c r="J377" s="662" t="s">
        <v>1692</v>
      </c>
      <c r="K377" s="662" t="s">
        <v>1693</v>
      </c>
      <c r="L377" s="663">
        <v>9.4</v>
      </c>
      <c r="M377" s="663">
        <v>9.4</v>
      </c>
      <c r="N377" s="662">
        <v>1</v>
      </c>
      <c r="O377" s="745">
        <v>1</v>
      </c>
      <c r="P377" s="663"/>
      <c r="Q377" s="678">
        <v>0</v>
      </c>
      <c r="R377" s="662"/>
      <c r="S377" s="678">
        <v>0</v>
      </c>
      <c r="T377" s="745"/>
      <c r="U377" s="701">
        <v>0</v>
      </c>
    </row>
    <row r="378" spans="1:21" ht="14.4" customHeight="1" x14ac:dyDescent="0.3">
      <c r="A378" s="661">
        <v>13</v>
      </c>
      <c r="B378" s="662" t="s">
        <v>530</v>
      </c>
      <c r="C378" s="662" t="s">
        <v>1719</v>
      </c>
      <c r="D378" s="743" t="s">
        <v>2847</v>
      </c>
      <c r="E378" s="744" t="s">
        <v>1737</v>
      </c>
      <c r="F378" s="662" t="s">
        <v>1714</v>
      </c>
      <c r="G378" s="662" t="s">
        <v>2338</v>
      </c>
      <c r="H378" s="662" t="s">
        <v>1113</v>
      </c>
      <c r="I378" s="662" t="s">
        <v>2339</v>
      </c>
      <c r="J378" s="662" t="s">
        <v>2340</v>
      </c>
      <c r="K378" s="662" t="s">
        <v>2341</v>
      </c>
      <c r="L378" s="663">
        <v>18.809999999999999</v>
      </c>
      <c r="M378" s="663">
        <v>37.619999999999997</v>
      </c>
      <c r="N378" s="662">
        <v>2</v>
      </c>
      <c r="O378" s="745">
        <v>0.5</v>
      </c>
      <c r="P378" s="663">
        <v>37.619999999999997</v>
      </c>
      <c r="Q378" s="678">
        <v>1</v>
      </c>
      <c r="R378" s="662">
        <v>2</v>
      </c>
      <c r="S378" s="678">
        <v>1</v>
      </c>
      <c r="T378" s="745">
        <v>0.5</v>
      </c>
      <c r="U378" s="701">
        <v>1</v>
      </c>
    </row>
    <row r="379" spans="1:21" ht="14.4" customHeight="1" x14ac:dyDescent="0.3">
      <c r="A379" s="661">
        <v>13</v>
      </c>
      <c r="B379" s="662" t="s">
        <v>530</v>
      </c>
      <c r="C379" s="662" t="s">
        <v>1719</v>
      </c>
      <c r="D379" s="743" t="s">
        <v>2847</v>
      </c>
      <c r="E379" s="744" t="s">
        <v>1737</v>
      </c>
      <c r="F379" s="662" t="s">
        <v>1714</v>
      </c>
      <c r="G379" s="662" t="s">
        <v>1751</v>
      </c>
      <c r="H379" s="662" t="s">
        <v>531</v>
      </c>
      <c r="I379" s="662" t="s">
        <v>2342</v>
      </c>
      <c r="J379" s="662" t="s">
        <v>2258</v>
      </c>
      <c r="K379" s="662" t="s">
        <v>2343</v>
      </c>
      <c r="L379" s="663">
        <v>154.36000000000001</v>
      </c>
      <c r="M379" s="663">
        <v>308.72000000000003</v>
      </c>
      <c r="N379" s="662">
        <v>2</v>
      </c>
      <c r="O379" s="745">
        <v>1.5</v>
      </c>
      <c r="P379" s="663">
        <v>154.36000000000001</v>
      </c>
      <c r="Q379" s="678">
        <v>0.5</v>
      </c>
      <c r="R379" s="662">
        <v>1</v>
      </c>
      <c r="S379" s="678">
        <v>0.5</v>
      </c>
      <c r="T379" s="745">
        <v>1</v>
      </c>
      <c r="U379" s="701">
        <v>0.66666666666666663</v>
      </c>
    </row>
    <row r="380" spans="1:21" ht="14.4" customHeight="1" x14ac:dyDescent="0.3">
      <c r="A380" s="661">
        <v>13</v>
      </c>
      <c r="B380" s="662" t="s">
        <v>530</v>
      </c>
      <c r="C380" s="662" t="s">
        <v>1719</v>
      </c>
      <c r="D380" s="743" t="s">
        <v>2847</v>
      </c>
      <c r="E380" s="744" t="s">
        <v>1737</v>
      </c>
      <c r="F380" s="662" t="s">
        <v>1714</v>
      </c>
      <c r="G380" s="662" t="s">
        <v>1751</v>
      </c>
      <c r="H380" s="662" t="s">
        <v>1113</v>
      </c>
      <c r="I380" s="662" t="s">
        <v>1410</v>
      </c>
      <c r="J380" s="662" t="s">
        <v>1260</v>
      </c>
      <c r="K380" s="662" t="s">
        <v>1656</v>
      </c>
      <c r="L380" s="663">
        <v>154.36000000000001</v>
      </c>
      <c r="M380" s="663">
        <v>154.36000000000001</v>
      </c>
      <c r="N380" s="662">
        <v>1</v>
      </c>
      <c r="O380" s="745">
        <v>0.5</v>
      </c>
      <c r="P380" s="663">
        <v>154.36000000000001</v>
      </c>
      <c r="Q380" s="678">
        <v>1</v>
      </c>
      <c r="R380" s="662">
        <v>1</v>
      </c>
      <c r="S380" s="678">
        <v>1</v>
      </c>
      <c r="T380" s="745">
        <v>0.5</v>
      </c>
      <c r="U380" s="701">
        <v>1</v>
      </c>
    </row>
    <row r="381" spans="1:21" ht="14.4" customHeight="1" x14ac:dyDescent="0.3">
      <c r="A381" s="661">
        <v>13</v>
      </c>
      <c r="B381" s="662" t="s">
        <v>530</v>
      </c>
      <c r="C381" s="662" t="s">
        <v>1719</v>
      </c>
      <c r="D381" s="743" t="s">
        <v>2847</v>
      </c>
      <c r="E381" s="744" t="s">
        <v>1737</v>
      </c>
      <c r="F381" s="662" t="s">
        <v>1714</v>
      </c>
      <c r="G381" s="662" t="s">
        <v>1751</v>
      </c>
      <c r="H381" s="662" t="s">
        <v>531</v>
      </c>
      <c r="I381" s="662" t="s">
        <v>2257</v>
      </c>
      <c r="J381" s="662" t="s">
        <v>2258</v>
      </c>
      <c r="K381" s="662" t="s">
        <v>1656</v>
      </c>
      <c r="L381" s="663">
        <v>0</v>
      </c>
      <c r="M381" s="663">
        <v>0</v>
      </c>
      <c r="N381" s="662">
        <v>1</v>
      </c>
      <c r="O381" s="745">
        <v>1</v>
      </c>
      <c r="P381" s="663">
        <v>0</v>
      </c>
      <c r="Q381" s="678"/>
      <c r="R381" s="662">
        <v>1</v>
      </c>
      <c r="S381" s="678">
        <v>1</v>
      </c>
      <c r="T381" s="745">
        <v>1</v>
      </c>
      <c r="U381" s="701">
        <v>1</v>
      </c>
    </row>
    <row r="382" spans="1:21" ht="14.4" customHeight="1" x14ac:dyDescent="0.3">
      <c r="A382" s="661">
        <v>13</v>
      </c>
      <c r="B382" s="662" t="s">
        <v>530</v>
      </c>
      <c r="C382" s="662" t="s">
        <v>1719</v>
      </c>
      <c r="D382" s="743" t="s">
        <v>2847</v>
      </c>
      <c r="E382" s="744" t="s">
        <v>1737</v>
      </c>
      <c r="F382" s="662" t="s">
        <v>1714</v>
      </c>
      <c r="G382" s="662" t="s">
        <v>1755</v>
      </c>
      <c r="H382" s="662" t="s">
        <v>531</v>
      </c>
      <c r="I382" s="662" t="s">
        <v>1756</v>
      </c>
      <c r="J382" s="662" t="s">
        <v>1757</v>
      </c>
      <c r="K382" s="662" t="s">
        <v>1758</v>
      </c>
      <c r="L382" s="663">
        <v>57.76</v>
      </c>
      <c r="M382" s="663">
        <v>57.76</v>
      </c>
      <c r="N382" s="662">
        <v>1</v>
      </c>
      <c r="O382" s="745">
        <v>1</v>
      </c>
      <c r="P382" s="663">
        <v>57.76</v>
      </c>
      <c r="Q382" s="678">
        <v>1</v>
      </c>
      <c r="R382" s="662">
        <v>1</v>
      </c>
      <c r="S382" s="678">
        <v>1</v>
      </c>
      <c r="T382" s="745">
        <v>1</v>
      </c>
      <c r="U382" s="701">
        <v>1</v>
      </c>
    </row>
    <row r="383" spans="1:21" ht="14.4" customHeight="1" x14ac:dyDescent="0.3">
      <c r="A383" s="661">
        <v>13</v>
      </c>
      <c r="B383" s="662" t="s">
        <v>530</v>
      </c>
      <c r="C383" s="662" t="s">
        <v>1719</v>
      </c>
      <c r="D383" s="743" t="s">
        <v>2847</v>
      </c>
      <c r="E383" s="744" t="s">
        <v>1737</v>
      </c>
      <c r="F383" s="662" t="s">
        <v>1714</v>
      </c>
      <c r="G383" s="662" t="s">
        <v>1773</v>
      </c>
      <c r="H383" s="662" t="s">
        <v>1113</v>
      </c>
      <c r="I383" s="662" t="s">
        <v>1226</v>
      </c>
      <c r="J383" s="662" t="s">
        <v>1227</v>
      </c>
      <c r="K383" s="662" t="s">
        <v>1698</v>
      </c>
      <c r="L383" s="663">
        <v>86.5</v>
      </c>
      <c r="M383" s="663">
        <v>1297.5</v>
      </c>
      <c r="N383" s="662">
        <v>15</v>
      </c>
      <c r="O383" s="745">
        <v>4</v>
      </c>
      <c r="P383" s="663">
        <v>605.5</v>
      </c>
      <c r="Q383" s="678">
        <v>0.46666666666666667</v>
      </c>
      <c r="R383" s="662">
        <v>7</v>
      </c>
      <c r="S383" s="678">
        <v>0.46666666666666667</v>
      </c>
      <c r="T383" s="745">
        <v>2</v>
      </c>
      <c r="U383" s="701">
        <v>0.5</v>
      </c>
    </row>
    <row r="384" spans="1:21" ht="14.4" customHeight="1" x14ac:dyDescent="0.3">
      <c r="A384" s="661">
        <v>13</v>
      </c>
      <c r="B384" s="662" t="s">
        <v>530</v>
      </c>
      <c r="C384" s="662" t="s">
        <v>1719</v>
      </c>
      <c r="D384" s="743" t="s">
        <v>2847</v>
      </c>
      <c r="E384" s="744" t="s">
        <v>1737</v>
      </c>
      <c r="F384" s="662" t="s">
        <v>1714</v>
      </c>
      <c r="G384" s="662" t="s">
        <v>1773</v>
      </c>
      <c r="H384" s="662" t="s">
        <v>1113</v>
      </c>
      <c r="I384" s="662" t="s">
        <v>861</v>
      </c>
      <c r="J384" s="662" t="s">
        <v>1207</v>
      </c>
      <c r="K384" s="662" t="s">
        <v>1208</v>
      </c>
      <c r="L384" s="663">
        <v>103.8</v>
      </c>
      <c r="M384" s="663">
        <v>65497.800000000061</v>
      </c>
      <c r="N384" s="662">
        <v>631</v>
      </c>
      <c r="O384" s="745">
        <v>109</v>
      </c>
      <c r="P384" s="663">
        <v>33735.000000000036</v>
      </c>
      <c r="Q384" s="678">
        <v>0.51505546751188602</v>
      </c>
      <c r="R384" s="662">
        <v>325</v>
      </c>
      <c r="S384" s="678">
        <v>0.51505546751188591</v>
      </c>
      <c r="T384" s="745">
        <v>57.5</v>
      </c>
      <c r="U384" s="701">
        <v>0.52752293577981646</v>
      </c>
    </row>
    <row r="385" spans="1:21" ht="14.4" customHeight="1" x14ac:dyDescent="0.3">
      <c r="A385" s="661">
        <v>13</v>
      </c>
      <c r="B385" s="662" t="s">
        <v>530</v>
      </c>
      <c r="C385" s="662" t="s">
        <v>1719</v>
      </c>
      <c r="D385" s="743" t="s">
        <v>2847</v>
      </c>
      <c r="E385" s="744" t="s">
        <v>1737</v>
      </c>
      <c r="F385" s="662" t="s">
        <v>1714</v>
      </c>
      <c r="G385" s="662" t="s">
        <v>1773</v>
      </c>
      <c r="H385" s="662" t="s">
        <v>1113</v>
      </c>
      <c r="I385" s="662" t="s">
        <v>1774</v>
      </c>
      <c r="J385" s="662" t="s">
        <v>1775</v>
      </c>
      <c r="K385" s="662" t="s">
        <v>1776</v>
      </c>
      <c r="L385" s="663">
        <v>155.69999999999999</v>
      </c>
      <c r="M385" s="663">
        <v>46554.299999999974</v>
      </c>
      <c r="N385" s="662">
        <v>299</v>
      </c>
      <c r="O385" s="745">
        <v>56</v>
      </c>
      <c r="P385" s="663">
        <v>21175.19999999999</v>
      </c>
      <c r="Q385" s="678">
        <v>0.45484949832775923</v>
      </c>
      <c r="R385" s="662">
        <v>136</v>
      </c>
      <c r="S385" s="678">
        <v>0.45484949832775917</v>
      </c>
      <c r="T385" s="745">
        <v>25</v>
      </c>
      <c r="U385" s="701">
        <v>0.44642857142857145</v>
      </c>
    </row>
    <row r="386" spans="1:21" ht="14.4" customHeight="1" x14ac:dyDescent="0.3">
      <c r="A386" s="661">
        <v>13</v>
      </c>
      <c r="B386" s="662" t="s">
        <v>530</v>
      </c>
      <c r="C386" s="662" t="s">
        <v>1719</v>
      </c>
      <c r="D386" s="743" t="s">
        <v>2847</v>
      </c>
      <c r="E386" s="744" t="s">
        <v>1737</v>
      </c>
      <c r="F386" s="662" t="s">
        <v>1714</v>
      </c>
      <c r="G386" s="662" t="s">
        <v>1773</v>
      </c>
      <c r="H386" s="662" t="s">
        <v>531</v>
      </c>
      <c r="I386" s="662" t="s">
        <v>2344</v>
      </c>
      <c r="J386" s="662" t="s">
        <v>2345</v>
      </c>
      <c r="K386" s="662" t="s">
        <v>2346</v>
      </c>
      <c r="L386" s="663">
        <v>0</v>
      </c>
      <c r="M386" s="663">
        <v>0</v>
      </c>
      <c r="N386" s="662">
        <v>3</v>
      </c>
      <c r="O386" s="745">
        <v>0.5</v>
      </c>
      <c r="P386" s="663"/>
      <c r="Q386" s="678"/>
      <c r="R386" s="662"/>
      <c r="S386" s="678">
        <v>0</v>
      </c>
      <c r="T386" s="745"/>
      <c r="U386" s="701">
        <v>0</v>
      </c>
    </row>
    <row r="387" spans="1:21" ht="14.4" customHeight="1" x14ac:dyDescent="0.3">
      <c r="A387" s="661">
        <v>13</v>
      </c>
      <c r="B387" s="662" t="s">
        <v>530</v>
      </c>
      <c r="C387" s="662" t="s">
        <v>1719</v>
      </c>
      <c r="D387" s="743" t="s">
        <v>2847</v>
      </c>
      <c r="E387" s="744" t="s">
        <v>1737</v>
      </c>
      <c r="F387" s="662" t="s">
        <v>1714</v>
      </c>
      <c r="G387" s="662" t="s">
        <v>1773</v>
      </c>
      <c r="H387" s="662" t="s">
        <v>531</v>
      </c>
      <c r="I387" s="662" t="s">
        <v>2347</v>
      </c>
      <c r="J387" s="662" t="s">
        <v>2348</v>
      </c>
      <c r="K387" s="662" t="s">
        <v>2349</v>
      </c>
      <c r="L387" s="663">
        <v>0</v>
      </c>
      <c r="M387" s="663">
        <v>0</v>
      </c>
      <c r="N387" s="662">
        <v>3</v>
      </c>
      <c r="O387" s="745">
        <v>1</v>
      </c>
      <c r="P387" s="663">
        <v>0</v>
      </c>
      <c r="Q387" s="678"/>
      <c r="R387" s="662">
        <v>3</v>
      </c>
      <c r="S387" s="678">
        <v>1</v>
      </c>
      <c r="T387" s="745">
        <v>1</v>
      </c>
      <c r="U387" s="701">
        <v>1</v>
      </c>
    </row>
    <row r="388" spans="1:21" ht="14.4" customHeight="1" x14ac:dyDescent="0.3">
      <c r="A388" s="661">
        <v>13</v>
      </c>
      <c r="B388" s="662" t="s">
        <v>530</v>
      </c>
      <c r="C388" s="662" t="s">
        <v>1719</v>
      </c>
      <c r="D388" s="743" t="s">
        <v>2847</v>
      </c>
      <c r="E388" s="744" t="s">
        <v>1737</v>
      </c>
      <c r="F388" s="662" t="s">
        <v>1714</v>
      </c>
      <c r="G388" s="662" t="s">
        <v>2067</v>
      </c>
      <c r="H388" s="662" t="s">
        <v>531</v>
      </c>
      <c r="I388" s="662" t="s">
        <v>739</v>
      </c>
      <c r="J388" s="662" t="s">
        <v>2068</v>
      </c>
      <c r="K388" s="662" t="s">
        <v>2069</v>
      </c>
      <c r="L388" s="663">
        <v>0</v>
      </c>
      <c r="M388" s="663">
        <v>0</v>
      </c>
      <c r="N388" s="662">
        <v>3</v>
      </c>
      <c r="O388" s="745">
        <v>2</v>
      </c>
      <c r="P388" s="663">
        <v>0</v>
      </c>
      <c r="Q388" s="678"/>
      <c r="R388" s="662">
        <v>1</v>
      </c>
      <c r="S388" s="678">
        <v>0.33333333333333331</v>
      </c>
      <c r="T388" s="745">
        <v>1</v>
      </c>
      <c r="U388" s="701">
        <v>0.5</v>
      </c>
    </row>
    <row r="389" spans="1:21" ht="14.4" customHeight="1" x14ac:dyDescent="0.3">
      <c r="A389" s="661">
        <v>13</v>
      </c>
      <c r="B389" s="662" t="s">
        <v>530</v>
      </c>
      <c r="C389" s="662" t="s">
        <v>1719</v>
      </c>
      <c r="D389" s="743" t="s">
        <v>2847</v>
      </c>
      <c r="E389" s="744" t="s">
        <v>1737</v>
      </c>
      <c r="F389" s="662" t="s">
        <v>1714</v>
      </c>
      <c r="G389" s="662" t="s">
        <v>2067</v>
      </c>
      <c r="H389" s="662" t="s">
        <v>531</v>
      </c>
      <c r="I389" s="662" t="s">
        <v>2350</v>
      </c>
      <c r="J389" s="662" t="s">
        <v>2068</v>
      </c>
      <c r="K389" s="662" t="s">
        <v>2069</v>
      </c>
      <c r="L389" s="663">
        <v>0</v>
      </c>
      <c r="M389" s="663">
        <v>0</v>
      </c>
      <c r="N389" s="662">
        <v>1</v>
      </c>
      <c r="O389" s="745">
        <v>1</v>
      </c>
      <c r="P389" s="663">
        <v>0</v>
      </c>
      <c r="Q389" s="678"/>
      <c r="R389" s="662">
        <v>1</v>
      </c>
      <c r="S389" s="678">
        <v>1</v>
      </c>
      <c r="T389" s="745">
        <v>1</v>
      </c>
      <c r="U389" s="701">
        <v>1</v>
      </c>
    </row>
    <row r="390" spans="1:21" ht="14.4" customHeight="1" x14ac:dyDescent="0.3">
      <c r="A390" s="661">
        <v>13</v>
      </c>
      <c r="B390" s="662" t="s">
        <v>530</v>
      </c>
      <c r="C390" s="662" t="s">
        <v>1719</v>
      </c>
      <c r="D390" s="743" t="s">
        <v>2847</v>
      </c>
      <c r="E390" s="744" t="s">
        <v>1737</v>
      </c>
      <c r="F390" s="662" t="s">
        <v>1714</v>
      </c>
      <c r="G390" s="662" t="s">
        <v>2067</v>
      </c>
      <c r="H390" s="662" t="s">
        <v>531</v>
      </c>
      <c r="I390" s="662" t="s">
        <v>2351</v>
      </c>
      <c r="J390" s="662" t="s">
        <v>2352</v>
      </c>
      <c r="K390" s="662" t="s">
        <v>2353</v>
      </c>
      <c r="L390" s="663">
        <v>0</v>
      </c>
      <c r="M390" s="663">
        <v>0</v>
      </c>
      <c r="N390" s="662">
        <v>1</v>
      </c>
      <c r="O390" s="745">
        <v>0.5</v>
      </c>
      <c r="P390" s="663">
        <v>0</v>
      </c>
      <c r="Q390" s="678"/>
      <c r="R390" s="662">
        <v>1</v>
      </c>
      <c r="S390" s="678">
        <v>1</v>
      </c>
      <c r="T390" s="745">
        <v>0.5</v>
      </c>
      <c r="U390" s="701">
        <v>1</v>
      </c>
    </row>
    <row r="391" spans="1:21" ht="14.4" customHeight="1" x14ac:dyDescent="0.3">
      <c r="A391" s="661">
        <v>13</v>
      </c>
      <c r="B391" s="662" t="s">
        <v>530</v>
      </c>
      <c r="C391" s="662" t="s">
        <v>1719</v>
      </c>
      <c r="D391" s="743" t="s">
        <v>2847</v>
      </c>
      <c r="E391" s="744" t="s">
        <v>1737</v>
      </c>
      <c r="F391" s="662" t="s">
        <v>1714</v>
      </c>
      <c r="G391" s="662" t="s">
        <v>1782</v>
      </c>
      <c r="H391" s="662" t="s">
        <v>531</v>
      </c>
      <c r="I391" s="662" t="s">
        <v>2259</v>
      </c>
      <c r="J391" s="662" t="s">
        <v>1788</v>
      </c>
      <c r="K391" s="662" t="s">
        <v>2260</v>
      </c>
      <c r="L391" s="663">
        <v>0</v>
      </c>
      <c r="M391" s="663">
        <v>0</v>
      </c>
      <c r="N391" s="662">
        <v>1</v>
      </c>
      <c r="O391" s="745">
        <v>1</v>
      </c>
      <c r="P391" s="663">
        <v>0</v>
      </c>
      <c r="Q391" s="678"/>
      <c r="R391" s="662">
        <v>1</v>
      </c>
      <c r="S391" s="678">
        <v>1</v>
      </c>
      <c r="T391" s="745">
        <v>1</v>
      </c>
      <c r="U391" s="701">
        <v>1</v>
      </c>
    </row>
    <row r="392" spans="1:21" ht="14.4" customHeight="1" x14ac:dyDescent="0.3">
      <c r="A392" s="661">
        <v>13</v>
      </c>
      <c r="B392" s="662" t="s">
        <v>530</v>
      </c>
      <c r="C392" s="662" t="s">
        <v>1719</v>
      </c>
      <c r="D392" s="743" t="s">
        <v>2847</v>
      </c>
      <c r="E392" s="744" t="s">
        <v>1737</v>
      </c>
      <c r="F392" s="662" t="s">
        <v>1714</v>
      </c>
      <c r="G392" s="662" t="s">
        <v>2072</v>
      </c>
      <c r="H392" s="662" t="s">
        <v>531</v>
      </c>
      <c r="I392" s="662" t="s">
        <v>2354</v>
      </c>
      <c r="J392" s="662" t="s">
        <v>2355</v>
      </c>
      <c r="K392" s="662" t="s">
        <v>2356</v>
      </c>
      <c r="L392" s="663">
        <v>72.5</v>
      </c>
      <c r="M392" s="663">
        <v>145</v>
      </c>
      <c r="N392" s="662">
        <v>2</v>
      </c>
      <c r="O392" s="745">
        <v>1</v>
      </c>
      <c r="P392" s="663"/>
      <c r="Q392" s="678">
        <v>0</v>
      </c>
      <c r="R392" s="662"/>
      <c r="S392" s="678">
        <v>0</v>
      </c>
      <c r="T392" s="745"/>
      <c r="U392" s="701">
        <v>0</v>
      </c>
    </row>
    <row r="393" spans="1:21" ht="14.4" customHeight="1" x14ac:dyDescent="0.3">
      <c r="A393" s="661">
        <v>13</v>
      </c>
      <c r="B393" s="662" t="s">
        <v>530</v>
      </c>
      <c r="C393" s="662" t="s">
        <v>1719</v>
      </c>
      <c r="D393" s="743" t="s">
        <v>2847</v>
      </c>
      <c r="E393" s="744" t="s">
        <v>1737</v>
      </c>
      <c r="F393" s="662" t="s">
        <v>1714</v>
      </c>
      <c r="G393" s="662" t="s">
        <v>2072</v>
      </c>
      <c r="H393" s="662" t="s">
        <v>531</v>
      </c>
      <c r="I393" s="662" t="s">
        <v>2212</v>
      </c>
      <c r="J393" s="662" t="s">
        <v>2074</v>
      </c>
      <c r="K393" s="662" t="s">
        <v>2213</v>
      </c>
      <c r="L393" s="663">
        <v>72.5</v>
      </c>
      <c r="M393" s="663">
        <v>362.5</v>
      </c>
      <c r="N393" s="662">
        <v>5</v>
      </c>
      <c r="O393" s="745">
        <v>3</v>
      </c>
      <c r="P393" s="663">
        <v>145</v>
      </c>
      <c r="Q393" s="678">
        <v>0.4</v>
      </c>
      <c r="R393" s="662">
        <v>2</v>
      </c>
      <c r="S393" s="678">
        <v>0.4</v>
      </c>
      <c r="T393" s="745">
        <v>1</v>
      </c>
      <c r="U393" s="701">
        <v>0.33333333333333331</v>
      </c>
    </row>
    <row r="394" spans="1:21" ht="14.4" customHeight="1" x14ac:dyDescent="0.3">
      <c r="A394" s="661">
        <v>13</v>
      </c>
      <c r="B394" s="662" t="s">
        <v>530</v>
      </c>
      <c r="C394" s="662" t="s">
        <v>1719</v>
      </c>
      <c r="D394" s="743" t="s">
        <v>2847</v>
      </c>
      <c r="E394" s="744" t="s">
        <v>1737</v>
      </c>
      <c r="F394" s="662" t="s">
        <v>1714</v>
      </c>
      <c r="G394" s="662" t="s">
        <v>2357</v>
      </c>
      <c r="H394" s="662" t="s">
        <v>531</v>
      </c>
      <c r="I394" s="662" t="s">
        <v>2358</v>
      </c>
      <c r="J394" s="662" t="s">
        <v>2359</v>
      </c>
      <c r="K394" s="662" t="s">
        <v>2360</v>
      </c>
      <c r="L394" s="663">
        <v>0</v>
      </c>
      <c r="M394" s="663">
        <v>0</v>
      </c>
      <c r="N394" s="662">
        <v>15</v>
      </c>
      <c r="O394" s="745">
        <v>4</v>
      </c>
      <c r="P394" s="663">
        <v>0</v>
      </c>
      <c r="Q394" s="678"/>
      <c r="R394" s="662">
        <v>8</v>
      </c>
      <c r="S394" s="678">
        <v>0.53333333333333333</v>
      </c>
      <c r="T394" s="745">
        <v>2</v>
      </c>
      <c r="U394" s="701">
        <v>0.5</v>
      </c>
    </row>
    <row r="395" spans="1:21" ht="14.4" customHeight="1" x14ac:dyDescent="0.3">
      <c r="A395" s="661">
        <v>13</v>
      </c>
      <c r="B395" s="662" t="s">
        <v>530</v>
      </c>
      <c r="C395" s="662" t="s">
        <v>1719</v>
      </c>
      <c r="D395" s="743" t="s">
        <v>2847</v>
      </c>
      <c r="E395" s="744" t="s">
        <v>1737</v>
      </c>
      <c r="F395" s="662" t="s">
        <v>1714</v>
      </c>
      <c r="G395" s="662" t="s">
        <v>2076</v>
      </c>
      <c r="H395" s="662" t="s">
        <v>1113</v>
      </c>
      <c r="I395" s="662" t="s">
        <v>2361</v>
      </c>
      <c r="J395" s="662" t="s">
        <v>2362</v>
      </c>
      <c r="K395" s="662" t="s">
        <v>709</v>
      </c>
      <c r="L395" s="663">
        <v>65.989999999999995</v>
      </c>
      <c r="M395" s="663">
        <v>197.96999999999997</v>
      </c>
      <c r="N395" s="662">
        <v>3</v>
      </c>
      <c r="O395" s="745">
        <v>1</v>
      </c>
      <c r="P395" s="663"/>
      <c r="Q395" s="678">
        <v>0</v>
      </c>
      <c r="R395" s="662"/>
      <c r="S395" s="678">
        <v>0</v>
      </c>
      <c r="T395" s="745"/>
      <c r="U395" s="701">
        <v>0</v>
      </c>
    </row>
    <row r="396" spans="1:21" ht="14.4" customHeight="1" x14ac:dyDescent="0.3">
      <c r="A396" s="661">
        <v>13</v>
      </c>
      <c r="B396" s="662" t="s">
        <v>530</v>
      </c>
      <c r="C396" s="662" t="s">
        <v>1719</v>
      </c>
      <c r="D396" s="743" t="s">
        <v>2847</v>
      </c>
      <c r="E396" s="744" t="s">
        <v>1737</v>
      </c>
      <c r="F396" s="662" t="s">
        <v>1714</v>
      </c>
      <c r="G396" s="662" t="s">
        <v>2076</v>
      </c>
      <c r="H396" s="662" t="s">
        <v>1113</v>
      </c>
      <c r="I396" s="662" t="s">
        <v>2363</v>
      </c>
      <c r="J396" s="662" t="s">
        <v>2364</v>
      </c>
      <c r="K396" s="662" t="s">
        <v>760</v>
      </c>
      <c r="L396" s="663">
        <v>132</v>
      </c>
      <c r="M396" s="663">
        <v>264</v>
      </c>
      <c r="N396" s="662">
        <v>2</v>
      </c>
      <c r="O396" s="745">
        <v>2</v>
      </c>
      <c r="P396" s="663">
        <v>132</v>
      </c>
      <c r="Q396" s="678">
        <v>0.5</v>
      </c>
      <c r="R396" s="662">
        <v>1</v>
      </c>
      <c r="S396" s="678">
        <v>0.5</v>
      </c>
      <c r="T396" s="745">
        <v>1</v>
      </c>
      <c r="U396" s="701">
        <v>0.5</v>
      </c>
    </row>
    <row r="397" spans="1:21" ht="14.4" customHeight="1" x14ac:dyDescent="0.3">
      <c r="A397" s="661">
        <v>13</v>
      </c>
      <c r="B397" s="662" t="s">
        <v>530</v>
      </c>
      <c r="C397" s="662" t="s">
        <v>1719</v>
      </c>
      <c r="D397" s="743" t="s">
        <v>2847</v>
      </c>
      <c r="E397" s="744" t="s">
        <v>1737</v>
      </c>
      <c r="F397" s="662" t="s">
        <v>1714</v>
      </c>
      <c r="G397" s="662" t="s">
        <v>1803</v>
      </c>
      <c r="H397" s="662" t="s">
        <v>1113</v>
      </c>
      <c r="I397" s="662" t="s">
        <v>1806</v>
      </c>
      <c r="J397" s="662" t="s">
        <v>1805</v>
      </c>
      <c r="K397" s="662" t="s">
        <v>1807</v>
      </c>
      <c r="L397" s="663">
        <v>207.45</v>
      </c>
      <c r="M397" s="663">
        <v>207.45</v>
      </c>
      <c r="N397" s="662">
        <v>1</v>
      </c>
      <c r="O397" s="745">
        <v>1</v>
      </c>
      <c r="P397" s="663"/>
      <c r="Q397" s="678">
        <v>0</v>
      </c>
      <c r="R397" s="662"/>
      <c r="S397" s="678">
        <v>0</v>
      </c>
      <c r="T397" s="745"/>
      <c r="U397" s="701">
        <v>0</v>
      </c>
    </row>
    <row r="398" spans="1:21" ht="14.4" customHeight="1" x14ac:dyDescent="0.3">
      <c r="A398" s="661">
        <v>13</v>
      </c>
      <c r="B398" s="662" t="s">
        <v>530</v>
      </c>
      <c r="C398" s="662" t="s">
        <v>1719</v>
      </c>
      <c r="D398" s="743" t="s">
        <v>2847</v>
      </c>
      <c r="E398" s="744" t="s">
        <v>1737</v>
      </c>
      <c r="F398" s="662" t="s">
        <v>1714</v>
      </c>
      <c r="G398" s="662" t="s">
        <v>1803</v>
      </c>
      <c r="H398" s="662" t="s">
        <v>531</v>
      </c>
      <c r="I398" s="662" t="s">
        <v>2365</v>
      </c>
      <c r="J398" s="662" t="s">
        <v>1809</v>
      </c>
      <c r="K398" s="662" t="s">
        <v>1935</v>
      </c>
      <c r="L398" s="663">
        <v>23.06</v>
      </c>
      <c r="M398" s="663">
        <v>23.06</v>
      </c>
      <c r="N398" s="662">
        <v>1</v>
      </c>
      <c r="O398" s="745">
        <v>0.5</v>
      </c>
      <c r="P398" s="663"/>
      <c r="Q398" s="678">
        <v>0</v>
      </c>
      <c r="R398" s="662"/>
      <c r="S398" s="678">
        <v>0</v>
      </c>
      <c r="T398" s="745"/>
      <c r="U398" s="701">
        <v>0</v>
      </c>
    </row>
    <row r="399" spans="1:21" ht="14.4" customHeight="1" x14ac:dyDescent="0.3">
      <c r="A399" s="661">
        <v>13</v>
      </c>
      <c r="B399" s="662" t="s">
        <v>530</v>
      </c>
      <c r="C399" s="662" t="s">
        <v>1719</v>
      </c>
      <c r="D399" s="743" t="s">
        <v>2847</v>
      </c>
      <c r="E399" s="744" t="s">
        <v>1737</v>
      </c>
      <c r="F399" s="662" t="s">
        <v>1714</v>
      </c>
      <c r="G399" s="662" t="s">
        <v>1803</v>
      </c>
      <c r="H399" s="662" t="s">
        <v>531</v>
      </c>
      <c r="I399" s="662" t="s">
        <v>1808</v>
      </c>
      <c r="J399" s="662" t="s">
        <v>1809</v>
      </c>
      <c r="K399" s="662" t="s">
        <v>1140</v>
      </c>
      <c r="L399" s="663">
        <v>69.16</v>
      </c>
      <c r="M399" s="663">
        <v>69.16</v>
      </c>
      <c r="N399" s="662">
        <v>1</v>
      </c>
      <c r="O399" s="745">
        <v>0.5</v>
      </c>
      <c r="P399" s="663">
        <v>69.16</v>
      </c>
      <c r="Q399" s="678">
        <v>1</v>
      </c>
      <c r="R399" s="662">
        <v>1</v>
      </c>
      <c r="S399" s="678">
        <v>1</v>
      </c>
      <c r="T399" s="745">
        <v>0.5</v>
      </c>
      <c r="U399" s="701">
        <v>1</v>
      </c>
    </row>
    <row r="400" spans="1:21" ht="14.4" customHeight="1" x14ac:dyDescent="0.3">
      <c r="A400" s="661">
        <v>13</v>
      </c>
      <c r="B400" s="662" t="s">
        <v>530</v>
      </c>
      <c r="C400" s="662" t="s">
        <v>1719</v>
      </c>
      <c r="D400" s="743" t="s">
        <v>2847</v>
      </c>
      <c r="E400" s="744" t="s">
        <v>1737</v>
      </c>
      <c r="F400" s="662" t="s">
        <v>1714</v>
      </c>
      <c r="G400" s="662" t="s">
        <v>1803</v>
      </c>
      <c r="H400" s="662" t="s">
        <v>531</v>
      </c>
      <c r="I400" s="662" t="s">
        <v>1810</v>
      </c>
      <c r="J400" s="662" t="s">
        <v>1809</v>
      </c>
      <c r="K400" s="662" t="s">
        <v>1807</v>
      </c>
      <c r="L400" s="663">
        <v>207.45</v>
      </c>
      <c r="M400" s="663">
        <v>207.45</v>
      </c>
      <c r="N400" s="662">
        <v>1</v>
      </c>
      <c r="O400" s="745">
        <v>1</v>
      </c>
      <c r="P400" s="663"/>
      <c r="Q400" s="678">
        <v>0</v>
      </c>
      <c r="R400" s="662"/>
      <c r="S400" s="678">
        <v>0</v>
      </c>
      <c r="T400" s="745"/>
      <c r="U400" s="701">
        <v>0</v>
      </c>
    </row>
    <row r="401" spans="1:21" ht="14.4" customHeight="1" x14ac:dyDescent="0.3">
      <c r="A401" s="661">
        <v>13</v>
      </c>
      <c r="B401" s="662" t="s">
        <v>530</v>
      </c>
      <c r="C401" s="662" t="s">
        <v>1719</v>
      </c>
      <c r="D401" s="743" t="s">
        <v>2847</v>
      </c>
      <c r="E401" s="744" t="s">
        <v>1737</v>
      </c>
      <c r="F401" s="662" t="s">
        <v>1714</v>
      </c>
      <c r="G401" s="662" t="s">
        <v>1803</v>
      </c>
      <c r="H401" s="662" t="s">
        <v>531</v>
      </c>
      <c r="I401" s="662" t="s">
        <v>2366</v>
      </c>
      <c r="J401" s="662" t="s">
        <v>1809</v>
      </c>
      <c r="K401" s="662" t="s">
        <v>2367</v>
      </c>
      <c r="L401" s="663">
        <v>207.45</v>
      </c>
      <c r="M401" s="663">
        <v>207.45</v>
      </c>
      <c r="N401" s="662">
        <v>1</v>
      </c>
      <c r="O401" s="745">
        <v>1</v>
      </c>
      <c r="P401" s="663">
        <v>207.45</v>
      </c>
      <c r="Q401" s="678">
        <v>1</v>
      </c>
      <c r="R401" s="662">
        <v>1</v>
      </c>
      <c r="S401" s="678">
        <v>1</v>
      </c>
      <c r="T401" s="745">
        <v>1</v>
      </c>
      <c r="U401" s="701">
        <v>1</v>
      </c>
    </row>
    <row r="402" spans="1:21" ht="14.4" customHeight="1" x14ac:dyDescent="0.3">
      <c r="A402" s="661">
        <v>13</v>
      </c>
      <c r="B402" s="662" t="s">
        <v>530</v>
      </c>
      <c r="C402" s="662" t="s">
        <v>1719</v>
      </c>
      <c r="D402" s="743" t="s">
        <v>2847</v>
      </c>
      <c r="E402" s="744" t="s">
        <v>1737</v>
      </c>
      <c r="F402" s="662" t="s">
        <v>1714</v>
      </c>
      <c r="G402" s="662" t="s">
        <v>1803</v>
      </c>
      <c r="H402" s="662" t="s">
        <v>531</v>
      </c>
      <c r="I402" s="662" t="s">
        <v>2220</v>
      </c>
      <c r="J402" s="662" t="s">
        <v>1809</v>
      </c>
      <c r="K402" s="662" t="s">
        <v>2221</v>
      </c>
      <c r="L402" s="663">
        <v>0</v>
      </c>
      <c r="M402" s="663">
        <v>0</v>
      </c>
      <c r="N402" s="662">
        <v>1</v>
      </c>
      <c r="O402" s="745">
        <v>0.5</v>
      </c>
      <c r="P402" s="663">
        <v>0</v>
      </c>
      <c r="Q402" s="678"/>
      <c r="R402" s="662">
        <v>1</v>
      </c>
      <c r="S402" s="678">
        <v>1</v>
      </c>
      <c r="T402" s="745">
        <v>0.5</v>
      </c>
      <c r="U402" s="701">
        <v>1</v>
      </c>
    </row>
    <row r="403" spans="1:21" ht="14.4" customHeight="1" x14ac:dyDescent="0.3">
      <c r="A403" s="661">
        <v>13</v>
      </c>
      <c r="B403" s="662" t="s">
        <v>530</v>
      </c>
      <c r="C403" s="662" t="s">
        <v>1719</v>
      </c>
      <c r="D403" s="743" t="s">
        <v>2847</v>
      </c>
      <c r="E403" s="744" t="s">
        <v>1737</v>
      </c>
      <c r="F403" s="662" t="s">
        <v>1714</v>
      </c>
      <c r="G403" s="662" t="s">
        <v>1803</v>
      </c>
      <c r="H403" s="662" t="s">
        <v>531</v>
      </c>
      <c r="I403" s="662" t="s">
        <v>2368</v>
      </c>
      <c r="J403" s="662" t="s">
        <v>2216</v>
      </c>
      <c r="K403" s="662" t="s">
        <v>2369</v>
      </c>
      <c r="L403" s="663">
        <v>0</v>
      </c>
      <c r="M403" s="663">
        <v>0</v>
      </c>
      <c r="N403" s="662">
        <v>1</v>
      </c>
      <c r="O403" s="745">
        <v>0.5</v>
      </c>
      <c r="P403" s="663">
        <v>0</v>
      </c>
      <c r="Q403" s="678"/>
      <c r="R403" s="662">
        <v>1</v>
      </c>
      <c r="S403" s="678">
        <v>1</v>
      </c>
      <c r="T403" s="745">
        <v>0.5</v>
      </c>
      <c r="U403" s="701">
        <v>1</v>
      </c>
    </row>
    <row r="404" spans="1:21" ht="14.4" customHeight="1" x14ac:dyDescent="0.3">
      <c r="A404" s="661">
        <v>13</v>
      </c>
      <c r="B404" s="662" t="s">
        <v>530</v>
      </c>
      <c r="C404" s="662" t="s">
        <v>1719</v>
      </c>
      <c r="D404" s="743" t="s">
        <v>2847</v>
      </c>
      <c r="E404" s="744" t="s">
        <v>1737</v>
      </c>
      <c r="F404" s="662" t="s">
        <v>1714</v>
      </c>
      <c r="G404" s="662" t="s">
        <v>1833</v>
      </c>
      <c r="H404" s="662" t="s">
        <v>531</v>
      </c>
      <c r="I404" s="662" t="s">
        <v>929</v>
      </c>
      <c r="J404" s="662" t="s">
        <v>930</v>
      </c>
      <c r="K404" s="662" t="s">
        <v>905</v>
      </c>
      <c r="L404" s="663">
        <v>0</v>
      </c>
      <c r="M404" s="663">
        <v>0</v>
      </c>
      <c r="N404" s="662">
        <v>9</v>
      </c>
      <c r="O404" s="745">
        <v>7</v>
      </c>
      <c r="P404" s="663">
        <v>0</v>
      </c>
      <c r="Q404" s="678"/>
      <c r="R404" s="662">
        <v>3</v>
      </c>
      <c r="S404" s="678">
        <v>0.33333333333333331</v>
      </c>
      <c r="T404" s="745">
        <v>2</v>
      </c>
      <c r="U404" s="701">
        <v>0.2857142857142857</v>
      </c>
    </row>
    <row r="405" spans="1:21" ht="14.4" customHeight="1" x14ac:dyDescent="0.3">
      <c r="A405" s="661">
        <v>13</v>
      </c>
      <c r="B405" s="662" t="s">
        <v>530</v>
      </c>
      <c r="C405" s="662" t="s">
        <v>1719</v>
      </c>
      <c r="D405" s="743" t="s">
        <v>2847</v>
      </c>
      <c r="E405" s="744" t="s">
        <v>1737</v>
      </c>
      <c r="F405" s="662" t="s">
        <v>1714</v>
      </c>
      <c r="G405" s="662" t="s">
        <v>1835</v>
      </c>
      <c r="H405" s="662" t="s">
        <v>531</v>
      </c>
      <c r="I405" s="662" t="s">
        <v>2285</v>
      </c>
      <c r="J405" s="662" t="s">
        <v>1837</v>
      </c>
      <c r="K405" s="662" t="s">
        <v>2286</v>
      </c>
      <c r="L405" s="663">
        <v>369.91</v>
      </c>
      <c r="M405" s="663">
        <v>2219.46</v>
      </c>
      <c r="N405" s="662">
        <v>6</v>
      </c>
      <c r="O405" s="745">
        <v>3.5</v>
      </c>
      <c r="P405" s="663">
        <v>739.82</v>
      </c>
      <c r="Q405" s="678">
        <v>0.33333333333333337</v>
      </c>
      <c r="R405" s="662">
        <v>2</v>
      </c>
      <c r="S405" s="678">
        <v>0.33333333333333331</v>
      </c>
      <c r="T405" s="745">
        <v>1.5</v>
      </c>
      <c r="U405" s="701">
        <v>0.42857142857142855</v>
      </c>
    </row>
    <row r="406" spans="1:21" ht="14.4" customHeight="1" x14ac:dyDescent="0.3">
      <c r="A406" s="661">
        <v>13</v>
      </c>
      <c r="B406" s="662" t="s">
        <v>530</v>
      </c>
      <c r="C406" s="662" t="s">
        <v>1719</v>
      </c>
      <c r="D406" s="743" t="s">
        <v>2847</v>
      </c>
      <c r="E406" s="744" t="s">
        <v>1737</v>
      </c>
      <c r="F406" s="662" t="s">
        <v>1714</v>
      </c>
      <c r="G406" s="662" t="s">
        <v>2370</v>
      </c>
      <c r="H406" s="662" t="s">
        <v>531</v>
      </c>
      <c r="I406" s="662" t="s">
        <v>2371</v>
      </c>
      <c r="J406" s="662" t="s">
        <v>2372</v>
      </c>
      <c r="K406" s="662" t="s">
        <v>2373</v>
      </c>
      <c r="L406" s="663">
        <v>0</v>
      </c>
      <c r="M406" s="663">
        <v>0</v>
      </c>
      <c r="N406" s="662">
        <v>1</v>
      </c>
      <c r="O406" s="745">
        <v>0.5</v>
      </c>
      <c r="P406" s="663">
        <v>0</v>
      </c>
      <c r="Q406" s="678"/>
      <c r="R406" s="662">
        <v>1</v>
      </c>
      <c r="S406" s="678">
        <v>1</v>
      </c>
      <c r="T406" s="745">
        <v>0.5</v>
      </c>
      <c r="U406" s="701">
        <v>1</v>
      </c>
    </row>
    <row r="407" spans="1:21" ht="14.4" customHeight="1" x14ac:dyDescent="0.3">
      <c r="A407" s="661">
        <v>13</v>
      </c>
      <c r="B407" s="662" t="s">
        <v>530</v>
      </c>
      <c r="C407" s="662" t="s">
        <v>1719</v>
      </c>
      <c r="D407" s="743" t="s">
        <v>2847</v>
      </c>
      <c r="E407" s="744" t="s">
        <v>1737</v>
      </c>
      <c r="F407" s="662" t="s">
        <v>1714</v>
      </c>
      <c r="G407" s="662" t="s">
        <v>1957</v>
      </c>
      <c r="H407" s="662" t="s">
        <v>1113</v>
      </c>
      <c r="I407" s="662" t="s">
        <v>1958</v>
      </c>
      <c r="J407" s="662" t="s">
        <v>1959</v>
      </c>
      <c r="K407" s="662" t="s">
        <v>709</v>
      </c>
      <c r="L407" s="663">
        <v>132</v>
      </c>
      <c r="M407" s="663">
        <v>264</v>
      </c>
      <c r="N407" s="662">
        <v>2</v>
      </c>
      <c r="O407" s="745">
        <v>1</v>
      </c>
      <c r="P407" s="663"/>
      <c r="Q407" s="678">
        <v>0</v>
      </c>
      <c r="R407" s="662"/>
      <c r="S407" s="678">
        <v>0</v>
      </c>
      <c r="T407" s="745"/>
      <c r="U407" s="701">
        <v>0</v>
      </c>
    </row>
    <row r="408" spans="1:21" ht="14.4" customHeight="1" x14ac:dyDescent="0.3">
      <c r="A408" s="661">
        <v>13</v>
      </c>
      <c r="B408" s="662" t="s">
        <v>530</v>
      </c>
      <c r="C408" s="662" t="s">
        <v>1719</v>
      </c>
      <c r="D408" s="743" t="s">
        <v>2847</v>
      </c>
      <c r="E408" s="744" t="s">
        <v>1737</v>
      </c>
      <c r="F408" s="662" t="s">
        <v>1714</v>
      </c>
      <c r="G408" s="662" t="s">
        <v>2108</v>
      </c>
      <c r="H408" s="662" t="s">
        <v>531</v>
      </c>
      <c r="I408" s="662" t="s">
        <v>2109</v>
      </c>
      <c r="J408" s="662" t="s">
        <v>2110</v>
      </c>
      <c r="K408" s="662" t="s">
        <v>2111</v>
      </c>
      <c r="L408" s="663">
        <v>120.89</v>
      </c>
      <c r="M408" s="663">
        <v>120.89</v>
      </c>
      <c r="N408" s="662">
        <v>1</v>
      </c>
      <c r="O408" s="745">
        <v>1</v>
      </c>
      <c r="P408" s="663"/>
      <c r="Q408" s="678">
        <v>0</v>
      </c>
      <c r="R408" s="662"/>
      <c r="S408" s="678">
        <v>0</v>
      </c>
      <c r="T408" s="745"/>
      <c r="U408" s="701">
        <v>0</v>
      </c>
    </row>
    <row r="409" spans="1:21" ht="14.4" customHeight="1" x14ac:dyDescent="0.3">
      <c r="A409" s="661">
        <v>13</v>
      </c>
      <c r="B409" s="662" t="s">
        <v>530</v>
      </c>
      <c r="C409" s="662" t="s">
        <v>1719</v>
      </c>
      <c r="D409" s="743" t="s">
        <v>2847</v>
      </c>
      <c r="E409" s="744" t="s">
        <v>1737</v>
      </c>
      <c r="F409" s="662" t="s">
        <v>1714</v>
      </c>
      <c r="G409" s="662" t="s">
        <v>2374</v>
      </c>
      <c r="H409" s="662" t="s">
        <v>531</v>
      </c>
      <c r="I409" s="662" t="s">
        <v>2375</v>
      </c>
      <c r="J409" s="662" t="s">
        <v>2376</v>
      </c>
      <c r="K409" s="662" t="s">
        <v>2377</v>
      </c>
      <c r="L409" s="663">
        <v>0</v>
      </c>
      <c r="M409" s="663">
        <v>0</v>
      </c>
      <c r="N409" s="662">
        <v>1</v>
      </c>
      <c r="O409" s="745">
        <v>0.5</v>
      </c>
      <c r="P409" s="663">
        <v>0</v>
      </c>
      <c r="Q409" s="678"/>
      <c r="R409" s="662">
        <v>1</v>
      </c>
      <c r="S409" s="678">
        <v>1</v>
      </c>
      <c r="T409" s="745">
        <v>0.5</v>
      </c>
      <c r="U409" s="701">
        <v>1</v>
      </c>
    </row>
    <row r="410" spans="1:21" ht="14.4" customHeight="1" x14ac:dyDescent="0.3">
      <c r="A410" s="661">
        <v>13</v>
      </c>
      <c r="B410" s="662" t="s">
        <v>530</v>
      </c>
      <c r="C410" s="662" t="s">
        <v>1719</v>
      </c>
      <c r="D410" s="743" t="s">
        <v>2847</v>
      </c>
      <c r="E410" s="744" t="s">
        <v>1737</v>
      </c>
      <c r="F410" s="662" t="s">
        <v>1714</v>
      </c>
      <c r="G410" s="662" t="s">
        <v>1850</v>
      </c>
      <c r="H410" s="662" t="s">
        <v>531</v>
      </c>
      <c r="I410" s="662" t="s">
        <v>704</v>
      </c>
      <c r="J410" s="662" t="s">
        <v>705</v>
      </c>
      <c r="K410" s="662" t="s">
        <v>1852</v>
      </c>
      <c r="L410" s="663">
        <v>107.27</v>
      </c>
      <c r="M410" s="663">
        <v>214.54</v>
      </c>
      <c r="N410" s="662">
        <v>2</v>
      </c>
      <c r="O410" s="745">
        <v>1</v>
      </c>
      <c r="P410" s="663"/>
      <c r="Q410" s="678">
        <v>0</v>
      </c>
      <c r="R410" s="662"/>
      <c r="S410" s="678">
        <v>0</v>
      </c>
      <c r="T410" s="745"/>
      <c r="U410" s="701">
        <v>0</v>
      </c>
    </row>
    <row r="411" spans="1:21" ht="14.4" customHeight="1" x14ac:dyDescent="0.3">
      <c r="A411" s="661">
        <v>13</v>
      </c>
      <c r="B411" s="662" t="s">
        <v>530</v>
      </c>
      <c r="C411" s="662" t="s">
        <v>1719</v>
      </c>
      <c r="D411" s="743" t="s">
        <v>2847</v>
      </c>
      <c r="E411" s="744" t="s">
        <v>1737</v>
      </c>
      <c r="F411" s="662" t="s">
        <v>1714</v>
      </c>
      <c r="G411" s="662" t="s">
        <v>1966</v>
      </c>
      <c r="H411" s="662" t="s">
        <v>531</v>
      </c>
      <c r="I411" s="662" t="s">
        <v>2378</v>
      </c>
      <c r="J411" s="662" t="s">
        <v>1971</v>
      </c>
      <c r="K411" s="662" t="s">
        <v>2379</v>
      </c>
      <c r="L411" s="663">
        <v>0</v>
      </c>
      <c r="M411" s="663">
        <v>0</v>
      </c>
      <c r="N411" s="662">
        <v>2</v>
      </c>
      <c r="O411" s="745">
        <v>1.5</v>
      </c>
      <c r="P411" s="663">
        <v>0</v>
      </c>
      <c r="Q411" s="678"/>
      <c r="R411" s="662">
        <v>1</v>
      </c>
      <c r="S411" s="678">
        <v>0.5</v>
      </c>
      <c r="T411" s="745">
        <v>0.5</v>
      </c>
      <c r="U411" s="701">
        <v>0.33333333333333331</v>
      </c>
    </row>
    <row r="412" spans="1:21" ht="14.4" customHeight="1" x14ac:dyDescent="0.3">
      <c r="A412" s="661">
        <v>13</v>
      </c>
      <c r="B412" s="662" t="s">
        <v>530</v>
      </c>
      <c r="C412" s="662" t="s">
        <v>1719</v>
      </c>
      <c r="D412" s="743" t="s">
        <v>2847</v>
      </c>
      <c r="E412" s="744" t="s">
        <v>1737</v>
      </c>
      <c r="F412" s="662" t="s">
        <v>1714</v>
      </c>
      <c r="G412" s="662" t="s">
        <v>1966</v>
      </c>
      <c r="H412" s="662" t="s">
        <v>531</v>
      </c>
      <c r="I412" s="662" t="s">
        <v>2380</v>
      </c>
      <c r="J412" s="662" t="s">
        <v>1971</v>
      </c>
      <c r="K412" s="662" t="s">
        <v>2381</v>
      </c>
      <c r="L412" s="663">
        <v>0</v>
      </c>
      <c r="M412" s="663">
        <v>0</v>
      </c>
      <c r="N412" s="662">
        <v>2</v>
      </c>
      <c r="O412" s="745">
        <v>1</v>
      </c>
      <c r="P412" s="663"/>
      <c r="Q412" s="678"/>
      <c r="R412" s="662"/>
      <c r="S412" s="678">
        <v>0</v>
      </c>
      <c r="T412" s="745"/>
      <c r="U412" s="701">
        <v>0</v>
      </c>
    </row>
    <row r="413" spans="1:21" ht="14.4" customHeight="1" x14ac:dyDescent="0.3">
      <c r="A413" s="661">
        <v>13</v>
      </c>
      <c r="B413" s="662" t="s">
        <v>530</v>
      </c>
      <c r="C413" s="662" t="s">
        <v>1719</v>
      </c>
      <c r="D413" s="743" t="s">
        <v>2847</v>
      </c>
      <c r="E413" s="744" t="s">
        <v>1737</v>
      </c>
      <c r="F413" s="662" t="s">
        <v>1714</v>
      </c>
      <c r="G413" s="662" t="s">
        <v>1966</v>
      </c>
      <c r="H413" s="662" t="s">
        <v>531</v>
      </c>
      <c r="I413" s="662" t="s">
        <v>1970</v>
      </c>
      <c r="J413" s="662" t="s">
        <v>1971</v>
      </c>
      <c r="K413" s="662" t="s">
        <v>1972</v>
      </c>
      <c r="L413" s="663">
        <v>24.35</v>
      </c>
      <c r="M413" s="663">
        <v>24.35</v>
      </c>
      <c r="N413" s="662">
        <v>1</v>
      </c>
      <c r="O413" s="745">
        <v>1</v>
      </c>
      <c r="P413" s="663"/>
      <c r="Q413" s="678">
        <v>0</v>
      </c>
      <c r="R413" s="662"/>
      <c r="S413" s="678">
        <v>0</v>
      </c>
      <c r="T413" s="745"/>
      <c r="U413" s="701">
        <v>0</v>
      </c>
    </row>
    <row r="414" spans="1:21" ht="14.4" customHeight="1" x14ac:dyDescent="0.3">
      <c r="A414" s="661">
        <v>13</v>
      </c>
      <c r="B414" s="662" t="s">
        <v>530</v>
      </c>
      <c r="C414" s="662" t="s">
        <v>1719</v>
      </c>
      <c r="D414" s="743" t="s">
        <v>2847</v>
      </c>
      <c r="E414" s="744" t="s">
        <v>1737</v>
      </c>
      <c r="F414" s="662" t="s">
        <v>1714</v>
      </c>
      <c r="G414" s="662" t="s">
        <v>1973</v>
      </c>
      <c r="H414" s="662" t="s">
        <v>531</v>
      </c>
      <c r="I414" s="662" t="s">
        <v>2229</v>
      </c>
      <c r="J414" s="662" t="s">
        <v>1530</v>
      </c>
      <c r="K414" s="662" t="s">
        <v>2230</v>
      </c>
      <c r="L414" s="663">
        <v>0</v>
      </c>
      <c r="M414" s="663">
        <v>0</v>
      </c>
      <c r="N414" s="662">
        <v>1</v>
      </c>
      <c r="O414" s="745">
        <v>1</v>
      </c>
      <c r="P414" s="663"/>
      <c r="Q414" s="678"/>
      <c r="R414" s="662"/>
      <c r="S414" s="678">
        <v>0</v>
      </c>
      <c r="T414" s="745"/>
      <c r="U414" s="701">
        <v>0</v>
      </c>
    </row>
    <row r="415" spans="1:21" ht="14.4" customHeight="1" x14ac:dyDescent="0.3">
      <c r="A415" s="661">
        <v>13</v>
      </c>
      <c r="B415" s="662" t="s">
        <v>530</v>
      </c>
      <c r="C415" s="662" t="s">
        <v>1719</v>
      </c>
      <c r="D415" s="743" t="s">
        <v>2847</v>
      </c>
      <c r="E415" s="744" t="s">
        <v>1737</v>
      </c>
      <c r="F415" s="662" t="s">
        <v>1714</v>
      </c>
      <c r="G415" s="662" t="s">
        <v>1978</v>
      </c>
      <c r="H415" s="662" t="s">
        <v>531</v>
      </c>
      <c r="I415" s="662" t="s">
        <v>1979</v>
      </c>
      <c r="J415" s="662" t="s">
        <v>1980</v>
      </c>
      <c r="K415" s="662" t="s">
        <v>1981</v>
      </c>
      <c r="L415" s="663">
        <v>0</v>
      </c>
      <c r="M415" s="663">
        <v>0</v>
      </c>
      <c r="N415" s="662">
        <v>8</v>
      </c>
      <c r="O415" s="745">
        <v>4.5</v>
      </c>
      <c r="P415" s="663">
        <v>0</v>
      </c>
      <c r="Q415" s="678"/>
      <c r="R415" s="662">
        <v>1</v>
      </c>
      <c r="S415" s="678">
        <v>0.125</v>
      </c>
      <c r="T415" s="745">
        <v>1</v>
      </c>
      <c r="U415" s="701">
        <v>0.22222222222222221</v>
      </c>
    </row>
    <row r="416" spans="1:21" ht="14.4" customHeight="1" x14ac:dyDescent="0.3">
      <c r="A416" s="661">
        <v>13</v>
      </c>
      <c r="B416" s="662" t="s">
        <v>530</v>
      </c>
      <c r="C416" s="662" t="s">
        <v>1719</v>
      </c>
      <c r="D416" s="743" t="s">
        <v>2847</v>
      </c>
      <c r="E416" s="744" t="s">
        <v>1737</v>
      </c>
      <c r="F416" s="662" t="s">
        <v>1714</v>
      </c>
      <c r="G416" s="662" t="s">
        <v>1978</v>
      </c>
      <c r="H416" s="662" t="s">
        <v>531</v>
      </c>
      <c r="I416" s="662" t="s">
        <v>1982</v>
      </c>
      <c r="J416" s="662" t="s">
        <v>1980</v>
      </c>
      <c r="K416" s="662" t="s">
        <v>1983</v>
      </c>
      <c r="L416" s="663">
        <v>0</v>
      </c>
      <c r="M416" s="663">
        <v>0</v>
      </c>
      <c r="N416" s="662">
        <v>13</v>
      </c>
      <c r="O416" s="745">
        <v>7.5</v>
      </c>
      <c r="P416" s="663">
        <v>0</v>
      </c>
      <c r="Q416" s="678"/>
      <c r="R416" s="662">
        <v>2</v>
      </c>
      <c r="S416" s="678">
        <v>0.15384615384615385</v>
      </c>
      <c r="T416" s="745">
        <v>1</v>
      </c>
      <c r="U416" s="701">
        <v>0.13333333333333333</v>
      </c>
    </row>
    <row r="417" spans="1:21" ht="14.4" customHeight="1" x14ac:dyDescent="0.3">
      <c r="A417" s="661">
        <v>13</v>
      </c>
      <c r="B417" s="662" t="s">
        <v>530</v>
      </c>
      <c r="C417" s="662" t="s">
        <v>1719</v>
      </c>
      <c r="D417" s="743" t="s">
        <v>2847</v>
      </c>
      <c r="E417" s="744" t="s">
        <v>1737</v>
      </c>
      <c r="F417" s="662" t="s">
        <v>1714</v>
      </c>
      <c r="G417" s="662" t="s">
        <v>1978</v>
      </c>
      <c r="H417" s="662" t="s">
        <v>531</v>
      </c>
      <c r="I417" s="662" t="s">
        <v>2382</v>
      </c>
      <c r="J417" s="662" t="s">
        <v>2383</v>
      </c>
      <c r="K417" s="662" t="s">
        <v>2384</v>
      </c>
      <c r="L417" s="663">
        <v>0</v>
      </c>
      <c r="M417" s="663">
        <v>0</v>
      </c>
      <c r="N417" s="662">
        <v>2</v>
      </c>
      <c r="O417" s="745">
        <v>1</v>
      </c>
      <c r="P417" s="663"/>
      <c r="Q417" s="678"/>
      <c r="R417" s="662"/>
      <c r="S417" s="678">
        <v>0</v>
      </c>
      <c r="T417" s="745"/>
      <c r="U417" s="701">
        <v>0</v>
      </c>
    </row>
    <row r="418" spans="1:21" ht="14.4" customHeight="1" x14ac:dyDescent="0.3">
      <c r="A418" s="661">
        <v>13</v>
      </c>
      <c r="B418" s="662" t="s">
        <v>530</v>
      </c>
      <c r="C418" s="662" t="s">
        <v>1719</v>
      </c>
      <c r="D418" s="743" t="s">
        <v>2847</v>
      </c>
      <c r="E418" s="744" t="s">
        <v>1737</v>
      </c>
      <c r="F418" s="662" t="s">
        <v>1714</v>
      </c>
      <c r="G418" s="662" t="s">
        <v>1978</v>
      </c>
      <c r="H418" s="662" t="s">
        <v>531</v>
      </c>
      <c r="I418" s="662" t="s">
        <v>2385</v>
      </c>
      <c r="J418" s="662" t="s">
        <v>1980</v>
      </c>
      <c r="K418" s="662" t="s">
        <v>2386</v>
      </c>
      <c r="L418" s="663">
        <v>0</v>
      </c>
      <c r="M418" s="663">
        <v>0</v>
      </c>
      <c r="N418" s="662">
        <v>2</v>
      </c>
      <c r="O418" s="745">
        <v>1</v>
      </c>
      <c r="P418" s="663"/>
      <c r="Q418" s="678"/>
      <c r="R418" s="662"/>
      <c r="S418" s="678">
        <v>0</v>
      </c>
      <c r="T418" s="745"/>
      <c r="U418" s="701">
        <v>0</v>
      </c>
    </row>
    <row r="419" spans="1:21" ht="14.4" customHeight="1" x14ac:dyDescent="0.3">
      <c r="A419" s="661">
        <v>13</v>
      </c>
      <c r="B419" s="662" t="s">
        <v>530</v>
      </c>
      <c r="C419" s="662" t="s">
        <v>1719</v>
      </c>
      <c r="D419" s="743" t="s">
        <v>2847</v>
      </c>
      <c r="E419" s="744" t="s">
        <v>1737</v>
      </c>
      <c r="F419" s="662" t="s">
        <v>1714</v>
      </c>
      <c r="G419" s="662" t="s">
        <v>1978</v>
      </c>
      <c r="H419" s="662" t="s">
        <v>531</v>
      </c>
      <c r="I419" s="662" t="s">
        <v>1984</v>
      </c>
      <c r="J419" s="662" t="s">
        <v>1980</v>
      </c>
      <c r="K419" s="662" t="s">
        <v>1985</v>
      </c>
      <c r="L419" s="663">
        <v>0</v>
      </c>
      <c r="M419" s="663">
        <v>0</v>
      </c>
      <c r="N419" s="662">
        <v>2</v>
      </c>
      <c r="O419" s="745">
        <v>1</v>
      </c>
      <c r="P419" s="663"/>
      <c r="Q419" s="678"/>
      <c r="R419" s="662"/>
      <c r="S419" s="678">
        <v>0</v>
      </c>
      <c r="T419" s="745"/>
      <c r="U419" s="701">
        <v>0</v>
      </c>
    </row>
    <row r="420" spans="1:21" ht="14.4" customHeight="1" x14ac:dyDescent="0.3">
      <c r="A420" s="661">
        <v>13</v>
      </c>
      <c r="B420" s="662" t="s">
        <v>530</v>
      </c>
      <c r="C420" s="662" t="s">
        <v>1719</v>
      </c>
      <c r="D420" s="743" t="s">
        <v>2847</v>
      </c>
      <c r="E420" s="744" t="s">
        <v>1737</v>
      </c>
      <c r="F420" s="662" t="s">
        <v>1714</v>
      </c>
      <c r="G420" s="662" t="s">
        <v>1986</v>
      </c>
      <c r="H420" s="662" t="s">
        <v>531</v>
      </c>
      <c r="I420" s="662" t="s">
        <v>1537</v>
      </c>
      <c r="J420" s="662" t="s">
        <v>1534</v>
      </c>
      <c r="K420" s="662" t="s">
        <v>1987</v>
      </c>
      <c r="L420" s="663">
        <v>0</v>
      </c>
      <c r="M420" s="663">
        <v>0</v>
      </c>
      <c r="N420" s="662">
        <v>2</v>
      </c>
      <c r="O420" s="745">
        <v>1.5</v>
      </c>
      <c r="P420" s="663">
        <v>0</v>
      </c>
      <c r="Q420" s="678"/>
      <c r="R420" s="662">
        <v>1</v>
      </c>
      <c r="S420" s="678">
        <v>0.5</v>
      </c>
      <c r="T420" s="745">
        <v>0.5</v>
      </c>
      <c r="U420" s="701">
        <v>0.33333333333333331</v>
      </c>
    </row>
    <row r="421" spans="1:21" ht="14.4" customHeight="1" x14ac:dyDescent="0.3">
      <c r="A421" s="661">
        <v>13</v>
      </c>
      <c r="B421" s="662" t="s">
        <v>530</v>
      </c>
      <c r="C421" s="662" t="s">
        <v>1719</v>
      </c>
      <c r="D421" s="743" t="s">
        <v>2847</v>
      </c>
      <c r="E421" s="744" t="s">
        <v>1737</v>
      </c>
      <c r="F421" s="662" t="s">
        <v>1714</v>
      </c>
      <c r="G421" s="662" t="s">
        <v>1986</v>
      </c>
      <c r="H421" s="662" t="s">
        <v>531</v>
      </c>
      <c r="I421" s="662" t="s">
        <v>1533</v>
      </c>
      <c r="J421" s="662" t="s">
        <v>1534</v>
      </c>
      <c r="K421" s="662" t="s">
        <v>2114</v>
      </c>
      <c r="L421" s="663">
        <v>0</v>
      </c>
      <c r="M421" s="663">
        <v>0</v>
      </c>
      <c r="N421" s="662">
        <v>1</v>
      </c>
      <c r="O421" s="745">
        <v>0.5</v>
      </c>
      <c r="P421" s="663"/>
      <c r="Q421" s="678"/>
      <c r="R421" s="662"/>
      <c r="S421" s="678">
        <v>0</v>
      </c>
      <c r="T421" s="745"/>
      <c r="U421" s="701">
        <v>0</v>
      </c>
    </row>
    <row r="422" spans="1:21" ht="14.4" customHeight="1" x14ac:dyDescent="0.3">
      <c r="A422" s="661">
        <v>13</v>
      </c>
      <c r="B422" s="662" t="s">
        <v>530</v>
      </c>
      <c r="C422" s="662" t="s">
        <v>1719</v>
      </c>
      <c r="D422" s="743" t="s">
        <v>2847</v>
      </c>
      <c r="E422" s="744" t="s">
        <v>1737</v>
      </c>
      <c r="F422" s="662" t="s">
        <v>1714</v>
      </c>
      <c r="G422" s="662" t="s">
        <v>1856</v>
      </c>
      <c r="H422" s="662" t="s">
        <v>531</v>
      </c>
      <c r="I422" s="662" t="s">
        <v>1857</v>
      </c>
      <c r="J422" s="662" t="s">
        <v>1110</v>
      </c>
      <c r="K422" s="662" t="s">
        <v>1111</v>
      </c>
      <c r="L422" s="663">
        <v>98.75</v>
      </c>
      <c r="M422" s="663">
        <v>98.75</v>
      </c>
      <c r="N422" s="662">
        <v>1</v>
      </c>
      <c r="O422" s="745">
        <v>1</v>
      </c>
      <c r="P422" s="663"/>
      <c r="Q422" s="678">
        <v>0</v>
      </c>
      <c r="R422" s="662"/>
      <c r="S422" s="678">
        <v>0</v>
      </c>
      <c r="T422" s="745"/>
      <c r="U422" s="701">
        <v>0</v>
      </c>
    </row>
    <row r="423" spans="1:21" ht="14.4" customHeight="1" x14ac:dyDescent="0.3">
      <c r="A423" s="661">
        <v>13</v>
      </c>
      <c r="B423" s="662" t="s">
        <v>530</v>
      </c>
      <c r="C423" s="662" t="s">
        <v>1719</v>
      </c>
      <c r="D423" s="743" t="s">
        <v>2847</v>
      </c>
      <c r="E423" s="744" t="s">
        <v>1737</v>
      </c>
      <c r="F423" s="662" t="s">
        <v>1714</v>
      </c>
      <c r="G423" s="662" t="s">
        <v>1856</v>
      </c>
      <c r="H423" s="662" t="s">
        <v>531</v>
      </c>
      <c r="I423" s="662" t="s">
        <v>2387</v>
      </c>
      <c r="J423" s="662" t="s">
        <v>2388</v>
      </c>
      <c r="K423" s="662" t="s">
        <v>2389</v>
      </c>
      <c r="L423" s="663">
        <v>23.27</v>
      </c>
      <c r="M423" s="663">
        <v>23.27</v>
      </c>
      <c r="N423" s="662">
        <v>1</v>
      </c>
      <c r="O423" s="745">
        <v>1</v>
      </c>
      <c r="P423" s="663"/>
      <c r="Q423" s="678">
        <v>0</v>
      </c>
      <c r="R423" s="662"/>
      <c r="S423" s="678">
        <v>0</v>
      </c>
      <c r="T423" s="745"/>
      <c r="U423" s="701">
        <v>0</v>
      </c>
    </row>
    <row r="424" spans="1:21" ht="14.4" customHeight="1" x14ac:dyDescent="0.3">
      <c r="A424" s="661">
        <v>13</v>
      </c>
      <c r="B424" s="662" t="s">
        <v>530</v>
      </c>
      <c r="C424" s="662" t="s">
        <v>1719</v>
      </c>
      <c r="D424" s="743" t="s">
        <v>2847</v>
      </c>
      <c r="E424" s="744" t="s">
        <v>1737</v>
      </c>
      <c r="F424" s="662" t="s">
        <v>1714</v>
      </c>
      <c r="G424" s="662" t="s">
        <v>1856</v>
      </c>
      <c r="H424" s="662" t="s">
        <v>531</v>
      </c>
      <c r="I424" s="662" t="s">
        <v>2231</v>
      </c>
      <c r="J424" s="662" t="s">
        <v>1110</v>
      </c>
      <c r="K424" s="662" t="s">
        <v>2035</v>
      </c>
      <c r="L424" s="663">
        <v>0</v>
      </c>
      <c r="M424" s="663">
        <v>0</v>
      </c>
      <c r="N424" s="662">
        <v>2</v>
      </c>
      <c r="O424" s="745">
        <v>1</v>
      </c>
      <c r="P424" s="663">
        <v>0</v>
      </c>
      <c r="Q424" s="678"/>
      <c r="R424" s="662">
        <v>2</v>
      </c>
      <c r="S424" s="678">
        <v>1</v>
      </c>
      <c r="T424" s="745">
        <v>1</v>
      </c>
      <c r="U424" s="701">
        <v>1</v>
      </c>
    </row>
    <row r="425" spans="1:21" ht="14.4" customHeight="1" x14ac:dyDescent="0.3">
      <c r="A425" s="661">
        <v>13</v>
      </c>
      <c r="B425" s="662" t="s">
        <v>530</v>
      </c>
      <c r="C425" s="662" t="s">
        <v>1719</v>
      </c>
      <c r="D425" s="743" t="s">
        <v>2847</v>
      </c>
      <c r="E425" s="744" t="s">
        <v>1737</v>
      </c>
      <c r="F425" s="662" t="s">
        <v>1714</v>
      </c>
      <c r="G425" s="662" t="s">
        <v>2115</v>
      </c>
      <c r="H425" s="662" t="s">
        <v>531</v>
      </c>
      <c r="I425" s="662" t="s">
        <v>2390</v>
      </c>
      <c r="J425" s="662" t="s">
        <v>2391</v>
      </c>
      <c r="K425" s="662" t="s">
        <v>2392</v>
      </c>
      <c r="L425" s="663">
        <v>0</v>
      </c>
      <c r="M425" s="663">
        <v>0</v>
      </c>
      <c r="N425" s="662">
        <v>1</v>
      </c>
      <c r="O425" s="745">
        <v>0.5</v>
      </c>
      <c r="P425" s="663">
        <v>0</v>
      </c>
      <c r="Q425" s="678"/>
      <c r="R425" s="662">
        <v>1</v>
      </c>
      <c r="S425" s="678">
        <v>1</v>
      </c>
      <c r="T425" s="745">
        <v>0.5</v>
      </c>
      <c r="U425" s="701">
        <v>1</v>
      </c>
    </row>
    <row r="426" spans="1:21" ht="14.4" customHeight="1" x14ac:dyDescent="0.3">
      <c r="A426" s="661">
        <v>13</v>
      </c>
      <c r="B426" s="662" t="s">
        <v>530</v>
      </c>
      <c r="C426" s="662" t="s">
        <v>1719</v>
      </c>
      <c r="D426" s="743" t="s">
        <v>2847</v>
      </c>
      <c r="E426" s="744" t="s">
        <v>1737</v>
      </c>
      <c r="F426" s="662" t="s">
        <v>1714</v>
      </c>
      <c r="G426" s="662" t="s">
        <v>1997</v>
      </c>
      <c r="H426" s="662" t="s">
        <v>531</v>
      </c>
      <c r="I426" s="662" t="s">
        <v>2393</v>
      </c>
      <c r="J426" s="662" t="s">
        <v>2394</v>
      </c>
      <c r="K426" s="662" t="s">
        <v>1682</v>
      </c>
      <c r="L426" s="663">
        <v>15.57</v>
      </c>
      <c r="M426" s="663">
        <v>31.14</v>
      </c>
      <c r="N426" s="662">
        <v>2</v>
      </c>
      <c r="O426" s="745">
        <v>1</v>
      </c>
      <c r="P426" s="663">
        <v>31.14</v>
      </c>
      <c r="Q426" s="678">
        <v>1</v>
      </c>
      <c r="R426" s="662">
        <v>2</v>
      </c>
      <c r="S426" s="678">
        <v>1</v>
      </c>
      <c r="T426" s="745">
        <v>1</v>
      </c>
      <c r="U426" s="701">
        <v>1</v>
      </c>
    </row>
    <row r="427" spans="1:21" ht="14.4" customHeight="1" x14ac:dyDescent="0.3">
      <c r="A427" s="661">
        <v>13</v>
      </c>
      <c r="B427" s="662" t="s">
        <v>530</v>
      </c>
      <c r="C427" s="662" t="s">
        <v>1719</v>
      </c>
      <c r="D427" s="743" t="s">
        <v>2847</v>
      </c>
      <c r="E427" s="744" t="s">
        <v>1737</v>
      </c>
      <c r="F427" s="662" t="s">
        <v>1714</v>
      </c>
      <c r="G427" s="662" t="s">
        <v>1997</v>
      </c>
      <c r="H427" s="662" t="s">
        <v>531</v>
      </c>
      <c r="I427" s="662" t="s">
        <v>2395</v>
      </c>
      <c r="J427" s="662" t="s">
        <v>2396</v>
      </c>
      <c r="K427" s="662" t="s">
        <v>2397</v>
      </c>
      <c r="L427" s="663">
        <v>115.59</v>
      </c>
      <c r="M427" s="663">
        <v>115.59</v>
      </c>
      <c r="N427" s="662">
        <v>1</v>
      </c>
      <c r="O427" s="745">
        <v>0.5</v>
      </c>
      <c r="P427" s="663">
        <v>115.59</v>
      </c>
      <c r="Q427" s="678">
        <v>1</v>
      </c>
      <c r="R427" s="662">
        <v>1</v>
      </c>
      <c r="S427" s="678">
        <v>1</v>
      </c>
      <c r="T427" s="745">
        <v>0.5</v>
      </c>
      <c r="U427" s="701">
        <v>1</v>
      </c>
    </row>
    <row r="428" spans="1:21" ht="14.4" customHeight="1" x14ac:dyDescent="0.3">
      <c r="A428" s="661">
        <v>13</v>
      </c>
      <c r="B428" s="662" t="s">
        <v>530</v>
      </c>
      <c r="C428" s="662" t="s">
        <v>1719</v>
      </c>
      <c r="D428" s="743" t="s">
        <v>2847</v>
      </c>
      <c r="E428" s="744" t="s">
        <v>1737</v>
      </c>
      <c r="F428" s="662" t="s">
        <v>1714</v>
      </c>
      <c r="G428" s="662" t="s">
        <v>2123</v>
      </c>
      <c r="H428" s="662" t="s">
        <v>531</v>
      </c>
      <c r="I428" s="662" t="s">
        <v>2398</v>
      </c>
      <c r="J428" s="662" t="s">
        <v>2125</v>
      </c>
      <c r="K428" s="662" t="s">
        <v>2126</v>
      </c>
      <c r="L428" s="663">
        <v>38.5</v>
      </c>
      <c r="M428" s="663">
        <v>38.5</v>
      </c>
      <c r="N428" s="662">
        <v>1</v>
      </c>
      <c r="O428" s="745">
        <v>1</v>
      </c>
      <c r="P428" s="663">
        <v>38.5</v>
      </c>
      <c r="Q428" s="678">
        <v>1</v>
      </c>
      <c r="R428" s="662">
        <v>1</v>
      </c>
      <c r="S428" s="678">
        <v>1</v>
      </c>
      <c r="T428" s="745">
        <v>1</v>
      </c>
      <c r="U428" s="701">
        <v>1</v>
      </c>
    </row>
    <row r="429" spans="1:21" ht="14.4" customHeight="1" x14ac:dyDescent="0.3">
      <c r="A429" s="661">
        <v>13</v>
      </c>
      <c r="B429" s="662" t="s">
        <v>530</v>
      </c>
      <c r="C429" s="662" t="s">
        <v>1719</v>
      </c>
      <c r="D429" s="743" t="s">
        <v>2847</v>
      </c>
      <c r="E429" s="744" t="s">
        <v>1737</v>
      </c>
      <c r="F429" s="662" t="s">
        <v>1714</v>
      </c>
      <c r="G429" s="662" t="s">
        <v>2123</v>
      </c>
      <c r="H429" s="662" t="s">
        <v>531</v>
      </c>
      <c r="I429" s="662" t="s">
        <v>2399</v>
      </c>
      <c r="J429" s="662" t="s">
        <v>2400</v>
      </c>
      <c r="K429" s="662" t="s">
        <v>2401</v>
      </c>
      <c r="L429" s="663">
        <v>0</v>
      </c>
      <c r="M429" s="663">
        <v>0</v>
      </c>
      <c r="N429" s="662">
        <v>1</v>
      </c>
      <c r="O429" s="745">
        <v>1</v>
      </c>
      <c r="P429" s="663"/>
      <c r="Q429" s="678"/>
      <c r="R429" s="662"/>
      <c r="S429" s="678">
        <v>0</v>
      </c>
      <c r="T429" s="745"/>
      <c r="U429" s="701">
        <v>0</v>
      </c>
    </row>
    <row r="430" spans="1:21" ht="14.4" customHeight="1" x14ac:dyDescent="0.3">
      <c r="A430" s="661">
        <v>13</v>
      </c>
      <c r="B430" s="662" t="s">
        <v>530</v>
      </c>
      <c r="C430" s="662" t="s">
        <v>1719</v>
      </c>
      <c r="D430" s="743" t="s">
        <v>2847</v>
      </c>
      <c r="E430" s="744" t="s">
        <v>1737</v>
      </c>
      <c r="F430" s="662" t="s">
        <v>1714</v>
      </c>
      <c r="G430" s="662" t="s">
        <v>2402</v>
      </c>
      <c r="H430" s="662" t="s">
        <v>531</v>
      </c>
      <c r="I430" s="662" t="s">
        <v>2403</v>
      </c>
      <c r="J430" s="662" t="s">
        <v>2404</v>
      </c>
      <c r="K430" s="662" t="s">
        <v>2405</v>
      </c>
      <c r="L430" s="663">
        <v>77.14</v>
      </c>
      <c r="M430" s="663">
        <v>231.42000000000002</v>
      </c>
      <c r="N430" s="662">
        <v>3</v>
      </c>
      <c r="O430" s="745">
        <v>1</v>
      </c>
      <c r="P430" s="663"/>
      <c r="Q430" s="678">
        <v>0</v>
      </c>
      <c r="R430" s="662"/>
      <c r="S430" s="678">
        <v>0</v>
      </c>
      <c r="T430" s="745"/>
      <c r="U430" s="701">
        <v>0</v>
      </c>
    </row>
    <row r="431" spans="1:21" ht="14.4" customHeight="1" x14ac:dyDescent="0.3">
      <c r="A431" s="661">
        <v>13</v>
      </c>
      <c r="B431" s="662" t="s">
        <v>530</v>
      </c>
      <c r="C431" s="662" t="s">
        <v>1719</v>
      </c>
      <c r="D431" s="743" t="s">
        <v>2847</v>
      </c>
      <c r="E431" s="744" t="s">
        <v>1737</v>
      </c>
      <c r="F431" s="662" t="s">
        <v>1714</v>
      </c>
      <c r="G431" s="662" t="s">
        <v>1866</v>
      </c>
      <c r="H431" s="662" t="s">
        <v>1113</v>
      </c>
      <c r="I431" s="662" t="s">
        <v>2406</v>
      </c>
      <c r="J431" s="662" t="s">
        <v>1868</v>
      </c>
      <c r="K431" s="662" t="s">
        <v>1807</v>
      </c>
      <c r="L431" s="663">
        <v>207.45</v>
      </c>
      <c r="M431" s="663">
        <v>207.45</v>
      </c>
      <c r="N431" s="662">
        <v>1</v>
      </c>
      <c r="O431" s="745">
        <v>1</v>
      </c>
      <c r="P431" s="663">
        <v>207.45</v>
      </c>
      <c r="Q431" s="678">
        <v>1</v>
      </c>
      <c r="R431" s="662">
        <v>1</v>
      </c>
      <c r="S431" s="678">
        <v>1</v>
      </c>
      <c r="T431" s="745">
        <v>1</v>
      </c>
      <c r="U431" s="701">
        <v>1</v>
      </c>
    </row>
    <row r="432" spans="1:21" ht="14.4" customHeight="1" x14ac:dyDescent="0.3">
      <c r="A432" s="661">
        <v>13</v>
      </c>
      <c r="B432" s="662" t="s">
        <v>530</v>
      </c>
      <c r="C432" s="662" t="s">
        <v>1719</v>
      </c>
      <c r="D432" s="743" t="s">
        <v>2847</v>
      </c>
      <c r="E432" s="744" t="s">
        <v>1737</v>
      </c>
      <c r="F432" s="662" t="s">
        <v>1714</v>
      </c>
      <c r="G432" s="662" t="s">
        <v>2407</v>
      </c>
      <c r="H432" s="662" t="s">
        <v>531</v>
      </c>
      <c r="I432" s="662" t="s">
        <v>2408</v>
      </c>
      <c r="J432" s="662" t="s">
        <v>2409</v>
      </c>
      <c r="K432" s="662" t="s">
        <v>2410</v>
      </c>
      <c r="L432" s="663">
        <v>0</v>
      </c>
      <c r="M432" s="663">
        <v>0</v>
      </c>
      <c r="N432" s="662">
        <v>1</v>
      </c>
      <c r="O432" s="745">
        <v>1</v>
      </c>
      <c r="P432" s="663"/>
      <c r="Q432" s="678"/>
      <c r="R432" s="662"/>
      <c r="S432" s="678">
        <v>0</v>
      </c>
      <c r="T432" s="745"/>
      <c r="U432" s="701">
        <v>0</v>
      </c>
    </row>
    <row r="433" spans="1:21" ht="14.4" customHeight="1" x14ac:dyDescent="0.3">
      <c r="A433" s="661">
        <v>13</v>
      </c>
      <c r="B433" s="662" t="s">
        <v>530</v>
      </c>
      <c r="C433" s="662" t="s">
        <v>1719</v>
      </c>
      <c r="D433" s="743" t="s">
        <v>2847</v>
      </c>
      <c r="E433" s="744" t="s">
        <v>1737</v>
      </c>
      <c r="F433" s="662" t="s">
        <v>1714</v>
      </c>
      <c r="G433" s="662" t="s">
        <v>2016</v>
      </c>
      <c r="H433" s="662" t="s">
        <v>531</v>
      </c>
      <c r="I433" s="662" t="s">
        <v>2411</v>
      </c>
      <c r="J433" s="662" t="s">
        <v>2412</v>
      </c>
      <c r="K433" s="662" t="s">
        <v>1630</v>
      </c>
      <c r="L433" s="663">
        <v>38.56</v>
      </c>
      <c r="M433" s="663">
        <v>192.8</v>
      </c>
      <c r="N433" s="662">
        <v>5</v>
      </c>
      <c r="O433" s="745">
        <v>3</v>
      </c>
      <c r="P433" s="663">
        <v>154.24</v>
      </c>
      <c r="Q433" s="678">
        <v>0.8</v>
      </c>
      <c r="R433" s="662">
        <v>4</v>
      </c>
      <c r="S433" s="678">
        <v>0.8</v>
      </c>
      <c r="T433" s="745">
        <v>2</v>
      </c>
      <c r="U433" s="701">
        <v>0.66666666666666663</v>
      </c>
    </row>
    <row r="434" spans="1:21" ht="14.4" customHeight="1" x14ac:dyDescent="0.3">
      <c r="A434" s="661">
        <v>13</v>
      </c>
      <c r="B434" s="662" t="s">
        <v>530</v>
      </c>
      <c r="C434" s="662" t="s">
        <v>1719</v>
      </c>
      <c r="D434" s="743" t="s">
        <v>2847</v>
      </c>
      <c r="E434" s="744" t="s">
        <v>1737</v>
      </c>
      <c r="F434" s="662" t="s">
        <v>1714</v>
      </c>
      <c r="G434" s="662" t="s">
        <v>2016</v>
      </c>
      <c r="H434" s="662" t="s">
        <v>531</v>
      </c>
      <c r="I434" s="662" t="s">
        <v>2017</v>
      </c>
      <c r="J434" s="662" t="s">
        <v>2018</v>
      </c>
      <c r="K434" s="662" t="s">
        <v>1630</v>
      </c>
      <c r="L434" s="663">
        <v>38.56</v>
      </c>
      <c r="M434" s="663">
        <v>77.12</v>
      </c>
      <c r="N434" s="662">
        <v>2</v>
      </c>
      <c r="O434" s="745">
        <v>2</v>
      </c>
      <c r="P434" s="663">
        <v>38.56</v>
      </c>
      <c r="Q434" s="678">
        <v>0.5</v>
      </c>
      <c r="R434" s="662">
        <v>1</v>
      </c>
      <c r="S434" s="678">
        <v>0.5</v>
      </c>
      <c r="T434" s="745">
        <v>1</v>
      </c>
      <c r="U434" s="701">
        <v>0.5</v>
      </c>
    </row>
    <row r="435" spans="1:21" ht="14.4" customHeight="1" x14ac:dyDescent="0.3">
      <c r="A435" s="661">
        <v>13</v>
      </c>
      <c r="B435" s="662" t="s">
        <v>530</v>
      </c>
      <c r="C435" s="662" t="s">
        <v>1719</v>
      </c>
      <c r="D435" s="743" t="s">
        <v>2847</v>
      </c>
      <c r="E435" s="744" t="s">
        <v>1737</v>
      </c>
      <c r="F435" s="662" t="s">
        <v>1714</v>
      </c>
      <c r="G435" s="662" t="s">
        <v>2413</v>
      </c>
      <c r="H435" s="662" t="s">
        <v>531</v>
      </c>
      <c r="I435" s="662" t="s">
        <v>2414</v>
      </c>
      <c r="J435" s="662" t="s">
        <v>2415</v>
      </c>
      <c r="K435" s="662" t="s">
        <v>2416</v>
      </c>
      <c r="L435" s="663">
        <v>141.62</v>
      </c>
      <c r="M435" s="663">
        <v>283.24</v>
      </c>
      <c r="N435" s="662">
        <v>2</v>
      </c>
      <c r="O435" s="745">
        <v>1</v>
      </c>
      <c r="P435" s="663"/>
      <c r="Q435" s="678">
        <v>0</v>
      </c>
      <c r="R435" s="662"/>
      <c r="S435" s="678">
        <v>0</v>
      </c>
      <c r="T435" s="745"/>
      <c r="U435" s="701">
        <v>0</v>
      </c>
    </row>
    <row r="436" spans="1:21" ht="14.4" customHeight="1" x14ac:dyDescent="0.3">
      <c r="A436" s="661">
        <v>13</v>
      </c>
      <c r="B436" s="662" t="s">
        <v>530</v>
      </c>
      <c r="C436" s="662" t="s">
        <v>1719</v>
      </c>
      <c r="D436" s="743" t="s">
        <v>2847</v>
      </c>
      <c r="E436" s="744" t="s">
        <v>1737</v>
      </c>
      <c r="F436" s="662" t="s">
        <v>1714</v>
      </c>
      <c r="G436" s="662" t="s">
        <v>2142</v>
      </c>
      <c r="H436" s="662" t="s">
        <v>1113</v>
      </c>
      <c r="I436" s="662" t="s">
        <v>2417</v>
      </c>
      <c r="J436" s="662" t="s">
        <v>2418</v>
      </c>
      <c r="K436" s="662" t="s">
        <v>2419</v>
      </c>
      <c r="L436" s="663">
        <v>86.43</v>
      </c>
      <c r="M436" s="663">
        <v>172.86</v>
      </c>
      <c r="N436" s="662">
        <v>2</v>
      </c>
      <c r="O436" s="745">
        <v>1</v>
      </c>
      <c r="P436" s="663">
        <v>172.86</v>
      </c>
      <c r="Q436" s="678">
        <v>1</v>
      </c>
      <c r="R436" s="662">
        <v>2</v>
      </c>
      <c r="S436" s="678">
        <v>1</v>
      </c>
      <c r="T436" s="745">
        <v>1</v>
      </c>
      <c r="U436" s="701">
        <v>1</v>
      </c>
    </row>
    <row r="437" spans="1:21" ht="14.4" customHeight="1" x14ac:dyDescent="0.3">
      <c r="A437" s="661">
        <v>13</v>
      </c>
      <c r="B437" s="662" t="s">
        <v>530</v>
      </c>
      <c r="C437" s="662" t="s">
        <v>1719</v>
      </c>
      <c r="D437" s="743" t="s">
        <v>2847</v>
      </c>
      <c r="E437" s="744" t="s">
        <v>1737</v>
      </c>
      <c r="F437" s="662" t="s">
        <v>1714</v>
      </c>
      <c r="G437" s="662" t="s">
        <v>2420</v>
      </c>
      <c r="H437" s="662" t="s">
        <v>531</v>
      </c>
      <c r="I437" s="662" t="s">
        <v>742</v>
      </c>
      <c r="J437" s="662" t="s">
        <v>2421</v>
      </c>
      <c r="K437" s="662" t="s">
        <v>2422</v>
      </c>
      <c r="L437" s="663">
        <v>53.57</v>
      </c>
      <c r="M437" s="663">
        <v>160.71</v>
      </c>
      <c r="N437" s="662">
        <v>3</v>
      </c>
      <c r="O437" s="745">
        <v>1.5</v>
      </c>
      <c r="P437" s="663"/>
      <c r="Q437" s="678">
        <v>0</v>
      </c>
      <c r="R437" s="662"/>
      <c r="S437" s="678">
        <v>0</v>
      </c>
      <c r="T437" s="745"/>
      <c r="U437" s="701">
        <v>0</v>
      </c>
    </row>
    <row r="438" spans="1:21" ht="14.4" customHeight="1" x14ac:dyDescent="0.3">
      <c r="A438" s="661">
        <v>13</v>
      </c>
      <c r="B438" s="662" t="s">
        <v>530</v>
      </c>
      <c r="C438" s="662" t="s">
        <v>1719</v>
      </c>
      <c r="D438" s="743" t="s">
        <v>2847</v>
      </c>
      <c r="E438" s="744" t="s">
        <v>1737</v>
      </c>
      <c r="F438" s="662" t="s">
        <v>1714</v>
      </c>
      <c r="G438" s="662" t="s">
        <v>2423</v>
      </c>
      <c r="H438" s="662" t="s">
        <v>1113</v>
      </c>
      <c r="I438" s="662" t="s">
        <v>2424</v>
      </c>
      <c r="J438" s="662" t="s">
        <v>2425</v>
      </c>
      <c r="K438" s="662" t="s">
        <v>2426</v>
      </c>
      <c r="L438" s="663">
        <v>0</v>
      </c>
      <c r="M438" s="663">
        <v>0</v>
      </c>
      <c r="N438" s="662">
        <v>1</v>
      </c>
      <c r="O438" s="745">
        <v>1</v>
      </c>
      <c r="P438" s="663">
        <v>0</v>
      </c>
      <c r="Q438" s="678"/>
      <c r="R438" s="662">
        <v>1</v>
      </c>
      <c r="S438" s="678">
        <v>1</v>
      </c>
      <c r="T438" s="745">
        <v>1</v>
      </c>
      <c r="U438" s="701">
        <v>1</v>
      </c>
    </row>
    <row r="439" spans="1:21" ht="14.4" customHeight="1" x14ac:dyDescent="0.3">
      <c r="A439" s="661">
        <v>13</v>
      </c>
      <c r="B439" s="662" t="s">
        <v>530</v>
      </c>
      <c r="C439" s="662" t="s">
        <v>1719</v>
      </c>
      <c r="D439" s="743" t="s">
        <v>2847</v>
      </c>
      <c r="E439" s="744" t="s">
        <v>1737</v>
      </c>
      <c r="F439" s="662" t="s">
        <v>1714</v>
      </c>
      <c r="G439" s="662" t="s">
        <v>1877</v>
      </c>
      <c r="H439" s="662" t="s">
        <v>531</v>
      </c>
      <c r="I439" s="662" t="s">
        <v>1878</v>
      </c>
      <c r="J439" s="662" t="s">
        <v>1879</v>
      </c>
      <c r="K439" s="662" t="s">
        <v>1880</v>
      </c>
      <c r="L439" s="663">
        <v>141.04</v>
      </c>
      <c r="M439" s="663">
        <v>141.04</v>
      </c>
      <c r="N439" s="662">
        <v>1</v>
      </c>
      <c r="O439" s="745">
        <v>1</v>
      </c>
      <c r="P439" s="663"/>
      <c r="Q439" s="678">
        <v>0</v>
      </c>
      <c r="R439" s="662"/>
      <c r="S439" s="678">
        <v>0</v>
      </c>
      <c r="T439" s="745"/>
      <c r="U439" s="701">
        <v>0</v>
      </c>
    </row>
    <row r="440" spans="1:21" ht="14.4" customHeight="1" x14ac:dyDescent="0.3">
      <c r="A440" s="661">
        <v>13</v>
      </c>
      <c r="B440" s="662" t="s">
        <v>530</v>
      </c>
      <c r="C440" s="662" t="s">
        <v>1719</v>
      </c>
      <c r="D440" s="743" t="s">
        <v>2847</v>
      </c>
      <c r="E440" s="744" t="s">
        <v>1737</v>
      </c>
      <c r="F440" s="662" t="s">
        <v>1714</v>
      </c>
      <c r="G440" s="662" t="s">
        <v>1877</v>
      </c>
      <c r="H440" s="662" t="s">
        <v>531</v>
      </c>
      <c r="I440" s="662" t="s">
        <v>2233</v>
      </c>
      <c r="J440" s="662" t="s">
        <v>2234</v>
      </c>
      <c r="K440" s="662" t="s">
        <v>1880</v>
      </c>
      <c r="L440" s="663">
        <v>141.04</v>
      </c>
      <c r="M440" s="663">
        <v>1833.5199999999998</v>
      </c>
      <c r="N440" s="662">
        <v>13</v>
      </c>
      <c r="O440" s="745">
        <v>8.5</v>
      </c>
      <c r="P440" s="663">
        <v>1551.4399999999998</v>
      </c>
      <c r="Q440" s="678">
        <v>0.84615384615384615</v>
      </c>
      <c r="R440" s="662">
        <v>11</v>
      </c>
      <c r="S440" s="678">
        <v>0.84615384615384615</v>
      </c>
      <c r="T440" s="745">
        <v>7</v>
      </c>
      <c r="U440" s="701">
        <v>0.82352941176470584</v>
      </c>
    </row>
    <row r="441" spans="1:21" ht="14.4" customHeight="1" x14ac:dyDescent="0.3">
      <c r="A441" s="661">
        <v>13</v>
      </c>
      <c r="B441" s="662" t="s">
        <v>530</v>
      </c>
      <c r="C441" s="662" t="s">
        <v>1719</v>
      </c>
      <c r="D441" s="743" t="s">
        <v>2847</v>
      </c>
      <c r="E441" s="744" t="s">
        <v>1737</v>
      </c>
      <c r="F441" s="662" t="s">
        <v>1714</v>
      </c>
      <c r="G441" s="662" t="s">
        <v>2427</v>
      </c>
      <c r="H441" s="662" t="s">
        <v>531</v>
      </c>
      <c r="I441" s="662" t="s">
        <v>2428</v>
      </c>
      <c r="J441" s="662" t="s">
        <v>2429</v>
      </c>
      <c r="K441" s="662" t="s">
        <v>2430</v>
      </c>
      <c r="L441" s="663">
        <v>0</v>
      </c>
      <c r="M441" s="663">
        <v>0</v>
      </c>
      <c r="N441" s="662">
        <v>1</v>
      </c>
      <c r="O441" s="745">
        <v>0.5</v>
      </c>
      <c r="P441" s="663"/>
      <c r="Q441" s="678"/>
      <c r="R441" s="662"/>
      <c r="S441" s="678">
        <v>0</v>
      </c>
      <c r="T441" s="745"/>
      <c r="U441" s="701">
        <v>0</v>
      </c>
    </row>
    <row r="442" spans="1:21" ht="14.4" customHeight="1" x14ac:dyDescent="0.3">
      <c r="A442" s="661">
        <v>13</v>
      </c>
      <c r="B442" s="662" t="s">
        <v>530</v>
      </c>
      <c r="C442" s="662" t="s">
        <v>1719</v>
      </c>
      <c r="D442" s="743" t="s">
        <v>2847</v>
      </c>
      <c r="E442" s="744" t="s">
        <v>1737</v>
      </c>
      <c r="F442" s="662" t="s">
        <v>1714</v>
      </c>
      <c r="G442" s="662" t="s">
        <v>1890</v>
      </c>
      <c r="H442" s="662" t="s">
        <v>531</v>
      </c>
      <c r="I442" s="662" t="s">
        <v>1003</v>
      </c>
      <c r="J442" s="662" t="s">
        <v>1004</v>
      </c>
      <c r="K442" s="662" t="s">
        <v>1891</v>
      </c>
      <c r="L442" s="663">
        <v>36.54</v>
      </c>
      <c r="M442" s="663">
        <v>146.16</v>
      </c>
      <c r="N442" s="662">
        <v>4</v>
      </c>
      <c r="O442" s="745">
        <v>2</v>
      </c>
      <c r="P442" s="663">
        <v>146.16</v>
      </c>
      <c r="Q442" s="678">
        <v>1</v>
      </c>
      <c r="R442" s="662">
        <v>4</v>
      </c>
      <c r="S442" s="678">
        <v>1</v>
      </c>
      <c r="T442" s="745">
        <v>2</v>
      </c>
      <c r="U442" s="701">
        <v>1</v>
      </c>
    </row>
    <row r="443" spans="1:21" ht="14.4" customHeight="1" x14ac:dyDescent="0.3">
      <c r="A443" s="661">
        <v>13</v>
      </c>
      <c r="B443" s="662" t="s">
        <v>530</v>
      </c>
      <c r="C443" s="662" t="s">
        <v>1719</v>
      </c>
      <c r="D443" s="743" t="s">
        <v>2847</v>
      </c>
      <c r="E443" s="744" t="s">
        <v>1737</v>
      </c>
      <c r="F443" s="662" t="s">
        <v>1714</v>
      </c>
      <c r="G443" s="662" t="s">
        <v>2431</v>
      </c>
      <c r="H443" s="662" t="s">
        <v>531</v>
      </c>
      <c r="I443" s="662" t="s">
        <v>2432</v>
      </c>
      <c r="J443" s="662" t="s">
        <v>2433</v>
      </c>
      <c r="K443" s="662" t="s">
        <v>2434</v>
      </c>
      <c r="L443" s="663">
        <v>0</v>
      </c>
      <c r="M443" s="663">
        <v>0</v>
      </c>
      <c r="N443" s="662">
        <v>2</v>
      </c>
      <c r="O443" s="745">
        <v>1</v>
      </c>
      <c r="P443" s="663"/>
      <c r="Q443" s="678"/>
      <c r="R443" s="662"/>
      <c r="S443" s="678">
        <v>0</v>
      </c>
      <c r="T443" s="745"/>
      <c r="U443" s="701">
        <v>0</v>
      </c>
    </row>
    <row r="444" spans="1:21" ht="14.4" customHeight="1" x14ac:dyDescent="0.3">
      <c r="A444" s="661">
        <v>13</v>
      </c>
      <c r="B444" s="662" t="s">
        <v>530</v>
      </c>
      <c r="C444" s="662" t="s">
        <v>1719</v>
      </c>
      <c r="D444" s="743" t="s">
        <v>2847</v>
      </c>
      <c r="E444" s="744" t="s">
        <v>1737</v>
      </c>
      <c r="F444" s="662" t="s">
        <v>1714</v>
      </c>
      <c r="G444" s="662" t="s">
        <v>2431</v>
      </c>
      <c r="H444" s="662" t="s">
        <v>531</v>
      </c>
      <c r="I444" s="662" t="s">
        <v>2435</v>
      </c>
      <c r="J444" s="662" t="s">
        <v>2433</v>
      </c>
      <c r="K444" s="662" t="s">
        <v>2436</v>
      </c>
      <c r="L444" s="663">
        <v>173.31</v>
      </c>
      <c r="M444" s="663">
        <v>173.31</v>
      </c>
      <c r="N444" s="662">
        <v>1</v>
      </c>
      <c r="O444" s="745">
        <v>1</v>
      </c>
      <c r="P444" s="663"/>
      <c r="Q444" s="678">
        <v>0</v>
      </c>
      <c r="R444" s="662"/>
      <c r="S444" s="678">
        <v>0</v>
      </c>
      <c r="T444" s="745"/>
      <c r="U444" s="701">
        <v>0</v>
      </c>
    </row>
    <row r="445" spans="1:21" ht="14.4" customHeight="1" x14ac:dyDescent="0.3">
      <c r="A445" s="661">
        <v>13</v>
      </c>
      <c r="B445" s="662" t="s">
        <v>530</v>
      </c>
      <c r="C445" s="662" t="s">
        <v>1719</v>
      </c>
      <c r="D445" s="743" t="s">
        <v>2847</v>
      </c>
      <c r="E445" s="744" t="s">
        <v>1737</v>
      </c>
      <c r="F445" s="662" t="s">
        <v>1714</v>
      </c>
      <c r="G445" s="662" t="s">
        <v>2431</v>
      </c>
      <c r="H445" s="662" t="s">
        <v>531</v>
      </c>
      <c r="I445" s="662" t="s">
        <v>2437</v>
      </c>
      <c r="J445" s="662" t="s">
        <v>2438</v>
      </c>
      <c r="K445" s="662" t="s">
        <v>2436</v>
      </c>
      <c r="L445" s="663">
        <v>173.31</v>
      </c>
      <c r="M445" s="663">
        <v>346.62</v>
      </c>
      <c r="N445" s="662">
        <v>2</v>
      </c>
      <c r="O445" s="745">
        <v>1</v>
      </c>
      <c r="P445" s="663"/>
      <c r="Q445" s="678">
        <v>0</v>
      </c>
      <c r="R445" s="662"/>
      <c r="S445" s="678">
        <v>0</v>
      </c>
      <c r="T445" s="745"/>
      <c r="U445" s="701">
        <v>0</v>
      </c>
    </row>
    <row r="446" spans="1:21" ht="14.4" customHeight="1" x14ac:dyDescent="0.3">
      <c r="A446" s="661">
        <v>13</v>
      </c>
      <c r="B446" s="662" t="s">
        <v>530</v>
      </c>
      <c r="C446" s="662" t="s">
        <v>1719</v>
      </c>
      <c r="D446" s="743" t="s">
        <v>2847</v>
      </c>
      <c r="E446" s="744" t="s">
        <v>1737</v>
      </c>
      <c r="F446" s="662" t="s">
        <v>1714</v>
      </c>
      <c r="G446" s="662" t="s">
        <v>2439</v>
      </c>
      <c r="H446" s="662" t="s">
        <v>1113</v>
      </c>
      <c r="I446" s="662" t="s">
        <v>2440</v>
      </c>
      <c r="J446" s="662" t="s">
        <v>2441</v>
      </c>
      <c r="K446" s="662" t="s">
        <v>1807</v>
      </c>
      <c r="L446" s="663">
        <v>144.81</v>
      </c>
      <c r="M446" s="663">
        <v>144.81</v>
      </c>
      <c r="N446" s="662">
        <v>1</v>
      </c>
      <c r="O446" s="745">
        <v>1</v>
      </c>
      <c r="P446" s="663"/>
      <c r="Q446" s="678">
        <v>0</v>
      </c>
      <c r="R446" s="662"/>
      <c r="S446" s="678">
        <v>0</v>
      </c>
      <c r="T446" s="745"/>
      <c r="U446" s="701">
        <v>0</v>
      </c>
    </row>
    <row r="447" spans="1:21" ht="14.4" customHeight="1" x14ac:dyDescent="0.3">
      <c r="A447" s="661">
        <v>13</v>
      </c>
      <c r="B447" s="662" t="s">
        <v>530</v>
      </c>
      <c r="C447" s="662" t="s">
        <v>1719</v>
      </c>
      <c r="D447" s="743" t="s">
        <v>2847</v>
      </c>
      <c r="E447" s="744" t="s">
        <v>1737</v>
      </c>
      <c r="F447" s="662" t="s">
        <v>1714</v>
      </c>
      <c r="G447" s="662" t="s">
        <v>2442</v>
      </c>
      <c r="H447" s="662" t="s">
        <v>531</v>
      </c>
      <c r="I447" s="662" t="s">
        <v>1034</v>
      </c>
      <c r="J447" s="662" t="s">
        <v>1035</v>
      </c>
      <c r="K447" s="662" t="s">
        <v>1036</v>
      </c>
      <c r="L447" s="663">
        <v>108.44</v>
      </c>
      <c r="M447" s="663">
        <v>216.88</v>
      </c>
      <c r="N447" s="662">
        <v>2</v>
      </c>
      <c r="O447" s="745">
        <v>1</v>
      </c>
      <c r="P447" s="663"/>
      <c r="Q447" s="678">
        <v>0</v>
      </c>
      <c r="R447" s="662"/>
      <c r="S447" s="678">
        <v>0</v>
      </c>
      <c r="T447" s="745"/>
      <c r="U447" s="701">
        <v>0</v>
      </c>
    </row>
    <row r="448" spans="1:21" ht="14.4" customHeight="1" x14ac:dyDescent="0.3">
      <c r="A448" s="661">
        <v>13</v>
      </c>
      <c r="B448" s="662" t="s">
        <v>530</v>
      </c>
      <c r="C448" s="662" t="s">
        <v>1719</v>
      </c>
      <c r="D448" s="743" t="s">
        <v>2847</v>
      </c>
      <c r="E448" s="744" t="s">
        <v>1737</v>
      </c>
      <c r="F448" s="662" t="s">
        <v>1714</v>
      </c>
      <c r="G448" s="662" t="s">
        <v>1892</v>
      </c>
      <c r="H448" s="662" t="s">
        <v>531</v>
      </c>
      <c r="I448" s="662" t="s">
        <v>899</v>
      </c>
      <c r="J448" s="662" t="s">
        <v>1893</v>
      </c>
      <c r="K448" s="662" t="s">
        <v>1894</v>
      </c>
      <c r="L448" s="663">
        <v>99.11</v>
      </c>
      <c r="M448" s="663">
        <v>99.11</v>
      </c>
      <c r="N448" s="662">
        <v>1</v>
      </c>
      <c r="O448" s="745">
        <v>0.5</v>
      </c>
      <c r="P448" s="663"/>
      <c r="Q448" s="678">
        <v>0</v>
      </c>
      <c r="R448" s="662"/>
      <c r="S448" s="678">
        <v>0</v>
      </c>
      <c r="T448" s="745"/>
      <c r="U448" s="701">
        <v>0</v>
      </c>
    </row>
    <row r="449" spans="1:21" ht="14.4" customHeight="1" x14ac:dyDescent="0.3">
      <c r="A449" s="661">
        <v>13</v>
      </c>
      <c r="B449" s="662" t="s">
        <v>530</v>
      </c>
      <c r="C449" s="662" t="s">
        <v>1719</v>
      </c>
      <c r="D449" s="743" t="s">
        <v>2847</v>
      </c>
      <c r="E449" s="744" t="s">
        <v>1737</v>
      </c>
      <c r="F449" s="662" t="s">
        <v>1714</v>
      </c>
      <c r="G449" s="662" t="s">
        <v>1892</v>
      </c>
      <c r="H449" s="662" t="s">
        <v>531</v>
      </c>
      <c r="I449" s="662" t="s">
        <v>2443</v>
      </c>
      <c r="J449" s="662" t="s">
        <v>2444</v>
      </c>
      <c r="K449" s="662" t="s">
        <v>2445</v>
      </c>
      <c r="L449" s="663">
        <v>0</v>
      </c>
      <c r="M449" s="663">
        <v>0</v>
      </c>
      <c r="N449" s="662">
        <v>1</v>
      </c>
      <c r="O449" s="745">
        <v>1</v>
      </c>
      <c r="P449" s="663">
        <v>0</v>
      </c>
      <c r="Q449" s="678"/>
      <c r="R449" s="662">
        <v>1</v>
      </c>
      <c r="S449" s="678">
        <v>1</v>
      </c>
      <c r="T449" s="745">
        <v>1</v>
      </c>
      <c r="U449" s="701">
        <v>1</v>
      </c>
    </row>
    <row r="450" spans="1:21" ht="14.4" customHeight="1" x14ac:dyDescent="0.3">
      <c r="A450" s="661">
        <v>13</v>
      </c>
      <c r="B450" s="662" t="s">
        <v>530</v>
      </c>
      <c r="C450" s="662" t="s">
        <v>1719</v>
      </c>
      <c r="D450" s="743" t="s">
        <v>2847</v>
      </c>
      <c r="E450" s="744" t="s">
        <v>1737</v>
      </c>
      <c r="F450" s="662" t="s">
        <v>1714</v>
      </c>
      <c r="G450" s="662" t="s">
        <v>2027</v>
      </c>
      <c r="H450" s="662" t="s">
        <v>531</v>
      </c>
      <c r="I450" s="662" t="s">
        <v>2446</v>
      </c>
      <c r="J450" s="662" t="s">
        <v>1089</v>
      </c>
      <c r="K450" s="662" t="s">
        <v>1098</v>
      </c>
      <c r="L450" s="663">
        <v>0</v>
      </c>
      <c r="M450" s="663">
        <v>0</v>
      </c>
      <c r="N450" s="662">
        <v>1</v>
      </c>
      <c r="O450" s="745">
        <v>0.5</v>
      </c>
      <c r="P450" s="663">
        <v>0</v>
      </c>
      <c r="Q450" s="678"/>
      <c r="R450" s="662">
        <v>1</v>
      </c>
      <c r="S450" s="678">
        <v>1</v>
      </c>
      <c r="T450" s="745">
        <v>0.5</v>
      </c>
      <c r="U450" s="701">
        <v>1</v>
      </c>
    </row>
    <row r="451" spans="1:21" ht="14.4" customHeight="1" x14ac:dyDescent="0.3">
      <c r="A451" s="661">
        <v>13</v>
      </c>
      <c r="B451" s="662" t="s">
        <v>530</v>
      </c>
      <c r="C451" s="662" t="s">
        <v>1719</v>
      </c>
      <c r="D451" s="743" t="s">
        <v>2847</v>
      </c>
      <c r="E451" s="744" t="s">
        <v>1737</v>
      </c>
      <c r="F451" s="662" t="s">
        <v>1714</v>
      </c>
      <c r="G451" s="662" t="s">
        <v>2170</v>
      </c>
      <c r="H451" s="662" t="s">
        <v>1113</v>
      </c>
      <c r="I451" s="662" t="s">
        <v>2447</v>
      </c>
      <c r="J451" s="662" t="s">
        <v>2448</v>
      </c>
      <c r="K451" s="662" t="s">
        <v>2449</v>
      </c>
      <c r="L451" s="663">
        <v>246.39</v>
      </c>
      <c r="M451" s="663">
        <v>246.39</v>
      </c>
      <c r="N451" s="662">
        <v>1</v>
      </c>
      <c r="O451" s="745">
        <v>1</v>
      </c>
      <c r="P451" s="663"/>
      <c r="Q451" s="678">
        <v>0</v>
      </c>
      <c r="R451" s="662"/>
      <c r="S451" s="678">
        <v>0</v>
      </c>
      <c r="T451" s="745"/>
      <c r="U451" s="701">
        <v>0</v>
      </c>
    </row>
    <row r="452" spans="1:21" ht="14.4" customHeight="1" x14ac:dyDescent="0.3">
      <c r="A452" s="661">
        <v>13</v>
      </c>
      <c r="B452" s="662" t="s">
        <v>530</v>
      </c>
      <c r="C452" s="662" t="s">
        <v>1719</v>
      </c>
      <c r="D452" s="743" t="s">
        <v>2847</v>
      </c>
      <c r="E452" s="744" t="s">
        <v>1737</v>
      </c>
      <c r="F452" s="662" t="s">
        <v>1714</v>
      </c>
      <c r="G452" s="662" t="s">
        <v>2450</v>
      </c>
      <c r="H452" s="662" t="s">
        <v>531</v>
      </c>
      <c r="I452" s="662" t="s">
        <v>589</v>
      </c>
      <c r="J452" s="662" t="s">
        <v>2451</v>
      </c>
      <c r="K452" s="662" t="s">
        <v>2452</v>
      </c>
      <c r="L452" s="663">
        <v>54.13</v>
      </c>
      <c r="M452" s="663">
        <v>162.39000000000001</v>
      </c>
      <c r="N452" s="662">
        <v>3</v>
      </c>
      <c r="O452" s="745">
        <v>2</v>
      </c>
      <c r="P452" s="663">
        <v>54.13</v>
      </c>
      <c r="Q452" s="678">
        <v>0.33333333333333331</v>
      </c>
      <c r="R452" s="662">
        <v>1</v>
      </c>
      <c r="S452" s="678">
        <v>0.33333333333333331</v>
      </c>
      <c r="T452" s="745">
        <v>1</v>
      </c>
      <c r="U452" s="701">
        <v>0.5</v>
      </c>
    </row>
    <row r="453" spans="1:21" ht="14.4" customHeight="1" x14ac:dyDescent="0.3">
      <c r="A453" s="661">
        <v>13</v>
      </c>
      <c r="B453" s="662" t="s">
        <v>530</v>
      </c>
      <c r="C453" s="662" t="s">
        <v>1719</v>
      </c>
      <c r="D453" s="743" t="s">
        <v>2847</v>
      </c>
      <c r="E453" s="744" t="s">
        <v>1737</v>
      </c>
      <c r="F453" s="662" t="s">
        <v>1714</v>
      </c>
      <c r="G453" s="662" t="s">
        <v>2453</v>
      </c>
      <c r="H453" s="662" t="s">
        <v>1113</v>
      </c>
      <c r="I453" s="662" t="s">
        <v>2454</v>
      </c>
      <c r="J453" s="662" t="s">
        <v>2455</v>
      </c>
      <c r="K453" s="662" t="s">
        <v>2456</v>
      </c>
      <c r="L453" s="663">
        <v>30.2</v>
      </c>
      <c r="M453" s="663">
        <v>60.4</v>
      </c>
      <c r="N453" s="662">
        <v>2</v>
      </c>
      <c r="O453" s="745">
        <v>1</v>
      </c>
      <c r="P453" s="663"/>
      <c r="Q453" s="678">
        <v>0</v>
      </c>
      <c r="R453" s="662"/>
      <c r="S453" s="678">
        <v>0</v>
      </c>
      <c r="T453" s="745"/>
      <c r="U453" s="701">
        <v>0</v>
      </c>
    </row>
    <row r="454" spans="1:21" ht="14.4" customHeight="1" x14ac:dyDescent="0.3">
      <c r="A454" s="661">
        <v>13</v>
      </c>
      <c r="B454" s="662" t="s">
        <v>530</v>
      </c>
      <c r="C454" s="662" t="s">
        <v>1719</v>
      </c>
      <c r="D454" s="743" t="s">
        <v>2847</v>
      </c>
      <c r="E454" s="744" t="s">
        <v>1737</v>
      </c>
      <c r="F454" s="662" t="s">
        <v>1714</v>
      </c>
      <c r="G454" s="662" t="s">
        <v>1899</v>
      </c>
      <c r="H454" s="662" t="s">
        <v>531</v>
      </c>
      <c r="I454" s="662" t="s">
        <v>1900</v>
      </c>
      <c r="J454" s="662" t="s">
        <v>632</v>
      </c>
      <c r="K454" s="662" t="s">
        <v>1901</v>
      </c>
      <c r="L454" s="663">
        <v>85.76</v>
      </c>
      <c r="M454" s="663">
        <v>1029.1200000000001</v>
      </c>
      <c r="N454" s="662">
        <v>12</v>
      </c>
      <c r="O454" s="745">
        <v>6.5</v>
      </c>
      <c r="P454" s="663">
        <v>343.04</v>
      </c>
      <c r="Q454" s="678">
        <v>0.33333333333333331</v>
      </c>
      <c r="R454" s="662">
        <v>4</v>
      </c>
      <c r="S454" s="678">
        <v>0.33333333333333331</v>
      </c>
      <c r="T454" s="745">
        <v>3</v>
      </c>
      <c r="U454" s="701">
        <v>0.46153846153846156</v>
      </c>
    </row>
    <row r="455" spans="1:21" ht="14.4" customHeight="1" x14ac:dyDescent="0.3">
      <c r="A455" s="661">
        <v>13</v>
      </c>
      <c r="B455" s="662" t="s">
        <v>530</v>
      </c>
      <c r="C455" s="662" t="s">
        <v>1719</v>
      </c>
      <c r="D455" s="743" t="s">
        <v>2847</v>
      </c>
      <c r="E455" s="744" t="s">
        <v>1737</v>
      </c>
      <c r="F455" s="662" t="s">
        <v>1714</v>
      </c>
      <c r="G455" s="662" t="s">
        <v>1899</v>
      </c>
      <c r="H455" s="662" t="s">
        <v>531</v>
      </c>
      <c r="I455" s="662" t="s">
        <v>631</v>
      </c>
      <c r="J455" s="662" t="s">
        <v>632</v>
      </c>
      <c r="K455" s="662" t="s">
        <v>2457</v>
      </c>
      <c r="L455" s="663">
        <v>55.16</v>
      </c>
      <c r="M455" s="663">
        <v>220.64</v>
      </c>
      <c r="N455" s="662">
        <v>4</v>
      </c>
      <c r="O455" s="745">
        <v>2</v>
      </c>
      <c r="P455" s="663">
        <v>165.48</v>
      </c>
      <c r="Q455" s="678">
        <v>0.75</v>
      </c>
      <c r="R455" s="662">
        <v>3</v>
      </c>
      <c r="S455" s="678">
        <v>0.75</v>
      </c>
      <c r="T455" s="745">
        <v>1.5</v>
      </c>
      <c r="U455" s="701">
        <v>0.75</v>
      </c>
    </row>
    <row r="456" spans="1:21" ht="14.4" customHeight="1" x14ac:dyDescent="0.3">
      <c r="A456" s="661">
        <v>13</v>
      </c>
      <c r="B456" s="662" t="s">
        <v>530</v>
      </c>
      <c r="C456" s="662" t="s">
        <v>1719</v>
      </c>
      <c r="D456" s="743" t="s">
        <v>2847</v>
      </c>
      <c r="E456" s="744" t="s">
        <v>1737</v>
      </c>
      <c r="F456" s="662" t="s">
        <v>1714</v>
      </c>
      <c r="G456" s="662" t="s">
        <v>2458</v>
      </c>
      <c r="H456" s="662" t="s">
        <v>531</v>
      </c>
      <c r="I456" s="662" t="s">
        <v>2459</v>
      </c>
      <c r="J456" s="662" t="s">
        <v>2460</v>
      </c>
      <c r="K456" s="662" t="s">
        <v>2461</v>
      </c>
      <c r="L456" s="663">
        <v>122.73</v>
      </c>
      <c r="M456" s="663">
        <v>122.73</v>
      </c>
      <c r="N456" s="662">
        <v>1</v>
      </c>
      <c r="O456" s="745">
        <v>1</v>
      </c>
      <c r="P456" s="663">
        <v>122.73</v>
      </c>
      <c r="Q456" s="678">
        <v>1</v>
      </c>
      <c r="R456" s="662">
        <v>1</v>
      </c>
      <c r="S456" s="678">
        <v>1</v>
      </c>
      <c r="T456" s="745">
        <v>1</v>
      </c>
      <c r="U456" s="701">
        <v>1</v>
      </c>
    </row>
    <row r="457" spans="1:21" ht="14.4" customHeight="1" x14ac:dyDescent="0.3">
      <c r="A457" s="661">
        <v>13</v>
      </c>
      <c r="B457" s="662" t="s">
        <v>530</v>
      </c>
      <c r="C457" s="662" t="s">
        <v>1719</v>
      </c>
      <c r="D457" s="743" t="s">
        <v>2847</v>
      </c>
      <c r="E457" s="744" t="s">
        <v>1737</v>
      </c>
      <c r="F457" s="662" t="s">
        <v>1714</v>
      </c>
      <c r="G457" s="662" t="s">
        <v>2182</v>
      </c>
      <c r="H457" s="662" t="s">
        <v>531</v>
      </c>
      <c r="I457" s="662" t="s">
        <v>2462</v>
      </c>
      <c r="J457" s="662" t="s">
        <v>2463</v>
      </c>
      <c r="K457" s="662" t="s">
        <v>2464</v>
      </c>
      <c r="L457" s="663">
        <v>0</v>
      </c>
      <c r="M457" s="663">
        <v>0</v>
      </c>
      <c r="N457" s="662">
        <v>1</v>
      </c>
      <c r="O457" s="745">
        <v>1</v>
      </c>
      <c r="P457" s="663">
        <v>0</v>
      </c>
      <c r="Q457" s="678"/>
      <c r="R457" s="662">
        <v>1</v>
      </c>
      <c r="S457" s="678">
        <v>1</v>
      </c>
      <c r="T457" s="745">
        <v>1</v>
      </c>
      <c r="U457" s="701">
        <v>1</v>
      </c>
    </row>
    <row r="458" spans="1:21" ht="14.4" customHeight="1" x14ac:dyDescent="0.3">
      <c r="A458" s="661">
        <v>13</v>
      </c>
      <c r="B458" s="662" t="s">
        <v>530</v>
      </c>
      <c r="C458" s="662" t="s">
        <v>1719</v>
      </c>
      <c r="D458" s="743" t="s">
        <v>2847</v>
      </c>
      <c r="E458" s="744" t="s">
        <v>1737</v>
      </c>
      <c r="F458" s="662" t="s">
        <v>1714</v>
      </c>
      <c r="G458" s="662" t="s">
        <v>1906</v>
      </c>
      <c r="H458" s="662" t="s">
        <v>1113</v>
      </c>
      <c r="I458" s="662" t="s">
        <v>2330</v>
      </c>
      <c r="J458" s="662" t="s">
        <v>2037</v>
      </c>
      <c r="K458" s="662" t="s">
        <v>2331</v>
      </c>
      <c r="L458" s="663">
        <v>0</v>
      </c>
      <c r="M458" s="663">
        <v>0</v>
      </c>
      <c r="N458" s="662">
        <v>14</v>
      </c>
      <c r="O458" s="745">
        <v>5</v>
      </c>
      <c r="P458" s="663">
        <v>0</v>
      </c>
      <c r="Q458" s="678"/>
      <c r="R458" s="662">
        <v>6</v>
      </c>
      <c r="S458" s="678">
        <v>0.42857142857142855</v>
      </c>
      <c r="T458" s="745">
        <v>2.5</v>
      </c>
      <c r="U458" s="701">
        <v>0.5</v>
      </c>
    </row>
    <row r="459" spans="1:21" ht="14.4" customHeight="1" x14ac:dyDescent="0.3">
      <c r="A459" s="661">
        <v>13</v>
      </c>
      <c r="B459" s="662" t="s">
        <v>530</v>
      </c>
      <c r="C459" s="662" t="s">
        <v>1719</v>
      </c>
      <c r="D459" s="743" t="s">
        <v>2847</v>
      </c>
      <c r="E459" s="744" t="s">
        <v>1737</v>
      </c>
      <c r="F459" s="662" t="s">
        <v>1714</v>
      </c>
      <c r="G459" s="662" t="s">
        <v>1906</v>
      </c>
      <c r="H459" s="662" t="s">
        <v>1113</v>
      </c>
      <c r="I459" s="662" t="s">
        <v>1247</v>
      </c>
      <c r="J459" s="662" t="s">
        <v>1248</v>
      </c>
      <c r="K459" s="662" t="s">
        <v>1696</v>
      </c>
      <c r="L459" s="663">
        <v>0</v>
      </c>
      <c r="M459" s="663">
        <v>0</v>
      </c>
      <c r="N459" s="662">
        <v>12</v>
      </c>
      <c r="O459" s="745">
        <v>4.5</v>
      </c>
      <c r="P459" s="663">
        <v>0</v>
      </c>
      <c r="Q459" s="678"/>
      <c r="R459" s="662">
        <v>4</v>
      </c>
      <c r="S459" s="678">
        <v>0.33333333333333331</v>
      </c>
      <c r="T459" s="745">
        <v>1</v>
      </c>
      <c r="U459" s="701">
        <v>0.22222222222222221</v>
      </c>
    </row>
    <row r="460" spans="1:21" ht="14.4" customHeight="1" x14ac:dyDescent="0.3">
      <c r="A460" s="661">
        <v>13</v>
      </c>
      <c r="B460" s="662" t="s">
        <v>530</v>
      </c>
      <c r="C460" s="662" t="s">
        <v>1719</v>
      </c>
      <c r="D460" s="743" t="s">
        <v>2847</v>
      </c>
      <c r="E460" s="744" t="s">
        <v>1737</v>
      </c>
      <c r="F460" s="662" t="s">
        <v>1714</v>
      </c>
      <c r="G460" s="662" t="s">
        <v>1906</v>
      </c>
      <c r="H460" s="662" t="s">
        <v>1113</v>
      </c>
      <c r="I460" s="662" t="s">
        <v>1907</v>
      </c>
      <c r="J460" s="662" t="s">
        <v>1248</v>
      </c>
      <c r="K460" s="662" t="s">
        <v>1908</v>
      </c>
      <c r="L460" s="663">
        <v>0</v>
      </c>
      <c r="M460" s="663">
        <v>0</v>
      </c>
      <c r="N460" s="662">
        <v>2</v>
      </c>
      <c r="O460" s="745">
        <v>1</v>
      </c>
      <c r="P460" s="663"/>
      <c r="Q460" s="678"/>
      <c r="R460" s="662"/>
      <c r="S460" s="678">
        <v>0</v>
      </c>
      <c r="T460" s="745"/>
      <c r="U460" s="701">
        <v>0</v>
      </c>
    </row>
    <row r="461" spans="1:21" ht="14.4" customHeight="1" x14ac:dyDescent="0.3">
      <c r="A461" s="661">
        <v>13</v>
      </c>
      <c r="B461" s="662" t="s">
        <v>530</v>
      </c>
      <c r="C461" s="662" t="s">
        <v>1719</v>
      </c>
      <c r="D461" s="743" t="s">
        <v>2847</v>
      </c>
      <c r="E461" s="744" t="s">
        <v>1737</v>
      </c>
      <c r="F461" s="662" t="s">
        <v>1714</v>
      </c>
      <c r="G461" s="662" t="s">
        <v>1906</v>
      </c>
      <c r="H461" s="662" t="s">
        <v>1113</v>
      </c>
      <c r="I461" s="662" t="s">
        <v>2465</v>
      </c>
      <c r="J461" s="662" t="s">
        <v>2037</v>
      </c>
      <c r="K461" s="662" t="s">
        <v>2331</v>
      </c>
      <c r="L461" s="663">
        <v>0</v>
      </c>
      <c r="M461" s="663">
        <v>0</v>
      </c>
      <c r="N461" s="662">
        <v>1</v>
      </c>
      <c r="O461" s="745">
        <v>0.5</v>
      </c>
      <c r="P461" s="663"/>
      <c r="Q461" s="678"/>
      <c r="R461" s="662"/>
      <c r="S461" s="678">
        <v>0</v>
      </c>
      <c r="T461" s="745"/>
      <c r="U461" s="701">
        <v>0</v>
      </c>
    </row>
    <row r="462" spans="1:21" ht="14.4" customHeight="1" x14ac:dyDescent="0.3">
      <c r="A462" s="661">
        <v>13</v>
      </c>
      <c r="B462" s="662" t="s">
        <v>530</v>
      </c>
      <c r="C462" s="662" t="s">
        <v>1719</v>
      </c>
      <c r="D462" s="743" t="s">
        <v>2847</v>
      </c>
      <c r="E462" s="744" t="s">
        <v>1737</v>
      </c>
      <c r="F462" s="662" t="s">
        <v>1714</v>
      </c>
      <c r="G462" s="662" t="s">
        <v>2185</v>
      </c>
      <c r="H462" s="662" t="s">
        <v>531</v>
      </c>
      <c r="I462" s="662" t="s">
        <v>2466</v>
      </c>
      <c r="J462" s="662" t="s">
        <v>2467</v>
      </c>
      <c r="K462" s="662" t="s">
        <v>1051</v>
      </c>
      <c r="L462" s="663">
        <v>0</v>
      </c>
      <c r="M462" s="663">
        <v>0</v>
      </c>
      <c r="N462" s="662">
        <v>1</v>
      </c>
      <c r="O462" s="745">
        <v>1</v>
      </c>
      <c r="P462" s="663"/>
      <c r="Q462" s="678"/>
      <c r="R462" s="662"/>
      <c r="S462" s="678">
        <v>0</v>
      </c>
      <c r="T462" s="745"/>
      <c r="U462" s="701">
        <v>0</v>
      </c>
    </row>
    <row r="463" spans="1:21" ht="14.4" customHeight="1" x14ac:dyDescent="0.3">
      <c r="A463" s="661">
        <v>13</v>
      </c>
      <c r="B463" s="662" t="s">
        <v>530</v>
      </c>
      <c r="C463" s="662" t="s">
        <v>1719</v>
      </c>
      <c r="D463" s="743" t="s">
        <v>2847</v>
      </c>
      <c r="E463" s="744" t="s">
        <v>1737</v>
      </c>
      <c r="F463" s="662" t="s">
        <v>1714</v>
      </c>
      <c r="G463" s="662" t="s">
        <v>2185</v>
      </c>
      <c r="H463" s="662" t="s">
        <v>531</v>
      </c>
      <c r="I463" s="662" t="s">
        <v>2188</v>
      </c>
      <c r="J463" s="662" t="s">
        <v>1050</v>
      </c>
      <c r="K463" s="662" t="s">
        <v>709</v>
      </c>
      <c r="L463" s="663">
        <v>0</v>
      </c>
      <c r="M463" s="663">
        <v>0</v>
      </c>
      <c r="N463" s="662">
        <v>1</v>
      </c>
      <c r="O463" s="745">
        <v>1</v>
      </c>
      <c r="P463" s="663"/>
      <c r="Q463" s="678"/>
      <c r="R463" s="662"/>
      <c r="S463" s="678">
        <v>0</v>
      </c>
      <c r="T463" s="745"/>
      <c r="U463" s="701">
        <v>0</v>
      </c>
    </row>
    <row r="464" spans="1:21" ht="14.4" customHeight="1" x14ac:dyDescent="0.3">
      <c r="A464" s="661">
        <v>13</v>
      </c>
      <c r="B464" s="662" t="s">
        <v>530</v>
      </c>
      <c r="C464" s="662" t="s">
        <v>1719</v>
      </c>
      <c r="D464" s="743" t="s">
        <v>2847</v>
      </c>
      <c r="E464" s="744" t="s">
        <v>1737</v>
      </c>
      <c r="F464" s="662" t="s">
        <v>1714</v>
      </c>
      <c r="G464" s="662" t="s">
        <v>2185</v>
      </c>
      <c r="H464" s="662" t="s">
        <v>531</v>
      </c>
      <c r="I464" s="662" t="s">
        <v>2468</v>
      </c>
      <c r="J464" s="662" t="s">
        <v>2467</v>
      </c>
      <c r="K464" s="662" t="s">
        <v>1051</v>
      </c>
      <c r="L464" s="663">
        <v>0</v>
      </c>
      <c r="M464" s="663">
        <v>0</v>
      </c>
      <c r="N464" s="662">
        <v>4</v>
      </c>
      <c r="O464" s="745">
        <v>2</v>
      </c>
      <c r="P464" s="663"/>
      <c r="Q464" s="678"/>
      <c r="R464" s="662"/>
      <c r="S464" s="678">
        <v>0</v>
      </c>
      <c r="T464" s="745"/>
      <c r="U464" s="701">
        <v>0</v>
      </c>
    </row>
    <row r="465" spans="1:21" ht="14.4" customHeight="1" x14ac:dyDescent="0.3">
      <c r="A465" s="661">
        <v>13</v>
      </c>
      <c r="B465" s="662" t="s">
        <v>530</v>
      </c>
      <c r="C465" s="662" t="s">
        <v>1719</v>
      </c>
      <c r="D465" s="743" t="s">
        <v>2847</v>
      </c>
      <c r="E465" s="744" t="s">
        <v>1737</v>
      </c>
      <c r="F465" s="662" t="s">
        <v>1714</v>
      </c>
      <c r="G465" s="662" t="s">
        <v>2185</v>
      </c>
      <c r="H465" s="662" t="s">
        <v>531</v>
      </c>
      <c r="I465" s="662" t="s">
        <v>2469</v>
      </c>
      <c r="J465" s="662" t="s">
        <v>1050</v>
      </c>
      <c r="K465" s="662" t="s">
        <v>2470</v>
      </c>
      <c r="L465" s="663">
        <v>0</v>
      </c>
      <c r="M465" s="663">
        <v>0</v>
      </c>
      <c r="N465" s="662">
        <v>1</v>
      </c>
      <c r="O465" s="745">
        <v>1</v>
      </c>
      <c r="P465" s="663"/>
      <c r="Q465" s="678"/>
      <c r="R465" s="662"/>
      <c r="S465" s="678">
        <v>0</v>
      </c>
      <c r="T465" s="745"/>
      <c r="U465" s="701">
        <v>0</v>
      </c>
    </row>
    <row r="466" spans="1:21" ht="14.4" customHeight="1" x14ac:dyDescent="0.3">
      <c r="A466" s="661">
        <v>13</v>
      </c>
      <c r="B466" s="662" t="s">
        <v>530</v>
      </c>
      <c r="C466" s="662" t="s">
        <v>1719</v>
      </c>
      <c r="D466" s="743" t="s">
        <v>2847</v>
      </c>
      <c r="E466" s="744" t="s">
        <v>1737</v>
      </c>
      <c r="F466" s="662" t="s">
        <v>1714</v>
      </c>
      <c r="G466" s="662" t="s">
        <v>2185</v>
      </c>
      <c r="H466" s="662" t="s">
        <v>531</v>
      </c>
      <c r="I466" s="662" t="s">
        <v>2471</v>
      </c>
      <c r="J466" s="662" t="s">
        <v>2472</v>
      </c>
      <c r="K466" s="662" t="s">
        <v>1055</v>
      </c>
      <c r="L466" s="663">
        <v>0</v>
      </c>
      <c r="M466" s="663">
        <v>0</v>
      </c>
      <c r="N466" s="662">
        <v>1</v>
      </c>
      <c r="O466" s="745">
        <v>0.5</v>
      </c>
      <c r="P466" s="663">
        <v>0</v>
      </c>
      <c r="Q466" s="678"/>
      <c r="R466" s="662">
        <v>1</v>
      </c>
      <c r="S466" s="678">
        <v>1</v>
      </c>
      <c r="T466" s="745">
        <v>0.5</v>
      </c>
      <c r="U466" s="701">
        <v>1</v>
      </c>
    </row>
    <row r="467" spans="1:21" ht="14.4" customHeight="1" x14ac:dyDescent="0.3">
      <c r="A467" s="661">
        <v>13</v>
      </c>
      <c r="B467" s="662" t="s">
        <v>530</v>
      </c>
      <c r="C467" s="662" t="s">
        <v>1719</v>
      </c>
      <c r="D467" s="743" t="s">
        <v>2847</v>
      </c>
      <c r="E467" s="744" t="s">
        <v>1737</v>
      </c>
      <c r="F467" s="662" t="s">
        <v>1714</v>
      </c>
      <c r="G467" s="662" t="s">
        <v>2473</v>
      </c>
      <c r="H467" s="662" t="s">
        <v>1113</v>
      </c>
      <c r="I467" s="662" t="s">
        <v>2474</v>
      </c>
      <c r="J467" s="662" t="s">
        <v>1168</v>
      </c>
      <c r="K467" s="662" t="s">
        <v>2475</v>
      </c>
      <c r="L467" s="663">
        <v>133.94</v>
      </c>
      <c r="M467" s="663">
        <v>267.88</v>
      </c>
      <c r="N467" s="662">
        <v>2</v>
      </c>
      <c r="O467" s="745">
        <v>1</v>
      </c>
      <c r="P467" s="663"/>
      <c r="Q467" s="678">
        <v>0</v>
      </c>
      <c r="R467" s="662"/>
      <c r="S467" s="678">
        <v>0</v>
      </c>
      <c r="T467" s="745"/>
      <c r="U467" s="701">
        <v>0</v>
      </c>
    </row>
    <row r="468" spans="1:21" ht="14.4" customHeight="1" x14ac:dyDescent="0.3">
      <c r="A468" s="661">
        <v>13</v>
      </c>
      <c r="B468" s="662" t="s">
        <v>530</v>
      </c>
      <c r="C468" s="662" t="s">
        <v>1719</v>
      </c>
      <c r="D468" s="743" t="s">
        <v>2847</v>
      </c>
      <c r="E468" s="744" t="s">
        <v>1737</v>
      </c>
      <c r="F468" s="662" t="s">
        <v>1715</v>
      </c>
      <c r="G468" s="662" t="s">
        <v>1853</v>
      </c>
      <c r="H468" s="662" t="s">
        <v>531</v>
      </c>
      <c r="I468" s="662" t="s">
        <v>2476</v>
      </c>
      <c r="J468" s="662" t="s">
        <v>1815</v>
      </c>
      <c r="K468" s="662"/>
      <c r="L468" s="663">
        <v>0</v>
      </c>
      <c r="M468" s="663">
        <v>0</v>
      </c>
      <c r="N468" s="662">
        <v>1</v>
      </c>
      <c r="O468" s="745">
        <v>1</v>
      </c>
      <c r="P468" s="663"/>
      <c r="Q468" s="678"/>
      <c r="R468" s="662"/>
      <c r="S468" s="678">
        <v>0</v>
      </c>
      <c r="T468" s="745"/>
      <c r="U468" s="701">
        <v>0</v>
      </c>
    </row>
    <row r="469" spans="1:21" ht="14.4" customHeight="1" x14ac:dyDescent="0.3">
      <c r="A469" s="661">
        <v>13</v>
      </c>
      <c r="B469" s="662" t="s">
        <v>530</v>
      </c>
      <c r="C469" s="662" t="s">
        <v>1719</v>
      </c>
      <c r="D469" s="743" t="s">
        <v>2847</v>
      </c>
      <c r="E469" s="744" t="s">
        <v>1737</v>
      </c>
      <c r="F469" s="662" t="s">
        <v>1715</v>
      </c>
      <c r="G469" s="662" t="s">
        <v>1853</v>
      </c>
      <c r="H469" s="662" t="s">
        <v>531</v>
      </c>
      <c r="I469" s="662" t="s">
        <v>2477</v>
      </c>
      <c r="J469" s="662" t="s">
        <v>1815</v>
      </c>
      <c r="K469" s="662"/>
      <c r="L469" s="663">
        <v>0</v>
      </c>
      <c r="M469" s="663">
        <v>0</v>
      </c>
      <c r="N469" s="662">
        <v>1</v>
      </c>
      <c r="O469" s="745">
        <v>1</v>
      </c>
      <c r="P469" s="663">
        <v>0</v>
      </c>
      <c r="Q469" s="678"/>
      <c r="R469" s="662">
        <v>1</v>
      </c>
      <c r="S469" s="678">
        <v>1</v>
      </c>
      <c r="T469" s="745">
        <v>1</v>
      </c>
      <c r="U469" s="701">
        <v>1</v>
      </c>
    </row>
    <row r="470" spans="1:21" ht="14.4" customHeight="1" x14ac:dyDescent="0.3">
      <c r="A470" s="661">
        <v>13</v>
      </c>
      <c r="B470" s="662" t="s">
        <v>530</v>
      </c>
      <c r="C470" s="662" t="s">
        <v>1719</v>
      </c>
      <c r="D470" s="743" t="s">
        <v>2847</v>
      </c>
      <c r="E470" s="744" t="s">
        <v>1737</v>
      </c>
      <c r="F470" s="662" t="s">
        <v>1715</v>
      </c>
      <c r="G470" s="662" t="s">
        <v>1853</v>
      </c>
      <c r="H470" s="662" t="s">
        <v>531</v>
      </c>
      <c r="I470" s="662" t="s">
        <v>2478</v>
      </c>
      <c r="J470" s="662" t="s">
        <v>1815</v>
      </c>
      <c r="K470" s="662"/>
      <c r="L470" s="663">
        <v>0</v>
      </c>
      <c r="M470" s="663">
        <v>0</v>
      </c>
      <c r="N470" s="662">
        <v>1</v>
      </c>
      <c r="O470" s="745">
        <v>1</v>
      </c>
      <c r="P470" s="663"/>
      <c r="Q470" s="678"/>
      <c r="R470" s="662"/>
      <c r="S470" s="678">
        <v>0</v>
      </c>
      <c r="T470" s="745"/>
      <c r="U470" s="701">
        <v>0</v>
      </c>
    </row>
    <row r="471" spans="1:21" ht="14.4" customHeight="1" x14ac:dyDescent="0.3">
      <c r="A471" s="661">
        <v>13</v>
      </c>
      <c r="B471" s="662" t="s">
        <v>530</v>
      </c>
      <c r="C471" s="662" t="s">
        <v>1719</v>
      </c>
      <c r="D471" s="743" t="s">
        <v>2847</v>
      </c>
      <c r="E471" s="744" t="s">
        <v>1738</v>
      </c>
      <c r="F471" s="662" t="s">
        <v>1714</v>
      </c>
      <c r="G471" s="662" t="s">
        <v>1765</v>
      </c>
      <c r="H471" s="662" t="s">
        <v>1113</v>
      </c>
      <c r="I471" s="662" t="s">
        <v>1766</v>
      </c>
      <c r="J471" s="662" t="s">
        <v>1767</v>
      </c>
      <c r="K471" s="662" t="s">
        <v>1768</v>
      </c>
      <c r="L471" s="663">
        <v>70.540000000000006</v>
      </c>
      <c r="M471" s="663">
        <v>211.62</v>
      </c>
      <c r="N471" s="662">
        <v>3</v>
      </c>
      <c r="O471" s="745">
        <v>1</v>
      </c>
      <c r="P471" s="663"/>
      <c r="Q471" s="678">
        <v>0</v>
      </c>
      <c r="R471" s="662"/>
      <c r="S471" s="678">
        <v>0</v>
      </c>
      <c r="T471" s="745"/>
      <c r="U471" s="701">
        <v>0</v>
      </c>
    </row>
    <row r="472" spans="1:21" ht="14.4" customHeight="1" x14ac:dyDescent="0.3">
      <c r="A472" s="661">
        <v>13</v>
      </c>
      <c r="B472" s="662" t="s">
        <v>530</v>
      </c>
      <c r="C472" s="662" t="s">
        <v>1719</v>
      </c>
      <c r="D472" s="743" t="s">
        <v>2847</v>
      </c>
      <c r="E472" s="744" t="s">
        <v>1738</v>
      </c>
      <c r="F472" s="662" t="s">
        <v>1714</v>
      </c>
      <c r="G472" s="662" t="s">
        <v>1877</v>
      </c>
      <c r="H472" s="662" t="s">
        <v>531</v>
      </c>
      <c r="I472" s="662" t="s">
        <v>2019</v>
      </c>
      <c r="J472" s="662" t="s">
        <v>1882</v>
      </c>
      <c r="K472" s="662" t="s">
        <v>2020</v>
      </c>
      <c r="L472" s="663">
        <v>0</v>
      </c>
      <c r="M472" s="663">
        <v>0</v>
      </c>
      <c r="N472" s="662">
        <v>1</v>
      </c>
      <c r="O472" s="745">
        <v>1</v>
      </c>
      <c r="P472" s="663"/>
      <c r="Q472" s="678"/>
      <c r="R472" s="662"/>
      <c r="S472" s="678">
        <v>0</v>
      </c>
      <c r="T472" s="745"/>
      <c r="U472" s="701">
        <v>0</v>
      </c>
    </row>
    <row r="473" spans="1:21" ht="14.4" customHeight="1" x14ac:dyDescent="0.3">
      <c r="A473" s="661">
        <v>13</v>
      </c>
      <c r="B473" s="662" t="s">
        <v>530</v>
      </c>
      <c r="C473" s="662" t="s">
        <v>1719</v>
      </c>
      <c r="D473" s="743" t="s">
        <v>2847</v>
      </c>
      <c r="E473" s="744" t="s">
        <v>1739</v>
      </c>
      <c r="F473" s="662" t="s">
        <v>1714</v>
      </c>
      <c r="G473" s="662" t="s">
        <v>1751</v>
      </c>
      <c r="H473" s="662" t="s">
        <v>1113</v>
      </c>
      <c r="I473" s="662" t="s">
        <v>1410</v>
      </c>
      <c r="J473" s="662" t="s">
        <v>1260</v>
      </c>
      <c r="K473" s="662" t="s">
        <v>1656</v>
      </c>
      <c r="L473" s="663">
        <v>154.36000000000001</v>
      </c>
      <c r="M473" s="663">
        <v>1080.52</v>
      </c>
      <c r="N473" s="662">
        <v>7</v>
      </c>
      <c r="O473" s="745">
        <v>7</v>
      </c>
      <c r="P473" s="663">
        <v>617.44000000000005</v>
      </c>
      <c r="Q473" s="678">
        <v>0.57142857142857151</v>
      </c>
      <c r="R473" s="662">
        <v>4</v>
      </c>
      <c r="S473" s="678">
        <v>0.5714285714285714</v>
      </c>
      <c r="T473" s="745">
        <v>4</v>
      </c>
      <c r="U473" s="701">
        <v>0.5714285714285714</v>
      </c>
    </row>
    <row r="474" spans="1:21" ht="14.4" customHeight="1" x14ac:dyDescent="0.3">
      <c r="A474" s="661">
        <v>13</v>
      </c>
      <c r="B474" s="662" t="s">
        <v>530</v>
      </c>
      <c r="C474" s="662" t="s">
        <v>1719</v>
      </c>
      <c r="D474" s="743" t="s">
        <v>2847</v>
      </c>
      <c r="E474" s="744" t="s">
        <v>1739</v>
      </c>
      <c r="F474" s="662" t="s">
        <v>1714</v>
      </c>
      <c r="G474" s="662" t="s">
        <v>1751</v>
      </c>
      <c r="H474" s="662" t="s">
        <v>1113</v>
      </c>
      <c r="I474" s="662" t="s">
        <v>1414</v>
      </c>
      <c r="J474" s="662" t="s">
        <v>1415</v>
      </c>
      <c r="K474" s="662" t="s">
        <v>1416</v>
      </c>
      <c r="L474" s="663">
        <v>75.73</v>
      </c>
      <c r="M474" s="663">
        <v>378.65</v>
      </c>
      <c r="N474" s="662">
        <v>5</v>
      </c>
      <c r="O474" s="745">
        <v>4</v>
      </c>
      <c r="P474" s="663">
        <v>151.46</v>
      </c>
      <c r="Q474" s="678">
        <v>0.4</v>
      </c>
      <c r="R474" s="662">
        <v>2</v>
      </c>
      <c r="S474" s="678">
        <v>0.4</v>
      </c>
      <c r="T474" s="745">
        <v>1.5</v>
      </c>
      <c r="U474" s="701">
        <v>0.375</v>
      </c>
    </row>
    <row r="475" spans="1:21" ht="14.4" customHeight="1" x14ac:dyDescent="0.3">
      <c r="A475" s="661">
        <v>13</v>
      </c>
      <c r="B475" s="662" t="s">
        <v>530</v>
      </c>
      <c r="C475" s="662" t="s">
        <v>1719</v>
      </c>
      <c r="D475" s="743" t="s">
        <v>2847</v>
      </c>
      <c r="E475" s="744" t="s">
        <v>1739</v>
      </c>
      <c r="F475" s="662" t="s">
        <v>1714</v>
      </c>
      <c r="G475" s="662" t="s">
        <v>1773</v>
      </c>
      <c r="H475" s="662" t="s">
        <v>1113</v>
      </c>
      <c r="I475" s="662" t="s">
        <v>861</v>
      </c>
      <c r="J475" s="662" t="s">
        <v>1207</v>
      </c>
      <c r="K475" s="662" t="s">
        <v>1208</v>
      </c>
      <c r="L475" s="663">
        <v>103.8</v>
      </c>
      <c r="M475" s="663">
        <v>726.59999999999991</v>
      </c>
      <c r="N475" s="662">
        <v>7</v>
      </c>
      <c r="O475" s="745">
        <v>2.5</v>
      </c>
      <c r="P475" s="663">
        <v>311.39999999999998</v>
      </c>
      <c r="Q475" s="678">
        <v>0.4285714285714286</v>
      </c>
      <c r="R475" s="662">
        <v>3</v>
      </c>
      <c r="S475" s="678">
        <v>0.42857142857142855</v>
      </c>
      <c r="T475" s="745">
        <v>1.5</v>
      </c>
      <c r="U475" s="701">
        <v>0.6</v>
      </c>
    </row>
    <row r="476" spans="1:21" ht="14.4" customHeight="1" x14ac:dyDescent="0.3">
      <c r="A476" s="661">
        <v>13</v>
      </c>
      <c r="B476" s="662" t="s">
        <v>530</v>
      </c>
      <c r="C476" s="662" t="s">
        <v>1719</v>
      </c>
      <c r="D476" s="743" t="s">
        <v>2847</v>
      </c>
      <c r="E476" s="744" t="s">
        <v>1739</v>
      </c>
      <c r="F476" s="662" t="s">
        <v>1714</v>
      </c>
      <c r="G476" s="662" t="s">
        <v>1782</v>
      </c>
      <c r="H476" s="662" t="s">
        <v>531</v>
      </c>
      <c r="I476" s="662" t="s">
        <v>1342</v>
      </c>
      <c r="J476" s="662" t="s">
        <v>1343</v>
      </c>
      <c r="K476" s="662" t="s">
        <v>1663</v>
      </c>
      <c r="L476" s="663">
        <v>170.52</v>
      </c>
      <c r="M476" s="663">
        <v>511.56000000000006</v>
      </c>
      <c r="N476" s="662">
        <v>3</v>
      </c>
      <c r="O476" s="745">
        <v>1.5</v>
      </c>
      <c r="P476" s="663">
        <v>170.52</v>
      </c>
      <c r="Q476" s="678">
        <v>0.33333333333333331</v>
      </c>
      <c r="R476" s="662">
        <v>1</v>
      </c>
      <c r="S476" s="678">
        <v>0.33333333333333331</v>
      </c>
      <c r="T476" s="745">
        <v>1</v>
      </c>
      <c r="U476" s="701">
        <v>0.66666666666666663</v>
      </c>
    </row>
    <row r="477" spans="1:21" ht="14.4" customHeight="1" x14ac:dyDescent="0.3">
      <c r="A477" s="661">
        <v>13</v>
      </c>
      <c r="B477" s="662" t="s">
        <v>530</v>
      </c>
      <c r="C477" s="662" t="s">
        <v>1719</v>
      </c>
      <c r="D477" s="743" t="s">
        <v>2847</v>
      </c>
      <c r="E477" s="744" t="s">
        <v>1739</v>
      </c>
      <c r="F477" s="662" t="s">
        <v>1714</v>
      </c>
      <c r="G477" s="662" t="s">
        <v>1797</v>
      </c>
      <c r="H477" s="662" t="s">
        <v>531</v>
      </c>
      <c r="I477" s="662" t="s">
        <v>1475</v>
      </c>
      <c r="J477" s="662" t="s">
        <v>1476</v>
      </c>
      <c r="K477" s="662" t="s">
        <v>1764</v>
      </c>
      <c r="L477" s="663">
        <v>75.819999999999993</v>
      </c>
      <c r="M477" s="663">
        <v>75.819999999999993</v>
      </c>
      <c r="N477" s="662">
        <v>1</v>
      </c>
      <c r="O477" s="745">
        <v>1</v>
      </c>
      <c r="P477" s="663">
        <v>75.819999999999993</v>
      </c>
      <c r="Q477" s="678">
        <v>1</v>
      </c>
      <c r="R477" s="662">
        <v>1</v>
      </c>
      <c r="S477" s="678">
        <v>1</v>
      </c>
      <c r="T477" s="745">
        <v>1</v>
      </c>
      <c r="U477" s="701">
        <v>1</v>
      </c>
    </row>
    <row r="478" spans="1:21" ht="14.4" customHeight="1" x14ac:dyDescent="0.3">
      <c r="A478" s="661">
        <v>13</v>
      </c>
      <c r="B478" s="662" t="s">
        <v>530</v>
      </c>
      <c r="C478" s="662" t="s">
        <v>1719</v>
      </c>
      <c r="D478" s="743" t="s">
        <v>2847</v>
      </c>
      <c r="E478" s="744" t="s">
        <v>1739</v>
      </c>
      <c r="F478" s="662" t="s">
        <v>1714</v>
      </c>
      <c r="G478" s="662" t="s">
        <v>1797</v>
      </c>
      <c r="H478" s="662" t="s">
        <v>531</v>
      </c>
      <c r="I478" s="662" t="s">
        <v>1798</v>
      </c>
      <c r="J478" s="662" t="s">
        <v>1799</v>
      </c>
      <c r="K478" s="662" t="s">
        <v>1663</v>
      </c>
      <c r="L478" s="663">
        <v>78.33</v>
      </c>
      <c r="M478" s="663">
        <v>313.32</v>
      </c>
      <c r="N478" s="662">
        <v>4</v>
      </c>
      <c r="O478" s="745">
        <v>2</v>
      </c>
      <c r="P478" s="663">
        <v>156.66</v>
      </c>
      <c r="Q478" s="678">
        <v>0.5</v>
      </c>
      <c r="R478" s="662">
        <v>2</v>
      </c>
      <c r="S478" s="678">
        <v>0.5</v>
      </c>
      <c r="T478" s="745">
        <v>1</v>
      </c>
      <c r="U478" s="701">
        <v>0.5</v>
      </c>
    </row>
    <row r="479" spans="1:21" ht="14.4" customHeight="1" x14ac:dyDescent="0.3">
      <c r="A479" s="661">
        <v>13</v>
      </c>
      <c r="B479" s="662" t="s">
        <v>530</v>
      </c>
      <c r="C479" s="662" t="s">
        <v>1719</v>
      </c>
      <c r="D479" s="743" t="s">
        <v>2847</v>
      </c>
      <c r="E479" s="744" t="s">
        <v>1739</v>
      </c>
      <c r="F479" s="662" t="s">
        <v>1714</v>
      </c>
      <c r="G479" s="662" t="s">
        <v>1803</v>
      </c>
      <c r="H479" s="662" t="s">
        <v>531</v>
      </c>
      <c r="I479" s="662" t="s">
        <v>1808</v>
      </c>
      <c r="J479" s="662" t="s">
        <v>1809</v>
      </c>
      <c r="K479" s="662" t="s">
        <v>1140</v>
      </c>
      <c r="L479" s="663">
        <v>69.16</v>
      </c>
      <c r="M479" s="663">
        <v>345.79999999999995</v>
      </c>
      <c r="N479" s="662">
        <v>5</v>
      </c>
      <c r="O479" s="745">
        <v>3.5</v>
      </c>
      <c r="P479" s="663">
        <v>276.64</v>
      </c>
      <c r="Q479" s="678">
        <v>0.8</v>
      </c>
      <c r="R479" s="662">
        <v>4</v>
      </c>
      <c r="S479" s="678">
        <v>0.8</v>
      </c>
      <c r="T479" s="745">
        <v>3</v>
      </c>
      <c r="U479" s="701">
        <v>0.8571428571428571</v>
      </c>
    </row>
    <row r="480" spans="1:21" ht="14.4" customHeight="1" x14ac:dyDescent="0.3">
      <c r="A480" s="661">
        <v>13</v>
      </c>
      <c r="B480" s="662" t="s">
        <v>530</v>
      </c>
      <c r="C480" s="662" t="s">
        <v>1719</v>
      </c>
      <c r="D480" s="743" t="s">
        <v>2847</v>
      </c>
      <c r="E480" s="744" t="s">
        <v>1739</v>
      </c>
      <c r="F480" s="662" t="s">
        <v>1714</v>
      </c>
      <c r="G480" s="662" t="s">
        <v>1803</v>
      </c>
      <c r="H480" s="662" t="s">
        <v>531</v>
      </c>
      <c r="I480" s="662" t="s">
        <v>2479</v>
      </c>
      <c r="J480" s="662" t="s">
        <v>2216</v>
      </c>
      <c r="K480" s="662" t="s">
        <v>2480</v>
      </c>
      <c r="L480" s="663">
        <v>34.57</v>
      </c>
      <c r="M480" s="663">
        <v>34.57</v>
      </c>
      <c r="N480" s="662">
        <v>1</v>
      </c>
      <c r="O480" s="745">
        <v>1</v>
      </c>
      <c r="P480" s="663">
        <v>34.57</v>
      </c>
      <c r="Q480" s="678">
        <v>1</v>
      </c>
      <c r="R480" s="662">
        <v>1</v>
      </c>
      <c r="S480" s="678">
        <v>1</v>
      </c>
      <c r="T480" s="745">
        <v>1</v>
      </c>
      <c r="U480" s="701">
        <v>1</v>
      </c>
    </row>
    <row r="481" spans="1:21" ht="14.4" customHeight="1" x14ac:dyDescent="0.3">
      <c r="A481" s="661">
        <v>13</v>
      </c>
      <c r="B481" s="662" t="s">
        <v>530</v>
      </c>
      <c r="C481" s="662" t="s">
        <v>1719</v>
      </c>
      <c r="D481" s="743" t="s">
        <v>2847</v>
      </c>
      <c r="E481" s="744" t="s">
        <v>1739</v>
      </c>
      <c r="F481" s="662" t="s">
        <v>1714</v>
      </c>
      <c r="G481" s="662" t="s">
        <v>1803</v>
      </c>
      <c r="H481" s="662" t="s">
        <v>531</v>
      </c>
      <c r="I481" s="662" t="s">
        <v>1937</v>
      </c>
      <c r="J481" s="662" t="s">
        <v>987</v>
      </c>
      <c r="K481" s="662" t="s">
        <v>1938</v>
      </c>
      <c r="L481" s="663">
        <v>0</v>
      </c>
      <c r="M481" s="663">
        <v>0</v>
      </c>
      <c r="N481" s="662">
        <v>1</v>
      </c>
      <c r="O481" s="745">
        <v>0.5</v>
      </c>
      <c r="P481" s="663">
        <v>0</v>
      </c>
      <c r="Q481" s="678"/>
      <c r="R481" s="662">
        <v>1</v>
      </c>
      <c r="S481" s="678">
        <v>1</v>
      </c>
      <c r="T481" s="745">
        <v>0.5</v>
      </c>
      <c r="U481" s="701">
        <v>1</v>
      </c>
    </row>
    <row r="482" spans="1:21" ht="14.4" customHeight="1" x14ac:dyDescent="0.3">
      <c r="A482" s="661">
        <v>13</v>
      </c>
      <c r="B482" s="662" t="s">
        <v>530</v>
      </c>
      <c r="C482" s="662" t="s">
        <v>1719</v>
      </c>
      <c r="D482" s="743" t="s">
        <v>2847</v>
      </c>
      <c r="E482" s="744" t="s">
        <v>1739</v>
      </c>
      <c r="F482" s="662" t="s">
        <v>1714</v>
      </c>
      <c r="G482" s="662" t="s">
        <v>1803</v>
      </c>
      <c r="H482" s="662" t="s">
        <v>531</v>
      </c>
      <c r="I482" s="662" t="s">
        <v>1812</v>
      </c>
      <c r="J482" s="662" t="s">
        <v>987</v>
      </c>
      <c r="K482" s="662" t="s">
        <v>1813</v>
      </c>
      <c r="L482" s="663">
        <v>27.67</v>
      </c>
      <c r="M482" s="663">
        <v>138.35000000000002</v>
      </c>
      <c r="N482" s="662">
        <v>5</v>
      </c>
      <c r="O482" s="745">
        <v>3.5</v>
      </c>
      <c r="P482" s="663">
        <v>55.34</v>
      </c>
      <c r="Q482" s="678">
        <v>0.39999999999999997</v>
      </c>
      <c r="R482" s="662">
        <v>2</v>
      </c>
      <c r="S482" s="678">
        <v>0.4</v>
      </c>
      <c r="T482" s="745">
        <v>1.5</v>
      </c>
      <c r="U482" s="701">
        <v>0.42857142857142855</v>
      </c>
    </row>
    <row r="483" spans="1:21" ht="14.4" customHeight="1" x14ac:dyDescent="0.3">
      <c r="A483" s="661">
        <v>13</v>
      </c>
      <c r="B483" s="662" t="s">
        <v>530</v>
      </c>
      <c r="C483" s="662" t="s">
        <v>1719</v>
      </c>
      <c r="D483" s="743" t="s">
        <v>2847</v>
      </c>
      <c r="E483" s="744" t="s">
        <v>1739</v>
      </c>
      <c r="F483" s="662" t="s">
        <v>1714</v>
      </c>
      <c r="G483" s="662" t="s">
        <v>1803</v>
      </c>
      <c r="H483" s="662" t="s">
        <v>531</v>
      </c>
      <c r="I483" s="662" t="s">
        <v>2481</v>
      </c>
      <c r="J483" s="662" t="s">
        <v>1809</v>
      </c>
      <c r="K483" s="662" t="s">
        <v>2482</v>
      </c>
      <c r="L483" s="663">
        <v>0</v>
      </c>
      <c r="M483" s="663">
        <v>0</v>
      </c>
      <c r="N483" s="662">
        <v>1</v>
      </c>
      <c r="O483" s="745">
        <v>0.5</v>
      </c>
      <c r="P483" s="663">
        <v>0</v>
      </c>
      <c r="Q483" s="678"/>
      <c r="R483" s="662">
        <v>1</v>
      </c>
      <c r="S483" s="678">
        <v>1</v>
      </c>
      <c r="T483" s="745">
        <v>0.5</v>
      </c>
      <c r="U483" s="701">
        <v>1</v>
      </c>
    </row>
    <row r="484" spans="1:21" ht="14.4" customHeight="1" x14ac:dyDescent="0.3">
      <c r="A484" s="661">
        <v>13</v>
      </c>
      <c r="B484" s="662" t="s">
        <v>530</v>
      </c>
      <c r="C484" s="662" t="s">
        <v>1719</v>
      </c>
      <c r="D484" s="743" t="s">
        <v>2847</v>
      </c>
      <c r="E484" s="744" t="s">
        <v>1739</v>
      </c>
      <c r="F484" s="662" t="s">
        <v>1714</v>
      </c>
      <c r="G484" s="662" t="s">
        <v>1833</v>
      </c>
      <c r="H484" s="662" t="s">
        <v>531</v>
      </c>
      <c r="I484" s="662" t="s">
        <v>929</v>
      </c>
      <c r="J484" s="662" t="s">
        <v>930</v>
      </c>
      <c r="K484" s="662" t="s">
        <v>905</v>
      </c>
      <c r="L484" s="663">
        <v>0</v>
      </c>
      <c r="M484" s="663">
        <v>0</v>
      </c>
      <c r="N484" s="662">
        <v>3</v>
      </c>
      <c r="O484" s="745">
        <v>2.5</v>
      </c>
      <c r="P484" s="663">
        <v>0</v>
      </c>
      <c r="Q484" s="678"/>
      <c r="R484" s="662">
        <v>1</v>
      </c>
      <c r="S484" s="678">
        <v>0.33333333333333331</v>
      </c>
      <c r="T484" s="745">
        <v>1</v>
      </c>
      <c r="U484" s="701">
        <v>0.4</v>
      </c>
    </row>
    <row r="485" spans="1:21" ht="14.4" customHeight="1" x14ac:dyDescent="0.3">
      <c r="A485" s="661">
        <v>13</v>
      </c>
      <c r="B485" s="662" t="s">
        <v>530</v>
      </c>
      <c r="C485" s="662" t="s">
        <v>1719</v>
      </c>
      <c r="D485" s="743" t="s">
        <v>2847</v>
      </c>
      <c r="E485" s="744" t="s">
        <v>1739</v>
      </c>
      <c r="F485" s="662" t="s">
        <v>1714</v>
      </c>
      <c r="G485" s="662" t="s">
        <v>1835</v>
      </c>
      <c r="H485" s="662" t="s">
        <v>531</v>
      </c>
      <c r="I485" s="662" t="s">
        <v>731</v>
      </c>
      <c r="J485" s="662" t="s">
        <v>1837</v>
      </c>
      <c r="K485" s="662" t="s">
        <v>2324</v>
      </c>
      <c r="L485" s="663">
        <v>123.3</v>
      </c>
      <c r="M485" s="663">
        <v>123.3</v>
      </c>
      <c r="N485" s="662">
        <v>1</v>
      </c>
      <c r="O485" s="745">
        <v>1</v>
      </c>
      <c r="P485" s="663">
        <v>123.3</v>
      </c>
      <c r="Q485" s="678">
        <v>1</v>
      </c>
      <c r="R485" s="662">
        <v>1</v>
      </c>
      <c r="S485" s="678">
        <v>1</v>
      </c>
      <c r="T485" s="745">
        <v>1</v>
      </c>
      <c r="U485" s="701">
        <v>1</v>
      </c>
    </row>
    <row r="486" spans="1:21" ht="14.4" customHeight="1" x14ac:dyDescent="0.3">
      <c r="A486" s="661">
        <v>13</v>
      </c>
      <c r="B486" s="662" t="s">
        <v>530</v>
      </c>
      <c r="C486" s="662" t="s">
        <v>1719</v>
      </c>
      <c r="D486" s="743" t="s">
        <v>2847</v>
      </c>
      <c r="E486" s="744" t="s">
        <v>1739</v>
      </c>
      <c r="F486" s="662" t="s">
        <v>1714</v>
      </c>
      <c r="G486" s="662" t="s">
        <v>1960</v>
      </c>
      <c r="H486" s="662" t="s">
        <v>531</v>
      </c>
      <c r="I486" s="662" t="s">
        <v>2483</v>
      </c>
      <c r="J486" s="662" t="s">
        <v>2484</v>
      </c>
      <c r="K486" s="662" t="s">
        <v>2485</v>
      </c>
      <c r="L486" s="663">
        <v>46.99</v>
      </c>
      <c r="M486" s="663">
        <v>46.99</v>
      </c>
      <c r="N486" s="662">
        <v>1</v>
      </c>
      <c r="O486" s="745">
        <v>1</v>
      </c>
      <c r="P486" s="663"/>
      <c r="Q486" s="678">
        <v>0</v>
      </c>
      <c r="R486" s="662"/>
      <c r="S486" s="678">
        <v>0</v>
      </c>
      <c r="T486" s="745"/>
      <c r="U486" s="701">
        <v>0</v>
      </c>
    </row>
    <row r="487" spans="1:21" ht="14.4" customHeight="1" x14ac:dyDescent="0.3">
      <c r="A487" s="661">
        <v>13</v>
      </c>
      <c r="B487" s="662" t="s">
        <v>530</v>
      </c>
      <c r="C487" s="662" t="s">
        <v>1719</v>
      </c>
      <c r="D487" s="743" t="s">
        <v>2847</v>
      </c>
      <c r="E487" s="744" t="s">
        <v>1739</v>
      </c>
      <c r="F487" s="662" t="s">
        <v>1714</v>
      </c>
      <c r="G487" s="662" t="s">
        <v>2225</v>
      </c>
      <c r="H487" s="662" t="s">
        <v>531</v>
      </c>
      <c r="I487" s="662" t="s">
        <v>2325</v>
      </c>
      <c r="J487" s="662" t="s">
        <v>1362</v>
      </c>
      <c r="K487" s="662" t="s">
        <v>2228</v>
      </c>
      <c r="L487" s="663">
        <v>0</v>
      </c>
      <c r="M487" s="663">
        <v>0</v>
      </c>
      <c r="N487" s="662">
        <v>1</v>
      </c>
      <c r="O487" s="745">
        <v>1</v>
      </c>
      <c r="P487" s="663"/>
      <c r="Q487" s="678"/>
      <c r="R487" s="662"/>
      <c r="S487" s="678">
        <v>0</v>
      </c>
      <c r="T487" s="745"/>
      <c r="U487" s="701">
        <v>0</v>
      </c>
    </row>
    <row r="488" spans="1:21" ht="14.4" customHeight="1" x14ac:dyDescent="0.3">
      <c r="A488" s="661">
        <v>13</v>
      </c>
      <c r="B488" s="662" t="s">
        <v>530</v>
      </c>
      <c r="C488" s="662" t="s">
        <v>1719</v>
      </c>
      <c r="D488" s="743" t="s">
        <v>2847</v>
      </c>
      <c r="E488" s="744" t="s">
        <v>1739</v>
      </c>
      <c r="F488" s="662" t="s">
        <v>1714</v>
      </c>
      <c r="G488" s="662" t="s">
        <v>1973</v>
      </c>
      <c r="H488" s="662" t="s">
        <v>531</v>
      </c>
      <c r="I488" s="662" t="s">
        <v>1974</v>
      </c>
      <c r="J488" s="662" t="s">
        <v>1530</v>
      </c>
      <c r="K488" s="662" t="s">
        <v>1975</v>
      </c>
      <c r="L488" s="663">
        <v>89.91</v>
      </c>
      <c r="M488" s="663">
        <v>89.91</v>
      </c>
      <c r="N488" s="662">
        <v>1</v>
      </c>
      <c r="O488" s="745">
        <v>1</v>
      </c>
      <c r="P488" s="663">
        <v>89.91</v>
      </c>
      <c r="Q488" s="678">
        <v>1</v>
      </c>
      <c r="R488" s="662">
        <v>1</v>
      </c>
      <c r="S488" s="678">
        <v>1</v>
      </c>
      <c r="T488" s="745">
        <v>1</v>
      </c>
      <c r="U488" s="701">
        <v>1</v>
      </c>
    </row>
    <row r="489" spans="1:21" ht="14.4" customHeight="1" x14ac:dyDescent="0.3">
      <c r="A489" s="661">
        <v>13</v>
      </c>
      <c r="B489" s="662" t="s">
        <v>530</v>
      </c>
      <c r="C489" s="662" t="s">
        <v>1719</v>
      </c>
      <c r="D489" s="743" t="s">
        <v>2847</v>
      </c>
      <c r="E489" s="744" t="s">
        <v>1739</v>
      </c>
      <c r="F489" s="662" t="s">
        <v>1714</v>
      </c>
      <c r="G489" s="662" t="s">
        <v>1856</v>
      </c>
      <c r="H489" s="662" t="s">
        <v>531</v>
      </c>
      <c r="I489" s="662" t="s">
        <v>1857</v>
      </c>
      <c r="J489" s="662" t="s">
        <v>1110</v>
      </c>
      <c r="K489" s="662" t="s">
        <v>1111</v>
      </c>
      <c r="L489" s="663">
        <v>98.75</v>
      </c>
      <c r="M489" s="663">
        <v>296.25</v>
      </c>
      <c r="N489" s="662">
        <v>3</v>
      </c>
      <c r="O489" s="745">
        <v>2.5</v>
      </c>
      <c r="P489" s="663">
        <v>197.5</v>
      </c>
      <c r="Q489" s="678">
        <v>0.66666666666666663</v>
      </c>
      <c r="R489" s="662">
        <v>2</v>
      </c>
      <c r="S489" s="678">
        <v>0.66666666666666663</v>
      </c>
      <c r="T489" s="745">
        <v>1.5</v>
      </c>
      <c r="U489" s="701">
        <v>0.6</v>
      </c>
    </row>
    <row r="490" spans="1:21" ht="14.4" customHeight="1" x14ac:dyDescent="0.3">
      <c r="A490" s="661">
        <v>13</v>
      </c>
      <c r="B490" s="662" t="s">
        <v>530</v>
      </c>
      <c r="C490" s="662" t="s">
        <v>1719</v>
      </c>
      <c r="D490" s="743" t="s">
        <v>2847</v>
      </c>
      <c r="E490" s="744" t="s">
        <v>1739</v>
      </c>
      <c r="F490" s="662" t="s">
        <v>1714</v>
      </c>
      <c r="G490" s="662" t="s">
        <v>1861</v>
      </c>
      <c r="H490" s="662" t="s">
        <v>531</v>
      </c>
      <c r="I490" s="662" t="s">
        <v>727</v>
      </c>
      <c r="J490" s="662" t="s">
        <v>728</v>
      </c>
      <c r="K490" s="662" t="s">
        <v>729</v>
      </c>
      <c r="L490" s="663">
        <v>126.59</v>
      </c>
      <c r="M490" s="663">
        <v>506.36</v>
      </c>
      <c r="N490" s="662">
        <v>4</v>
      </c>
      <c r="O490" s="745">
        <v>3.5</v>
      </c>
      <c r="P490" s="663">
        <v>253.18</v>
      </c>
      <c r="Q490" s="678">
        <v>0.5</v>
      </c>
      <c r="R490" s="662">
        <v>2</v>
      </c>
      <c r="S490" s="678">
        <v>0.5</v>
      </c>
      <c r="T490" s="745">
        <v>1.5</v>
      </c>
      <c r="U490" s="701">
        <v>0.42857142857142855</v>
      </c>
    </row>
    <row r="491" spans="1:21" ht="14.4" customHeight="1" x14ac:dyDescent="0.3">
      <c r="A491" s="661">
        <v>13</v>
      </c>
      <c r="B491" s="662" t="s">
        <v>530</v>
      </c>
      <c r="C491" s="662" t="s">
        <v>1719</v>
      </c>
      <c r="D491" s="743" t="s">
        <v>2847</v>
      </c>
      <c r="E491" s="744" t="s">
        <v>1739</v>
      </c>
      <c r="F491" s="662" t="s">
        <v>1714</v>
      </c>
      <c r="G491" s="662" t="s">
        <v>2486</v>
      </c>
      <c r="H491" s="662" t="s">
        <v>531</v>
      </c>
      <c r="I491" s="662" t="s">
        <v>2487</v>
      </c>
      <c r="J491" s="662" t="s">
        <v>2488</v>
      </c>
      <c r="K491" s="662" t="s">
        <v>2489</v>
      </c>
      <c r="L491" s="663">
        <v>79.03</v>
      </c>
      <c r="M491" s="663">
        <v>79.03</v>
      </c>
      <c r="N491" s="662">
        <v>1</v>
      </c>
      <c r="O491" s="745">
        <v>1</v>
      </c>
      <c r="P491" s="663">
        <v>79.03</v>
      </c>
      <c r="Q491" s="678">
        <v>1</v>
      </c>
      <c r="R491" s="662">
        <v>1</v>
      </c>
      <c r="S491" s="678">
        <v>1</v>
      </c>
      <c r="T491" s="745">
        <v>1</v>
      </c>
      <c r="U491" s="701">
        <v>1</v>
      </c>
    </row>
    <row r="492" spans="1:21" ht="14.4" customHeight="1" x14ac:dyDescent="0.3">
      <c r="A492" s="661">
        <v>13</v>
      </c>
      <c r="B492" s="662" t="s">
        <v>530</v>
      </c>
      <c r="C492" s="662" t="s">
        <v>1719</v>
      </c>
      <c r="D492" s="743" t="s">
        <v>2847</v>
      </c>
      <c r="E492" s="744" t="s">
        <v>1739</v>
      </c>
      <c r="F492" s="662" t="s">
        <v>1714</v>
      </c>
      <c r="G492" s="662" t="s">
        <v>2131</v>
      </c>
      <c r="H492" s="662" t="s">
        <v>1113</v>
      </c>
      <c r="I492" s="662" t="s">
        <v>2490</v>
      </c>
      <c r="J492" s="662" t="s">
        <v>2491</v>
      </c>
      <c r="K492" s="662" t="s">
        <v>2492</v>
      </c>
      <c r="L492" s="663">
        <v>69.16</v>
      </c>
      <c r="M492" s="663">
        <v>69.16</v>
      </c>
      <c r="N492" s="662">
        <v>1</v>
      </c>
      <c r="O492" s="745">
        <v>1</v>
      </c>
      <c r="P492" s="663"/>
      <c r="Q492" s="678">
        <v>0</v>
      </c>
      <c r="R492" s="662"/>
      <c r="S492" s="678">
        <v>0</v>
      </c>
      <c r="T492" s="745"/>
      <c r="U492" s="701">
        <v>0</v>
      </c>
    </row>
    <row r="493" spans="1:21" ht="14.4" customHeight="1" x14ac:dyDescent="0.3">
      <c r="A493" s="661">
        <v>13</v>
      </c>
      <c r="B493" s="662" t="s">
        <v>530</v>
      </c>
      <c r="C493" s="662" t="s">
        <v>1719</v>
      </c>
      <c r="D493" s="743" t="s">
        <v>2847</v>
      </c>
      <c r="E493" s="744" t="s">
        <v>1739</v>
      </c>
      <c r="F493" s="662" t="s">
        <v>1714</v>
      </c>
      <c r="G493" s="662" t="s">
        <v>1877</v>
      </c>
      <c r="H493" s="662" t="s">
        <v>1113</v>
      </c>
      <c r="I493" s="662" t="s">
        <v>1881</v>
      </c>
      <c r="J493" s="662" t="s">
        <v>1882</v>
      </c>
      <c r="K493" s="662" t="s">
        <v>1880</v>
      </c>
      <c r="L493" s="663">
        <v>141.04</v>
      </c>
      <c r="M493" s="663">
        <v>1128.32</v>
      </c>
      <c r="N493" s="662">
        <v>8</v>
      </c>
      <c r="O493" s="745">
        <v>6.5</v>
      </c>
      <c r="P493" s="663">
        <v>564.16</v>
      </c>
      <c r="Q493" s="678">
        <v>0.5</v>
      </c>
      <c r="R493" s="662">
        <v>4</v>
      </c>
      <c r="S493" s="678">
        <v>0.5</v>
      </c>
      <c r="T493" s="745">
        <v>3.5</v>
      </c>
      <c r="U493" s="701">
        <v>0.53846153846153844</v>
      </c>
    </row>
    <row r="494" spans="1:21" ht="14.4" customHeight="1" x14ac:dyDescent="0.3">
      <c r="A494" s="661">
        <v>13</v>
      </c>
      <c r="B494" s="662" t="s">
        <v>530</v>
      </c>
      <c r="C494" s="662" t="s">
        <v>1719</v>
      </c>
      <c r="D494" s="743" t="s">
        <v>2847</v>
      </c>
      <c r="E494" s="744" t="s">
        <v>1739</v>
      </c>
      <c r="F494" s="662" t="s">
        <v>1714</v>
      </c>
      <c r="G494" s="662" t="s">
        <v>1877</v>
      </c>
      <c r="H494" s="662" t="s">
        <v>531</v>
      </c>
      <c r="I494" s="662" t="s">
        <v>2019</v>
      </c>
      <c r="J494" s="662" t="s">
        <v>1882</v>
      </c>
      <c r="K494" s="662" t="s">
        <v>2020</v>
      </c>
      <c r="L494" s="663">
        <v>0</v>
      </c>
      <c r="M494" s="663">
        <v>0</v>
      </c>
      <c r="N494" s="662">
        <v>6</v>
      </c>
      <c r="O494" s="745">
        <v>3.5</v>
      </c>
      <c r="P494" s="663">
        <v>0</v>
      </c>
      <c r="Q494" s="678"/>
      <c r="R494" s="662">
        <v>5</v>
      </c>
      <c r="S494" s="678">
        <v>0.83333333333333337</v>
      </c>
      <c r="T494" s="745">
        <v>3</v>
      </c>
      <c r="U494" s="701">
        <v>0.8571428571428571</v>
      </c>
    </row>
    <row r="495" spans="1:21" ht="14.4" customHeight="1" x14ac:dyDescent="0.3">
      <c r="A495" s="661">
        <v>13</v>
      </c>
      <c r="B495" s="662" t="s">
        <v>530</v>
      </c>
      <c r="C495" s="662" t="s">
        <v>1719</v>
      </c>
      <c r="D495" s="743" t="s">
        <v>2847</v>
      </c>
      <c r="E495" s="744" t="s">
        <v>1739</v>
      </c>
      <c r="F495" s="662" t="s">
        <v>1714</v>
      </c>
      <c r="G495" s="662" t="s">
        <v>2154</v>
      </c>
      <c r="H495" s="662" t="s">
        <v>531</v>
      </c>
      <c r="I495" s="662" t="s">
        <v>2304</v>
      </c>
      <c r="J495" s="662" t="s">
        <v>1095</v>
      </c>
      <c r="K495" s="662" t="s">
        <v>2305</v>
      </c>
      <c r="L495" s="663">
        <v>57.64</v>
      </c>
      <c r="M495" s="663">
        <v>57.64</v>
      </c>
      <c r="N495" s="662">
        <v>1</v>
      </c>
      <c r="O495" s="745">
        <v>0.5</v>
      </c>
      <c r="P495" s="663"/>
      <c r="Q495" s="678">
        <v>0</v>
      </c>
      <c r="R495" s="662"/>
      <c r="S495" s="678">
        <v>0</v>
      </c>
      <c r="T495" s="745"/>
      <c r="U495" s="701">
        <v>0</v>
      </c>
    </row>
    <row r="496" spans="1:21" ht="14.4" customHeight="1" x14ac:dyDescent="0.3">
      <c r="A496" s="661">
        <v>13</v>
      </c>
      <c r="B496" s="662" t="s">
        <v>530</v>
      </c>
      <c r="C496" s="662" t="s">
        <v>1719</v>
      </c>
      <c r="D496" s="743" t="s">
        <v>2847</v>
      </c>
      <c r="E496" s="744" t="s">
        <v>1739</v>
      </c>
      <c r="F496" s="662" t="s">
        <v>1714</v>
      </c>
      <c r="G496" s="662" t="s">
        <v>1892</v>
      </c>
      <c r="H496" s="662" t="s">
        <v>531</v>
      </c>
      <c r="I496" s="662" t="s">
        <v>581</v>
      </c>
      <c r="J496" s="662" t="s">
        <v>2025</v>
      </c>
      <c r="K496" s="662" t="s">
        <v>2026</v>
      </c>
      <c r="L496" s="663">
        <v>24.78</v>
      </c>
      <c r="M496" s="663">
        <v>24.78</v>
      </c>
      <c r="N496" s="662">
        <v>1</v>
      </c>
      <c r="O496" s="745">
        <v>1</v>
      </c>
      <c r="P496" s="663"/>
      <c r="Q496" s="678">
        <v>0</v>
      </c>
      <c r="R496" s="662"/>
      <c r="S496" s="678">
        <v>0</v>
      </c>
      <c r="T496" s="745"/>
      <c r="U496" s="701">
        <v>0</v>
      </c>
    </row>
    <row r="497" spans="1:21" ht="14.4" customHeight="1" x14ac:dyDescent="0.3">
      <c r="A497" s="661">
        <v>13</v>
      </c>
      <c r="B497" s="662" t="s">
        <v>530</v>
      </c>
      <c r="C497" s="662" t="s">
        <v>1719</v>
      </c>
      <c r="D497" s="743" t="s">
        <v>2847</v>
      </c>
      <c r="E497" s="744" t="s">
        <v>1739</v>
      </c>
      <c r="F497" s="662" t="s">
        <v>1714</v>
      </c>
      <c r="G497" s="662" t="s">
        <v>1892</v>
      </c>
      <c r="H497" s="662" t="s">
        <v>531</v>
      </c>
      <c r="I497" s="662" t="s">
        <v>899</v>
      </c>
      <c r="J497" s="662" t="s">
        <v>1893</v>
      </c>
      <c r="K497" s="662" t="s">
        <v>1894</v>
      </c>
      <c r="L497" s="663">
        <v>99.11</v>
      </c>
      <c r="M497" s="663">
        <v>99.11</v>
      </c>
      <c r="N497" s="662">
        <v>1</v>
      </c>
      <c r="O497" s="745">
        <v>0.5</v>
      </c>
      <c r="P497" s="663"/>
      <c r="Q497" s="678">
        <v>0</v>
      </c>
      <c r="R497" s="662"/>
      <c r="S497" s="678">
        <v>0</v>
      </c>
      <c r="T497" s="745"/>
      <c r="U497" s="701">
        <v>0</v>
      </c>
    </row>
    <row r="498" spans="1:21" ht="14.4" customHeight="1" x14ac:dyDescent="0.3">
      <c r="A498" s="661">
        <v>13</v>
      </c>
      <c r="B498" s="662" t="s">
        <v>530</v>
      </c>
      <c r="C498" s="662" t="s">
        <v>1719</v>
      </c>
      <c r="D498" s="743" t="s">
        <v>2847</v>
      </c>
      <c r="E498" s="744" t="s">
        <v>1739</v>
      </c>
      <c r="F498" s="662" t="s">
        <v>1714</v>
      </c>
      <c r="G498" s="662" t="s">
        <v>2027</v>
      </c>
      <c r="H498" s="662" t="s">
        <v>531</v>
      </c>
      <c r="I498" s="662" t="s">
        <v>2028</v>
      </c>
      <c r="J498" s="662" t="s">
        <v>1089</v>
      </c>
      <c r="K498" s="662" t="s">
        <v>2029</v>
      </c>
      <c r="L498" s="663">
        <v>0</v>
      </c>
      <c r="M498" s="663">
        <v>0</v>
      </c>
      <c r="N498" s="662">
        <v>4</v>
      </c>
      <c r="O498" s="745">
        <v>2.5</v>
      </c>
      <c r="P498" s="663">
        <v>0</v>
      </c>
      <c r="Q498" s="678"/>
      <c r="R498" s="662">
        <v>2</v>
      </c>
      <c r="S498" s="678">
        <v>0.5</v>
      </c>
      <c r="T498" s="745">
        <v>1</v>
      </c>
      <c r="U498" s="701">
        <v>0.4</v>
      </c>
    </row>
    <row r="499" spans="1:21" ht="14.4" customHeight="1" x14ac:dyDescent="0.3">
      <c r="A499" s="661">
        <v>13</v>
      </c>
      <c r="B499" s="662" t="s">
        <v>530</v>
      </c>
      <c r="C499" s="662" t="s">
        <v>1719</v>
      </c>
      <c r="D499" s="743" t="s">
        <v>2847</v>
      </c>
      <c r="E499" s="744" t="s">
        <v>1739</v>
      </c>
      <c r="F499" s="662" t="s">
        <v>1714</v>
      </c>
      <c r="G499" s="662" t="s">
        <v>2493</v>
      </c>
      <c r="H499" s="662" t="s">
        <v>531</v>
      </c>
      <c r="I499" s="662" t="s">
        <v>2494</v>
      </c>
      <c r="J499" s="662" t="s">
        <v>2495</v>
      </c>
      <c r="K499" s="662" t="s">
        <v>2284</v>
      </c>
      <c r="L499" s="663">
        <v>0</v>
      </c>
      <c r="M499" s="663">
        <v>0</v>
      </c>
      <c r="N499" s="662">
        <v>1</v>
      </c>
      <c r="O499" s="745">
        <v>1</v>
      </c>
      <c r="P499" s="663"/>
      <c r="Q499" s="678"/>
      <c r="R499" s="662"/>
      <c r="S499" s="678">
        <v>0</v>
      </c>
      <c r="T499" s="745"/>
      <c r="U499" s="701">
        <v>0</v>
      </c>
    </row>
    <row r="500" spans="1:21" ht="14.4" customHeight="1" x14ac:dyDescent="0.3">
      <c r="A500" s="661">
        <v>13</v>
      </c>
      <c r="B500" s="662" t="s">
        <v>530</v>
      </c>
      <c r="C500" s="662" t="s">
        <v>1719</v>
      </c>
      <c r="D500" s="743" t="s">
        <v>2847</v>
      </c>
      <c r="E500" s="744" t="s">
        <v>1739</v>
      </c>
      <c r="F500" s="662" t="s">
        <v>1716</v>
      </c>
      <c r="G500" s="662" t="s">
        <v>2040</v>
      </c>
      <c r="H500" s="662" t="s">
        <v>531</v>
      </c>
      <c r="I500" s="662" t="s">
        <v>2041</v>
      </c>
      <c r="J500" s="662" t="s">
        <v>2042</v>
      </c>
      <c r="K500" s="662" t="s">
        <v>2043</v>
      </c>
      <c r="L500" s="663">
        <v>1679</v>
      </c>
      <c r="M500" s="663">
        <v>1679</v>
      </c>
      <c r="N500" s="662">
        <v>1</v>
      </c>
      <c r="O500" s="745">
        <v>1</v>
      </c>
      <c r="P500" s="663">
        <v>1679</v>
      </c>
      <c r="Q500" s="678">
        <v>1</v>
      </c>
      <c r="R500" s="662">
        <v>1</v>
      </c>
      <c r="S500" s="678">
        <v>1</v>
      </c>
      <c r="T500" s="745">
        <v>1</v>
      </c>
      <c r="U500" s="701">
        <v>1</v>
      </c>
    </row>
    <row r="501" spans="1:21" ht="14.4" customHeight="1" x14ac:dyDescent="0.3">
      <c r="A501" s="661">
        <v>13</v>
      </c>
      <c r="B501" s="662" t="s">
        <v>530</v>
      </c>
      <c r="C501" s="662" t="s">
        <v>1719</v>
      </c>
      <c r="D501" s="743" t="s">
        <v>2847</v>
      </c>
      <c r="E501" s="744" t="s">
        <v>1739</v>
      </c>
      <c r="F501" s="662" t="s">
        <v>1716</v>
      </c>
      <c r="G501" s="662" t="s">
        <v>2044</v>
      </c>
      <c r="H501" s="662" t="s">
        <v>531</v>
      </c>
      <c r="I501" s="662" t="s">
        <v>2045</v>
      </c>
      <c r="J501" s="662" t="s">
        <v>2046</v>
      </c>
      <c r="K501" s="662" t="s">
        <v>2047</v>
      </c>
      <c r="L501" s="663">
        <v>50</v>
      </c>
      <c r="M501" s="663">
        <v>150</v>
      </c>
      <c r="N501" s="662">
        <v>3</v>
      </c>
      <c r="O501" s="745">
        <v>1</v>
      </c>
      <c r="P501" s="663"/>
      <c r="Q501" s="678">
        <v>0</v>
      </c>
      <c r="R501" s="662"/>
      <c r="S501" s="678">
        <v>0</v>
      </c>
      <c r="T501" s="745"/>
      <c r="U501" s="701">
        <v>0</v>
      </c>
    </row>
    <row r="502" spans="1:21" ht="14.4" customHeight="1" x14ac:dyDescent="0.3">
      <c r="A502" s="661">
        <v>13</v>
      </c>
      <c r="B502" s="662" t="s">
        <v>530</v>
      </c>
      <c r="C502" s="662" t="s">
        <v>1719</v>
      </c>
      <c r="D502" s="743" t="s">
        <v>2847</v>
      </c>
      <c r="E502" s="744" t="s">
        <v>1739</v>
      </c>
      <c r="F502" s="662" t="s">
        <v>1716</v>
      </c>
      <c r="G502" s="662" t="s">
        <v>2048</v>
      </c>
      <c r="H502" s="662" t="s">
        <v>531</v>
      </c>
      <c r="I502" s="662" t="s">
        <v>2049</v>
      </c>
      <c r="J502" s="662" t="s">
        <v>2050</v>
      </c>
      <c r="K502" s="662" t="s">
        <v>2051</v>
      </c>
      <c r="L502" s="663">
        <v>1697.06</v>
      </c>
      <c r="M502" s="663">
        <v>5091.18</v>
      </c>
      <c r="N502" s="662">
        <v>3</v>
      </c>
      <c r="O502" s="745">
        <v>2</v>
      </c>
      <c r="P502" s="663">
        <v>1697.06</v>
      </c>
      <c r="Q502" s="678">
        <v>0.33333333333333331</v>
      </c>
      <c r="R502" s="662">
        <v>1</v>
      </c>
      <c r="S502" s="678">
        <v>0.33333333333333331</v>
      </c>
      <c r="T502" s="745">
        <v>1</v>
      </c>
      <c r="U502" s="701">
        <v>0.5</v>
      </c>
    </row>
    <row r="503" spans="1:21" ht="14.4" customHeight="1" x14ac:dyDescent="0.3">
      <c r="A503" s="661">
        <v>13</v>
      </c>
      <c r="B503" s="662" t="s">
        <v>530</v>
      </c>
      <c r="C503" s="662" t="s">
        <v>1719</v>
      </c>
      <c r="D503" s="743" t="s">
        <v>2847</v>
      </c>
      <c r="E503" s="744" t="s">
        <v>1739</v>
      </c>
      <c r="F503" s="662" t="s">
        <v>1716</v>
      </c>
      <c r="G503" s="662" t="s">
        <v>2048</v>
      </c>
      <c r="H503" s="662" t="s">
        <v>531</v>
      </c>
      <c r="I503" s="662" t="s">
        <v>2052</v>
      </c>
      <c r="J503" s="662" t="s">
        <v>2053</v>
      </c>
      <c r="K503" s="662" t="s">
        <v>2054</v>
      </c>
      <c r="L503" s="663">
        <v>1839</v>
      </c>
      <c r="M503" s="663">
        <v>1839</v>
      </c>
      <c r="N503" s="662">
        <v>1</v>
      </c>
      <c r="O503" s="745">
        <v>1</v>
      </c>
      <c r="P503" s="663">
        <v>1839</v>
      </c>
      <c r="Q503" s="678">
        <v>1</v>
      </c>
      <c r="R503" s="662">
        <v>1</v>
      </c>
      <c r="S503" s="678">
        <v>1</v>
      </c>
      <c r="T503" s="745">
        <v>1</v>
      </c>
      <c r="U503" s="701">
        <v>1</v>
      </c>
    </row>
    <row r="504" spans="1:21" ht="14.4" customHeight="1" x14ac:dyDescent="0.3">
      <c r="A504" s="661">
        <v>13</v>
      </c>
      <c r="B504" s="662" t="s">
        <v>530</v>
      </c>
      <c r="C504" s="662" t="s">
        <v>1719</v>
      </c>
      <c r="D504" s="743" t="s">
        <v>2847</v>
      </c>
      <c r="E504" s="744" t="s">
        <v>1739</v>
      </c>
      <c r="F504" s="662" t="s">
        <v>1716</v>
      </c>
      <c r="G504" s="662" t="s">
        <v>2048</v>
      </c>
      <c r="H504" s="662" t="s">
        <v>531</v>
      </c>
      <c r="I504" s="662" t="s">
        <v>2055</v>
      </c>
      <c r="J504" s="662" t="s">
        <v>2056</v>
      </c>
      <c r="K504" s="662" t="s">
        <v>2057</v>
      </c>
      <c r="L504" s="663">
        <v>2000</v>
      </c>
      <c r="M504" s="663">
        <v>2000</v>
      </c>
      <c r="N504" s="662">
        <v>1</v>
      </c>
      <c r="O504" s="745">
        <v>1</v>
      </c>
      <c r="P504" s="663">
        <v>2000</v>
      </c>
      <c r="Q504" s="678">
        <v>1</v>
      </c>
      <c r="R504" s="662">
        <v>1</v>
      </c>
      <c r="S504" s="678">
        <v>1</v>
      </c>
      <c r="T504" s="745">
        <v>1</v>
      </c>
      <c r="U504" s="701">
        <v>1</v>
      </c>
    </row>
    <row r="505" spans="1:21" ht="14.4" customHeight="1" x14ac:dyDescent="0.3">
      <c r="A505" s="661">
        <v>13</v>
      </c>
      <c r="B505" s="662" t="s">
        <v>530</v>
      </c>
      <c r="C505" s="662" t="s">
        <v>1719</v>
      </c>
      <c r="D505" s="743" t="s">
        <v>2847</v>
      </c>
      <c r="E505" s="744" t="s">
        <v>1739</v>
      </c>
      <c r="F505" s="662" t="s">
        <v>1716</v>
      </c>
      <c r="G505" s="662" t="s">
        <v>2048</v>
      </c>
      <c r="H505" s="662" t="s">
        <v>531</v>
      </c>
      <c r="I505" s="662" t="s">
        <v>2058</v>
      </c>
      <c r="J505" s="662" t="s">
        <v>2059</v>
      </c>
      <c r="K505" s="662" t="s">
        <v>2060</v>
      </c>
      <c r="L505" s="663">
        <v>1361</v>
      </c>
      <c r="M505" s="663">
        <v>1361</v>
      </c>
      <c r="N505" s="662">
        <v>1</v>
      </c>
      <c r="O505" s="745">
        <v>1</v>
      </c>
      <c r="P505" s="663">
        <v>1361</v>
      </c>
      <c r="Q505" s="678">
        <v>1</v>
      </c>
      <c r="R505" s="662">
        <v>1</v>
      </c>
      <c r="S505" s="678">
        <v>1</v>
      </c>
      <c r="T505" s="745">
        <v>1</v>
      </c>
      <c r="U505" s="701">
        <v>1</v>
      </c>
    </row>
    <row r="506" spans="1:21" ht="14.4" customHeight="1" x14ac:dyDescent="0.3">
      <c r="A506" s="661">
        <v>13</v>
      </c>
      <c r="B506" s="662" t="s">
        <v>530</v>
      </c>
      <c r="C506" s="662" t="s">
        <v>1719</v>
      </c>
      <c r="D506" s="743" t="s">
        <v>2847</v>
      </c>
      <c r="E506" s="744" t="s">
        <v>1739</v>
      </c>
      <c r="F506" s="662" t="s">
        <v>1716</v>
      </c>
      <c r="G506" s="662" t="s">
        <v>2048</v>
      </c>
      <c r="H506" s="662" t="s">
        <v>531</v>
      </c>
      <c r="I506" s="662" t="s">
        <v>2061</v>
      </c>
      <c r="J506" s="662" t="s">
        <v>2062</v>
      </c>
      <c r="K506" s="662" t="s">
        <v>2063</v>
      </c>
      <c r="L506" s="663">
        <v>453</v>
      </c>
      <c r="M506" s="663">
        <v>906</v>
      </c>
      <c r="N506" s="662">
        <v>2</v>
      </c>
      <c r="O506" s="745">
        <v>1</v>
      </c>
      <c r="P506" s="663"/>
      <c r="Q506" s="678">
        <v>0</v>
      </c>
      <c r="R506" s="662"/>
      <c r="S506" s="678">
        <v>0</v>
      </c>
      <c r="T506" s="745"/>
      <c r="U506" s="701">
        <v>0</v>
      </c>
    </row>
    <row r="507" spans="1:21" ht="14.4" customHeight="1" x14ac:dyDescent="0.3">
      <c r="A507" s="661">
        <v>13</v>
      </c>
      <c r="B507" s="662" t="s">
        <v>530</v>
      </c>
      <c r="C507" s="662" t="s">
        <v>1719</v>
      </c>
      <c r="D507" s="743" t="s">
        <v>2847</v>
      </c>
      <c r="E507" s="744" t="s">
        <v>1740</v>
      </c>
      <c r="F507" s="662" t="s">
        <v>1714</v>
      </c>
      <c r="G507" s="662" t="s">
        <v>1751</v>
      </c>
      <c r="H507" s="662" t="s">
        <v>1113</v>
      </c>
      <c r="I507" s="662" t="s">
        <v>1410</v>
      </c>
      <c r="J507" s="662" t="s">
        <v>1260</v>
      </c>
      <c r="K507" s="662" t="s">
        <v>1656</v>
      </c>
      <c r="L507" s="663">
        <v>154.36000000000001</v>
      </c>
      <c r="M507" s="663">
        <v>1080.52</v>
      </c>
      <c r="N507" s="662">
        <v>7</v>
      </c>
      <c r="O507" s="745">
        <v>5.5</v>
      </c>
      <c r="P507" s="663">
        <v>617.44000000000005</v>
      </c>
      <c r="Q507" s="678">
        <v>0.57142857142857151</v>
      </c>
      <c r="R507" s="662">
        <v>4</v>
      </c>
      <c r="S507" s="678">
        <v>0.5714285714285714</v>
      </c>
      <c r="T507" s="745">
        <v>3</v>
      </c>
      <c r="U507" s="701">
        <v>0.54545454545454541</v>
      </c>
    </row>
    <row r="508" spans="1:21" ht="14.4" customHeight="1" x14ac:dyDescent="0.3">
      <c r="A508" s="661">
        <v>13</v>
      </c>
      <c r="B508" s="662" t="s">
        <v>530</v>
      </c>
      <c r="C508" s="662" t="s">
        <v>1719</v>
      </c>
      <c r="D508" s="743" t="s">
        <v>2847</v>
      </c>
      <c r="E508" s="744" t="s">
        <v>1740</v>
      </c>
      <c r="F508" s="662" t="s">
        <v>1714</v>
      </c>
      <c r="G508" s="662" t="s">
        <v>1751</v>
      </c>
      <c r="H508" s="662" t="s">
        <v>1113</v>
      </c>
      <c r="I508" s="662" t="s">
        <v>1752</v>
      </c>
      <c r="J508" s="662" t="s">
        <v>1753</v>
      </c>
      <c r="K508" s="662" t="s">
        <v>1754</v>
      </c>
      <c r="L508" s="663">
        <v>66.08</v>
      </c>
      <c r="M508" s="663">
        <v>66.08</v>
      </c>
      <c r="N508" s="662">
        <v>1</v>
      </c>
      <c r="O508" s="745">
        <v>1</v>
      </c>
      <c r="P508" s="663">
        <v>66.08</v>
      </c>
      <c r="Q508" s="678">
        <v>1</v>
      </c>
      <c r="R508" s="662">
        <v>1</v>
      </c>
      <c r="S508" s="678">
        <v>1</v>
      </c>
      <c r="T508" s="745">
        <v>1</v>
      </c>
      <c r="U508" s="701">
        <v>1</v>
      </c>
    </row>
    <row r="509" spans="1:21" ht="14.4" customHeight="1" x14ac:dyDescent="0.3">
      <c r="A509" s="661">
        <v>13</v>
      </c>
      <c r="B509" s="662" t="s">
        <v>530</v>
      </c>
      <c r="C509" s="662" t="s">
        <v>1719</v>
      </c>
      <c r="D509" s="743" t="s">
        <v>2847</v>
      </c>
      <c r="E509" s="744" t="s">
        <v>1740</v>
      </c>
      <c r="F509" s="662" t="s">
        <v>1714</v>
      </c>
      <c r="G509" s="662" t="s">
        <v>1751</v>
      </c>
      <c r="H509" s="662" t="s">
        <v>1113</v>
      </c>
      <c r="I509" s="662" t="s">
        <v>1414</v>
      </c>
      <c r="J509" s="662" t="s">
        <v>1415</v>
      </c>
      <c r="K509" s="662" t="s">
        <v>1416</v>
      </c>
      <c r="L509" s="663">
        <v>75.73</v>
      </c>
      <c r="M509" s="663">
        <v>75.73</v>
      </c>
      <c r="N509" s="662">
        <v>1</v>
      </c>
      <c r="O509" s="745">
        <v>1</v>
      </c>
      <c r="P509" s="663"/>
      <c r="Q509" s="678">
        <v>0</v>
      </c>
      <c r="R509" s="662"/>
      <c r="S509" s="678">
        <v>0</v>
      </c>
      <c r="T509" s="745"/>
      <c r="U509" s="701">
        <v>0</v>
      </c>
    </row>
    <row r="510" spans="1:21" ht="14.4" customHeight="1" x14ac:dyDescent="0.3">
      <c r="A510" s="661">
        <v>13</v>
      </c>
      <c r="B510" s="662" t="s">
        <v>530</v>
      </c>
      <c r="C510" s="662" t="s">
        <v>1719</v>
      </c>
      <c r="D510" s="743" t="s">
        <v>2847</v>
      </c>
      <c r="E510" s="744" t="s">
        <v>1740</v>
      </c>
      <c r="F510" s="662" t="s">
        <v>1714</v>
      </c>
      <c r="G510" s="662" t="s">
        <v>1755</v>
      </c>
      <c r="H510" s="662" t="s">
        <v>531</v>
      </c>
      <c r="I510" s="662" t="s">
        <v>1756</v>
      </c>
      <c r="J510" s="662" t="s">
        <v>1757</v>
      </c>
      <c r="K510" s="662" t="s">
        <v>1758</v>
      </c>
      <c r="L510" s="663">
        <v>57.76</v>
      </c>
      <c r="M510" s="663">
        <v>57.76</v>
      </c>
      <c r="N510" s="662">
        <v>1</v>
      </c>
      <c r="O510" s="745">
        <v>1</v>
      </c>
      <c r="P510" s="663">
        <v>57.76</v>
      </c>
      <c r="Q510" s="678">
        <v>1</v>
      </c>
      <c r="R510" s="662">
        <v>1</v>
      </c>
      <c r="S510" s="678">
        <v>1</v>
      </c>
      <c r="T510" s="745">
        <v>1</v>
      </c>
      <c r="U510" s="701">
        <v>1</v>
      </c>
    </row>
    <row r="511" spans="1:21" ht="14.4" customHeight="1" x14ac:dyDescent="0.3">
      <c r="A511" s="661">
        <v>13</v>
      </c>
      <c r="B511" s="662" t="s">
        <v>530</v>
      </c>
      <c r="C511" s="662" t="s">
        <v>1719</v>
      </c>
      <c r="D511" s="743" t="s">
        <v>2847</v>
      </c>
      <c r="E511" s="744" t="s">
        <v>1740</v>
      </c>
      <c r="F511" s="662" t="s">
        <v>1714</v>
      </c>
      <c r="G511" s="662" t="s">
        <v>1773</v>
      </c>
      <c r="H511" s="662" t="s">
        <v>1113</v>
      </c>
      <c r="I511" s="662" t="s">
        <v>861</v>
      </c>
      <c r="J511" s="662" t="s">
        <v>1207</v>
      </c>
      <c r="K511" s="662" t="s">
        <v>1208</v>
      </c>
      <c r="L511" s="663">
        <v>103.8</v>
      </c>
      <c r="M511" s="663">
        <v>415.2</v>
      </c>
      <c r="N511" s="662">
        <v>4</v>
      </c>
      <c r="O511" s="745">
        <v>2</v>
      </c>
      <c r="P511" s="663">
        <v>311.39999999999998</v>
      </c>
      <c r="Q511" s="678">
        <v>0.75</v>
      </c>
      <c r="R511" s="662">
        <v>3</v>
      </c>
      <c r="S511" s="678">
        <v>0.75</v>
      </c>
      <c r="T511" s="745">
        <v>1</v>
      </c>
      <c r="U511" s="701">
        <v>0.5</v>
      </c>
    </row>
    <row r="512" spans="1:21" ht="14.4" customHeight="1" x14ac:dyDescent="0.3">
      <c r="A512" s="661">
        <v>13</v>
      </c>
      <c r="B512" s="662" t="s">
        <v>530</v>
      </c>
      <c r="C512" s="662" t="s">
        <v>1719</v>
      </c>
      <c r="D512" s="743" t="s">
        <v>2847</v>
      </c>
      <c r="E512" s="744" t="s">
        <v>1740</v>
      </c>
      <c r="F512" s="662" t="s">
        <v>1714</v>
      </c>
      <c r="G512" s="662" t="s">
        <v>1773</v>
      </c>
      <c r="H512" s="662" t="s">
        <v>1113</v>
      </c>
      <c r="I512" s="662" t="s">
        <v>1774</v>
      </c>
      <c r="J512" s="662" t="s">
        <v>1775</v>
      </c>
      <c r="K512" s="662" t="s">
        <v>1776</v>
      </c>
      <c r="L512" s="663">
        <v>155.69999999999999</v>
      </c>
      <c r="M512" s="663">
        <v>1089.8999999999999</v>
      </c>
      <c r="N512" s="662">
        <v>7</v>
      </c>
      <c r="O512" s="745">
        <v>3.5</v>
      </c>
      <c r="P512" s="663">
        <v>467.09999999999997</v>
      </c>
      <c r="Q512" s="678">
        <v>0.4285714285714286</v>
      </c>
      <c r="R512" s="662">
        <v>3</v>
      </c>
      <c r="S512" s="678">
        <v>0.42857142857142855</v>
      </c>
      <c r="T512" s="745">
        <v>1.5</v>
      </c>
      <c r="U512" s="701">
        <v>0.42857142857142855</v>
      </c>
    </row>
    <row r="513" spans="1:21" ht="14.4" customHeight="1" x14ac:dyDescent="0.3">
      <c r="A513" s="661">
        <v>13</v>
      </c>
      <c r="B513" s="662" t="s">
        <v>530</v>
      </c>
      <c r="C513" s="662" t="s">
        <v>1719</v>
      </c>
      <c r="D513" s="743" t="s">
        <v>2847</v>
      </c>
      <c r="E513" s="744" t="s">
        <v>1740</v>
      </c>
      <c r="F513" s="662" t="s">
        <v>1714</v>
      </c>
      <c r="G513" s="662" t="s">
        <v>1773</v>
      </c>
      <c r="H513" s="662" t="s">
        <v>531</v>
      </c>
      <c r="I513" s="662" t="s">
        <v>2496</v>
      </c>
      <c r="J513" s="662" t="s">
        <v>2345</v>
      </c>
      <c r="K513" s="662" t="s">
        <v>2497</v>
      </c>
      <c r="L513" s="663">
        <v>129.75</v>
      </c>
      <c r="M513" s="663">
        <v>259.5</v>
      </c>
      <c r="N513" s="662">
        <v>2</v>
      </c>
      <c r="O513" s="745">
        <v>1</v>
      </c>
      <c r="P513" s="663"/>
      <c r="Q513" s="678">
        <v>0</v>
      </c>
      <c r="R513" s="662"/>
      <c r="S513" s="678">
        <v>0</v>
      </c>
      <c r="T513" s="745"/>
      <c r="U513" s="701">
        <v>0</v>
      </c>
    </row>
    <row r="514" spans="1:21" ht="14.4" customHeight="1" x14ac:dyDescent="0.3">
      <c r="A514" s="661">
        <v>13</v>
      </c>
      <c r="B514" s="662" t="s">
        <v>530</v>
      </c>
      <c r="C514" s="662" t="s">
        <v>1719</v>
      </c>
      <c r="D514" s="743" t="s">
        <v>2847</v>
      </c>
      <c r="E514" s="744" t="s">
        <v>1740</v>
      </c>
      <c r="F514" s="662" t="s">
        <v>1714</v>
      </c>
      <c r="G514" s="662" t="s">
        <v>2067</v>
      </c>
      <c r="H514" s="662" t="s">
        <v>531</v>
      </c>
      <c r="I514" s="662" t="s">
        <v>2498</v>
      </c>
      <c r="J514" s="662" t="s">
        <v>2068</v>
      </c>
      <c r="K514" s="662" t="s">
        <v>2069</v>
      </c>
      <c r="L514" s="663">
        <v>0</v>
      </c>
      <c r="M514" s="663">
        <v>0</v>
      </c>
      <c r="N514" s="662">
        <v>1</v>
      </c>
      <c r="O514" s="745">
        <v>0.5</v>
      </c>
      <c r="P514" s="663">
        <v>0</v>
      </c>
      <c r="Q514" s="678"/>
      <c r="R514" s="662">
        <v>1</v>
      </c>
      <c r="S514" s="678">
        <v>1</v>
      </c>
      <c r="T514" s="745">
        <v>0.5</v>
      </c>
      <c r="U514" s="701">
        <v>1</v>
      </c>
    </row>
    <row r="515" spans="1:21" ht="14.4" customHeight="1" x14ac:dyDescent="0.3">
      <c r="A515" s="661">
        <v>13</v>
      </c>
      <c r="B515" s="662" t="s">
        <v>530</v>
      </c>
      <c r="C515" s="662" t="s">
        <v>1719</v>
      </c>
      <c r="D515" s="743" t="s">
        <v>2847</v>
      </c>
      <c r="E515" s="744" t="s">
        <v>1740</v>
      </c>
      <c r="F515" s="662" t="s">
        <v>1714</v>
      </c>
      <c r="G515" s="662" t="s">
        <v>1779</v>
      </c>
      <c r="H515" s="662" t="s">
        <v>531</v>
      </c>
      <c r="I515" s="662" t="s">
        <v>1928</v>
      </c>
      <c r="J515" s="662" t="s">
        <v>1781</v>
      </c>
      <c r="K515" s="662" t="s">
        <v>1663</v>
      </c>
      <c r="L515" s="663">
        <v>170.52</v>
      </c>
      <c r="M515" s="663">
        <v>170.52</v>
      </c>
      <c r="N515" s="662">
        <v>1</v>
      </c>
      <c r="O515" s="745">
        <v>1</v>
      </c>
      <c r="P515" s="663"/>
      <c r="Q515" s="678">
        <v>0</v>
      </c>
      <c r="R515" s="662"/>
      <c r="S515" s="678">
        <v>0</v>
      </c>
      <c r="T515" s="745"/>
      <c r="U515" s="701">
        <v>0</v>
      </c>
    </row>
    <row r="516" spans="1:21" ht="14.4" customHeight="1" x14ac:dyDescent="0.3">
      <c r="A516" s="661">
        <v>13</v>
      </c>
      <c r="B516" s="662" t="s">
        <v>530</v>
      </c>
      <c r="C516" s="662" t="s">
        <v>1719</v>
      </c>
      <c r="D516" s="743" t="s">
        <v>2847</v>
      </c>
      <c r="E516" s="744" t="s">
        <v>1740</v>
      </c>
      <c r="F516" s="662" t="s">
        <v>1714</v>
      </c>
      <c r="G516" s="662" t="s">
        <v>2072</v>
      </c>
      <c r="H516" s="662" t="s">
        <v>531</v>
      </c>
      <c r="I516" s="662" t="s">
        <v>2354</v>
      </c>
      <c r="J516" s="662" t="s">
        <v>2355</v>
      </c>
      <c r="K516" s="662" t="s">
        <v>2356</v>
      </c>
      <c r="L516" s="663">
        <v>72.5</v>
      </c>
      <c r="M516" s="663">
        <v>145</v>
      </c>
      <c r="N516" s="662">
        <v>2</v>
      </c>
      <c r="O516" s="745">
        <v>0.5</v>
      </c>
      <c r="P516" s="663">
        <v>145</v>
      </c>
      <c r="Q516" s="678">
        <v>1</v>
      </c>
      <c r="R516" s="662">
        <v>2</v>
      </c>
      <c r="S516" s="678">
        <v>1</v>
      </c>
      <c r="T516" s="745">
        <v>0.5</v>
      </c>
      <c r="U516" s="701">
        <v>1</v>
      </c>
    </row>
    <row r="517" spans="1:21" ht="14.4" customHeight="1" x14ac:dyDescent="0.3">
      <c r="A517" s="661">
        <v>13</v>
      </c>
      <c r="B517" s="662" t="s">
        <v>530</v>
      </c>
      <c r="C517" s="662" t="s">
        <v>1719</v>
      </c>
      <c r="D517" s="743" t="s">
        <v>2847</v>
      </c>
      <c r="E517" s="744" t="s">
        <v>1740</v>
      </c>
      <c r="F517" s="662" t="s">
        <v>1714</v>
      </c>
      <c r="G517" s="662" t="s">
        <v>1797</v>
      </c>
      <c r="H517" s="662" t="s">
        <v>531</v>
      </c>
      <c r="I517" s="662" t="s">
        <v>1475</v>
      </c>
      <c r="J517" s="662" t="s">
        <v>1476</v>
      </c>
      <c r="K517" s="662" t="s">
        <v>1764</v>
      </c>
      <c r="L517" s="663">
        <v>75.819999999999993</v>
      </c>
      <c r="M517" s="663">
        <v>379.09999999999997</v>
      </c>
      <c r="N517" s="662">
        <v>5</v>
      </c>
      <c r="O517" s="745">
        <v>2.5</v>
      </c>
      <c r="P517" s="663">
        <v>379.09999999999997</v>
      </c>
      <c r="Q517" s="678">
        <v>1</v>
      </c>
      <c r="R517" s="662">
        <v>5</v>
      </c>
      <c r="S517" s="678">
        <v>1</v>
      </c>
      <c r="T517" s="745">
        <v>2.5</v>
      </c>
      <c r="U517" s="701">
        <v>1</v>
      </c>
    </row>
    <row r="518" spans="1:21" ht="14.4" customHeight="1" x14ac:dyDescent="0.3">
      <c r="A518" s="661">
        <v>13</v>
      </c>
      <c r="B518" s="662" t="s">
        <v>530</v>
      </c>
      <c r="C518" s="662" t="s">
        <v>1719</v>
      </c>
      <c r="D518" s="743" t="s">
        <v>2847</v>
      </c>
      <c r="E518" s="744" t="s">
        <v>1740</v>
      </c>
      <c r="F518" s="662" t="s">
        <v>1714</v>
      </c>
      <c r="G518" s="662" t="s">
        <v>1797</v>
      </c>
      <c r="H518" s="662" t="s">
        <v>531</v>
      </c>
      <c r="I518" s="662" t="s">
        <v>1798</v>
      </c>
      <c r="J518" s="662" t="s">
        <v>1799</v>
      </c>
      <c r="K518" s="662" t="s">
        <v>1663</v>
      </c>
      <c r="L518" s="663">
        <v>78.33</v>
      </c>
      <c r="M518" s="663">
        <v>156.66</v>
      </c>
      <c r="N518" s="662">
        <v>2</v>
      </c>
      <c r="O518" s="745">
        <v>0.5</v>
      </c>
      <c r="P518" s="663">
        <v>156.66</v>
      </c>
      <c r="Q518" s="678">
        <v>1</v>
      </c>
      <c r="R518" s="662">
        <v>2</v>
      </c>
      <c r="S518" s="678">
        <v>1</v>
      </c>
      <c r="T518" s="745">
        <v>0.5</v>
      </c>
      <c r="U518" s="701">
        <v>1</v>
      </c>
    </row>
    <row r="519" spans="1:21" ht="14.4" customHeight="1" x14ac:dyDescent="0.3">
      <c r="A519" s="661">
        <v>13</v>
      </c>
      <c r="B519" s="662" t="s">
        <v>530</v>
      </c>
      <c r="C519" s="662" t="s">
        <v>1719</v>
      </c>
      <c r="D519" s="743" t="s">
        <v>2847</v>
      </c>
      <c r="E519" s="744" t="s">
        <v>1740</v>
      </c>
      <c r="F519" s="662" t="s">
        <v>1714</v>
      </c>
      <c r="G519" s="662" t="s">
        <v>1803</v>
      </c>
      <c r="H519" s="662" t="s">
        <v>531</v>
      </c>
      <c r="I519" s="662" t="s">
        <v>1808</v>
      </c>
      <c r="J519" s="662" t="s">
        <v>1809</v>
      </c>
      <c r="K519" s="662" t="s">
        <v>1140</v>
      </c>
      <c r="L519" s="663">
        <v>69.16</v>
      </c>
      <c r="M519" s="663">
        <v>69.16</v>
      </c>
      <c r="N519" s="662">
        <v>1</v>
      </c>
      <c r="O519" s="745">
        <v>1</v>
      </c>
      <c r="P519" s="663"/>
      <c r="Q519" s="678">
        <v>0</v>
      </c>
      <c r="R519" s="662"/>
      <c r="S519" s="678">
        <v>0</v>
      </c>
      <c r="T519" s="745"/>
      <c r="U519" s="701">
        <v>0</v>
      </c>
    </row>
    <row r="520" spans="1:21" ht="14.4" customHeight="1" x14ac:dyDescent="0.3">
      <c r="A520" s="661">
        <v>13</v>
      </c>
      <c r="B520" s="662" t="s">
        <v>530</v>
      </c>
      <c r="C520" s="662" t="s">
        <v>1719</v>
      </c>
      <c r="D520" s="743" t="s">
        <v>2847</v>
      </c>
      <c r="E520" s="744" t="s">
        <v>1740</v>
      </c>
      <c r="F520" s="662" t="s">
        <v>1714</v>
      </c>
      <c r="G520" s="662" t="s">
        <v>1803</v>
      </c>
      <c r="H520" s="662" t="s">
        <v>531</v>
      </c>
      <c r="I520" s="662" t="s">
        <v>2499</v>
      </c>
      <c r="J520" s="662" t="s">
        <v>1809</v>
      </c>
      <c r="K520" s="662" t="s">
        <v>2500</v>
      </c>
      <c r="L520" s="663">
        <v>0</v>
      </c>
      <c r="M520" s="663">
        <v>0</v>
      </c>
      <c r="N520" s="662">
        <v>1</v>
      </c>
      <c r="O520" s="745">
        <v>0.5</v>
      </c>
      <c r="P520" s="663">
        <v>0</v>
      </c>
      <c r="Q520" s="678"/>
      <c r="R520" s="662">
        <v>1</v>
      </c>
      <c r="S520" s="678">
        <v>1</v>
      </c>
      <c r="T520" s="745">
        <v>0.5</v>
      </c>
      <c r="U520" s="701">
        <v>1</v>
      </c>
    </row>
    <row r="521" spans="1:21" ht="14.4" customHeight="1" x14ac:dyDescent="0.3">
      <c r="A521" s="661">
        <v>13</v>
      </c>
      <c r="B521" s="662" t="s">
        <v>530</v>
      </c>
      <c r="C521" s="662" t="s">
        <v>1719</v>
      </c>
      <c r="D521" s="743" t="s">
        <v>2847</v>
      </c>
      <c r="E521" s="744" t="s">
        <v>1740</v>
      </c>
      <c r="F521" s="662" t="s">
        <v>1714</v>
      </c>
      <c r="G521" s="662" t="s">
        <v>1803</v>
      </c>
      <c r="H521" s="662" t="s">
        <v>531</v>
      </c>
      <c r="I521" s="662" t="s">
        <v>2501</v>
      </c>
      <c r="J521" s="662" t="s">
        <v>1809</v>
      </c>
      <c r="K521" s="662" t="s">
        <v>2502</v>
      </c>
      <c r="L521" s="663">
        <v>138.31</v>
      </c>
      <c r="M521" s="663">
        <v>276.62</v>
      </c>
      <c r="N521" s="662">
        <v>2</v>
      </c>
      <c r="O521" s="745">
        <v>1</v>
      </c>
      <c r="P521" s="663"/>
      <c r="Q521" s="678">
        <v>0</v>
      </c>
      <c r="R521" s="662"/>
      <c r="S521" s="678">
        <v>0</v>
      </c>
      <c r="T521" s="745"/>
      <c r="U521" s="701">
        <v>0</v>
      </c>
    </row>
    <row r="522" spans="1:21" ht="14.4" customHeight="1" x14ac:dyDescent="0.3">
      <c r="A522" s="661">
        <v>13</v>
      </c>
      <c r="B522" s="662" t="s">
        <v>530</v>
      </c>
      <c r="C522" s="662" t="s">
        <v>1719</v>
      </c>
      <c r="D522" s="743" t="s">
        <v>2847</v>
      </c>
      <c r="E522" s="744" t="s">
        <v>1740</v>
      </c>
      <c r="F522" s="662" t="s">
        <v>1714</v>
      </c>
      <c r="G522" s="662" t="s">
        <v>1803</v>
      </c>
      <c r="H522" s="662" t="s">
        <v>531</v>
      </c>
      <c r="I522" s="662" t="s">
        <v>2503</v>
      </c>
      <c r="J522" s="662" t="s">
        <v>1809</v>
      </c>
      <c r="K522" s="662" t="s">
        <v>2504</v>
      </c>
      <c r="L522" s="663">
        <v>69.16</v>
      </c>
      <c r="M522" s="663">
        <v>69.16</v>
      </c>
      <c r="N522" s="662">
        <v>1</v>
      </c>
      <c r="O522" s="745">
        <v>0.5</v>
      </c>
      <c r="P522" s="663"/>
      <c r="Q522" s="678">
        <v>0</v>
      </c>
      <c r="R522" s="662"/>
      <c r="S522" s="678">
        <v>0</v>
      </c>
      <c r="T522" s="745"/>
      <c r="U522" s="701">
        <v>0</v>
      </c>
    </row>
    <row r="523" spans="1:21" ht="14.4" customHeight="1" x14ac:dyDescent="0.3">
      <c r="A523" s="661">
        <v>13</v>
      </c>
      <c r="B523" s="662" t="s">
        <v>530</v>
      </c>
      <c r="C523" s="662" t="s">
        <v>1719</v>
      </c>
      <c r="D523" s="743" t="s">
        <v>2847</v>
      </c>
      <c r="E523" s="744" t="s">
        <v>1740</v>
      </c>
      <c r="F523" s="662" t="s">
        <v>1714</v>
      </c>
      <c r="G523" s="662" t="s">
        <v>1833</v>
      </c>
      <c r="H523" s="662" t="s">
        <v>531</v>
      </c>
      <c r="I523" s="662" t="s">
        <v>929</v>
      </c>
      <c r="J523" s="662" t="s">
        <v>930</v>
      </c>
      <c r="K523" s="662" t="s">
        <v>905</v>
      </c>
      <c r="L523" s="663">
        <v>0</v>
      </c>
      <c r="M523" s="663">
        <v>0</v>
      </c>
      <c r="N523" s="662">
        <v>8</v>
      </c>
      <c r="O523" s="745">
        <v>7.5</v>
      </c>
      <c r="P523" s="663">
        <v>0</v>
      </c>
      <c r="Q523" s="678"/>
      <c r="R523" s="662">
        <v>2</v>
      </c>
      <c r="S523" s="678">
        <v>0.25</v>
      </c>
      <c r="T523" s="745">
        <v>2</v>
      </c>
      <c r="U523" s="701">
        <v>0.26666666666666666</v>
      </c>
    </row>
    <row r="524" spans="1:21" ht="14.4" customHeight="1" x14ac:dyDescent="0.3">
      <c r="A524" s="661">
        <v>13</v>
      </c>
      <c r="B524" s="662" t="s">
        <v>530</v>
      </c>
      <c r="C524" s="662" t="s">
        <v>1719</v>
      </c>
      <c r="D524" s="743" t="s">
        <v>2847</v>
      </c>
      <c r="E524" s="744" t="s">
        <v>1740</v>
      </c>
      <c r="F524" s="662" t="s">
        <v>1714</v>
      </c>
      <c r="G524" s="662" t="s">
        <v>1833</v>
      </c>
      <c r="H524" s="662" t="s">
        <v>531</v>
      </c>
      <c r="I524" s="662" t="s">
        <v>809</v>
      </c>
      <c r="J524" s="662" t="s">
        <v>810</v>
      </c>
      <c r="K524" s="662" t="s">
        <v>1834</v>
      </c>
      <c r="L524" s="663">
        <v>42.05</v>
      </c>
      <c r="M524" s="663">
        <v>252.29999999999998</v>
      </c>
      <c r="N524" s="662">
        <v>6</v>
      </c>
      <c r="O524" s="745">
        <v>6</v>
      </c>
      <c r="P524" s="663">
        <v>84.1</v>
      </c>
      <c r="Q524" s="678">
        <v>0.33333333333333331</v>
      </c>
      <c r="R524" s="662">
        <v>2</v>
      </c>
      <c r="S524" s="678">
        <v>0.33333333333333331</v>
      </c>
      <c r="T524" s="745">
        <v>2</v>
      </c>
      <c r="U524" s="701">
        <v>0.33333333333333331</v>
      </c>
    </row>
    <row r="525" spans="1:21" ht="14.4" customHeight="1" x14ac:dyDescent="0.3">
      <c r="A525" s="661">
        <v>13</v>
      </c>
      <c r="B525" s="662" t="s">
        <v>530</v>
      </c>
      <c r="C525" s="662" t="s">
        <v>1719</v>
      </c>
      <c r="D525" s="743" t="s">
        <v>2847</v>
      </c>
      <c r="E525" s="744" t="s">
        <v>1740</v>
      </c>
      <c r="F525" s="662" t="s">
        <v>1714</v>
      </c>
      <c r="G525" s="662" t="s">
        <v>1833</v>
      </c>
      <c r="H525" s="662" t="s">
        <v>531</v>
      </c>
      <c r="I525" s="662" t="s">
        <v>1948</v>
      </c>
      <c r="J525" s="662" t="s">
        <v>1949</v>
      </c>
      <c r="K525" s="662" t="s">
        <v>1950</v>
      </c>
      <c r="L525" s="663">
        <v>47.47</v>
      </c>
      <c r="M525" s="663">
        <v>47.47</v>
      </c>
      <c r="N525" s="662">
        <v>1</v>
      </c>
      <c r="O525" s="745">
        <v>1</v>
      </c>
      <c r="P525" s="663">
        <v>47.47</v>
      </c>
      <c r="Q525" s="678">
        <v>1</v>
      </c>
      <c r="R525" s="662">
        <v>1</v>
      </c>
      <c r="S525" s="678">
        <v>1</v>
      </c>
      <c r="T525" s="745">
        <v>1</v>
      </c>
      <c r="U525" s="701">
        <v>1</v>
      </c>
    </row>
    <row r="526" spans="1:21" ht="14.4" customHeight="1" x14ac:dyDescent="0.3">
      <c r="A526" s="661">
        <v>13</v>
      </c>
      <c r="B526" s="662" t="s">
        <v>530</v>
      </c>
      <c r="C526" s="662" t="s">
        <v>1719</v>
      </c>
      <c r="D526" s="743" t="s">
        <v>2847</v>
      </c>
      <c r="E526" s="744" t="s">
        <v>1740</v>
      </c>
      <c r="F526" s="662" t="s">
        <v>1714</v>
      </c>
      <c r="G526" s="662" t="s">
        <v>1835</v>
      </c>
      <c r="H526" s="662" t="s">
        <v>531</v>
      </c>
      <c r="I526" s="662" t="s">
        <v>731</v>
      </c>
      <c r="J526" s="662" t="s">
        <v>1837</v>
      </c>
      <c r="K526" s="662" t="s">
        <v>2324</v>
      </c>
      <c r="L526" s="663">
        <v>159.16999999999999</v>
      </c>
      <c r="M526" s="663">
        <v>159.16999999999999</v>
      </c>
      <c r="N526" s="662">
        <v>1</v>
      </c>
      <c r="O526" s="745">
        <v>0.5</v>
      </c>
      <c r="P526" s="663"/>
      <c r="Q526" s="678">
        <v>0</v>
      </c>
      <c r="R526" s="662"/>
      <c r="S526" s="678">
        <v>0</v>
      </c>
      <c r="T526" s="745"/>
      <c r="U526" s="701">
        <v>0</v>
      </c>
    </row>
    <row r="527" spans="1:21" ht="14.4" customHeight="1" x14ac:dyDescent="0.3">
      <c r="A527" s="661">
        <v>13</v>
      </c>
      <c r="B527" s="662" t="s">
        <v>530</v>
      </c>
      <c r="C527" s="662" t="s">
        <v>1719</v>
      </c>
      <c r="D527" s="743" t="s">
        <v>2847</v>
      </c>
      <c r="E527" s="744" t="s">
        <v>1740</v>
      </c>
      <c r="F527" s="662" t="s">
        <v>1714</v>
      </c>
      <c r="G527" s="662" t="s">
        <v>1973</v>
      </c>
      <c r="H527" s="662" t="s">
        <v>531</v>
      </c>
      <c r="I527" s="662" t="s">
        <v>2112</v>
      </c>
      <c r="J527" s="662" t="s">
        <v>1369</v>
      </c>
      <c r="K527" s="662" t="s">
        <v>2113</v>
      </c>
      <c r="L527" s="663">
        <v>48.09</v>
      </c>
      <c r="M527" s="663">
        <v>96.18</v>
      </c>
      <c r="N527" s="662">
        <v>2</v>
      </c>
      <c r="O527" s="745">
        <v>2</v>
      </c>
      <c r="P527" s="663">
        <v>96.18</v>
      </c>
      <c r="Q527" s="678">
        <v>1</v>
      </c>
      <c r="R527" s="662">
        <v>2</v>
      </c>
      <c r="S527" s="678">
        <v>1</v>
      </c>
      <c r="T527" s="745">
        <v>2</v>
      </c>
      <c r="U527" s="701">
        <v>1</v>
      </c>
    </row>
    <row r="528" spans="1:21" ht="14.4" customHeight="1" x14ac:dyDescent="0.3">
      <c r="A528" s="661">
        <v>13</v>
      </c>
      <c r="B528" s="662" t="s">
        <v>530</v>
      </c>
      <c r="C528" s="662" t="s">
        <v>1719</v>
      </c>
      <c r="D528" s="743" t="s">
        <v>2847</v>
      </c>
      <c r="E528" s="744" t="s">
        <v>1740</v>
      </c>
      <c r="F528" s="662" t="s">
        <v>1714</v>
      </c>
      <c r="G528" s="662" t="s">
        <v>1973</v>
      </c>
      <c r="H528" s="662" t="s">
        <v>531</v>
      </c>
      <c r="I528" s="662" t="s">
        <v>1974</v>
      </c>
      <c r="J528" s="662" t="s">
        <v>1530</v>
      </c>
      <c r="K528" s="662" t="s">
        <v>1975</v>
      </c>
      <c r="L528" s="663">
        <v>89.91</v>
      </c>
      <c r="M528" s="663">
        <v>2247.75</v>
      </c>
      <c r="N528" s="662">
        <v>25</v>
      </c>
      <c r="O528" s="745">
        <v>13</v>
      </c>
      <c r="P528" s="663">
        <v>989.01</v>
      </c>
      <c r="Q528" s="678">
        <v>0.44</v>
      </c>
      <c r="R528" s="662">
        <v>11</v>
      </c>
      <c r="S528" s="678">
        <v>0.44</v>
      </c>
      <c r="T528" s="745">
        <v>6</v>
      </c>
      <c r="U528" s="701">
        <v>0.46153846153846156</v>
      </c>
    </row>
    <row r="529" spans="1:21" ht="14.4" customHeight="1" x14ac:dyDescent="0.3">
      <c r="A529" s="661">
        <v>13</v>
      </c>
      <c r="B529" s="662" t="s">
        <v>530</v>
      </c>
      <c r="C529" s="662" t="s">
        <v>1719</v>
      </c>
      <c r="D529" s="743" t="s">
        <v>2847</v>
      </c>
      <c r="E529" s="744" t="s">
        <v>1740</v>
      </c>
      <c r="F529" s="662" t="s">
        <v>1714</v>
      </c>
      <c r="G529" s="662" t="s">
        <v>1856</v>
      </c>
      <c r="H529" s="662" t="s">
        <v>531</v>
      </c>
      <c r="I529" s="662" t="s">
        <v>1857</v>
      </c>
      <c r="J529" s="662" t="s">
        <v>1110</v>
      </c>
      <c r="K529" s="662" t="s">
        <v>1111</v>
      </c>
      <c r="L529" s="663">
        <v>98.75</v>
      </c>
      <c r="M529" s="663">
        <v>98.75</v>
      </c>
      <c r="N529" s="662">
        <v>1</v>
      </c>
      <c r="O529" s="745">
        <v>1</v>
      </c>
      <c r="P529" s="663"/>
      <c r="Q529" s="678">
        <v>0</v>
      </c>
      <c r="R529" s="662"/>
      <c r="S529" s="678">
        <v>0</v>
      </c>
      <c r="T529" s="745"/>
      <c r="U529" s="701">
        <v>0</v>
      </c>
    </row>
    <row r="530" spans="1:21" ht="14.4" customHeight="1" x14ac:dyDescent="0.3">
      <c r="A530" s="661">
        <v>13</v>
      </c>
      <c r="B530" s="662" t="s">
        <v>530</v>
      </c>
      <c r="C530" s="662" t="s">
        <v>1719</v>
      </c>
      <c r="D530" s="743" t="s">
        <v>2847</v>
      </c>
      <c r="E530" s="744" t="s">
        <v>1740</v>
      </c>
      <c r="F530" s="662" t="s">
        <v>1714</v>
      </c>
      <c r="G530" s="662" t="s">
        <v>2002</v>
      </c>
      <c r="H530" s="662" t="s">
        <v>531</v>
      </c>
      <c r="I530" s="662" t="s">
        <v>1422</v>
      </c>
      <c r="J530" s="662" t="s">
        <v>1423</v>
      </c>
      <c r="K530" s="662" t="s">
        <v>2356</v>
      </c>
      <c r="L530" s="663">
        <v>0</v>
      </c>
      <c r="M530" s="663">
        <v>0</v>
      </c>
      <c r="N530" s="662">
        <v>2</v>
      </c>
      <c r="O530" s="745">
        <v>0.5</v>
      </c>
      <c r="P530" s="663">
        <v>0</v>
      </c>
      <c r="Q530" s="678"/>
      <c r="R530" s="662">
        <v>2</v>
      </c>
      <c r="S530" s="678">
        <v>1</v>
      </c>
      <c r="T530" s="745">
        <v>0.5</v>
      </c>
      <c r="U530" s="701">
        <v>1</v>
      </c>
    </row>
    <row r="531" spans="1:21" ht="14.4" customHeight="1" x14ac:dyDescent="0.3">
      <c r="A531" s="661">
        <v>13</v>
      </c>
      <c r="B531" s="662" t="s">
        <v>530</v>
      </c>
      <c r="C531" s="662" t="s">
        <v>1719</v>
      </c>
      <c r="D531" s="743" t="s">
        <v>2847</v>
      </c>
      <c r="E531" s="744" t="s">
        <v>1740</v>
      </c>
      <c r="F531" s="662" t="s">
        <v>1714</v>
      </c>
      <c r="G531" s="662" t="s">
        <v>2002</v>
      </c>
      <c r="H531" s="662" t="s">
        <v>531</v>
      </c>
      <c r="I531" s="662" t="s">
        <v>2505</v>
      </c>
      <c r="J531" s="662" t="s">
        <v>2506</v>
      </c>
      <c r="K531" s="662" t="s">
        <v>2507</v>
      </c>
      <c r="L531" s="663">
        <v>0</v>
      </c>
      <c r="M531" s="663">
        <v>0</v>
      </c>
      <c r="N531" s="662">
        <v>4</v>
      </c>
      <c r="O531" s="745">
        <v>1.5</v>
      </c>
      <c r="P531" s="663">
        <v>0</v>
      </c>
      <c r="Q531" s="678"/>
      <c r="R531" s="662">
        <v>2</v>
      </c>
      <c r="S531" s="678">
        <v>0.5</v>
      </c>
      <c r="T531" s="745">
        <v>0.5</v>
      </c>
      <c r="U531" s="701">
        <v>0.33333333333333331</v>
      </c>
    </row>
    <row r="532" spans="1:21" ht="14.4" customHeight="1" x14ac:dyDescent="0.3">
      <c r="A532" s="661">
        <v>13</v>
      </c>
      <c r="B532" s="662" t="s">
        <v>530</v>
      </c>
      <c r="C532" s="662" t="s">
        <v>1719</v>
      </c>
      <c r="D532" s="743" t="s">
        <v>2847</v>
      </c>
      <c r="E532" s="744" t="s">
        <v>1740</v>
      </c>
      <c r="F532" s="662" t="s">
        <v>1714</v>
      </c>
      <c r="G532" s="662" t="s">
        <v>2002</v>
      </c>
      <c r="H532" s="662" t="s">
        <v>531</v>
      </c>
      <c r="I532" s="662" t="s">
        <v>2508</v>
      </c>
      <c r="J532" s="662" t="s">
        <v>2004</v>
      </c>
      <c r="K532" s="662" t="s">
        <v>2509</v>
      </c>
      <c r="L532" s="663">
        <v>0</v>
      </c>
      <c r="M532" s="663">
        <v>0</v>
      </c>
      <c r="N532" s="662">
        <v>2</v>
      </c>
      <c r="O532" s="745">
        <v>0.5</v>
      </c>
      <c r="P532" s="663">
        <v>0</v>
      </c>
      <c r="Q532" s="678"/>
      <c r="R532" s="662">
        <v>2</v>
      </c>
      <c r="S532" s="678">
        <v>1</v>
      </c>
      <c r="T532" s="745">
        <v>0.5</v>
      </c>
      <c r="U532" s="701">
        <v>1</v>
      </c>
    </row>
    <row r="533" spans="1:21" ht="14.4" customHeight="1" x14ac:dyDescent="0.3">
      <c r="A533" s="661">
        <v>13</v>
      </c>
      <c r="B533" s="662" t="s">
        <v>530</v>
      </c>
      <c r="C533" s="662" t="s">
        <v>1719</v>
      </c>
      <c r="D533" s="743" t="s">
        <v>2847</v>
      </c>
      <c r="E533" s="744" t="s">
        <v>1740</v>
      </c>
      <c r="F533" s="662" t="s">
        <v>1714</v>
      </c>
      <c r="G533" s="662" t="s">
        <v>1877</v>
      </c>
      <c r="H533" s="662" t="s">
        <v>531</v>
      </c>
      <c r="I533" s="662" t="s">
        <v>1878</v>
      </c>
      <c r="J533" s="662" t="s">
        <v>1879</v>
      </c>
      <c r="K533" s="662" t="s">
        <v>1880</v>
      </c>
      <c r="L533" s="663">
        <v>141.04</v>
      </c>
      <c r="M533" s="663">
        <v>1833.52</v>
      </c>
      <c r="N533" s="662">
        <v>13</v>
      </c>
      <c r="O533" s="745">
        <v>8.5</v>
      </c>
      <c r="P533" s="663">
        <v>423.12</v>
      </c>
      <c r="Q533" s="678">
        <v>0.23076923076923078</v>
      </c>
      <c r="R533" s="662">
        <v>3</v>
      </c>
      <c r="S533" s="678">
        <v>0.23076923076923078</v>
      </c>
      <c r="T533" s="745">
        <v>1.5</v>
      </c>
      <c r="U533" s="701">
        <v>0.17647058823529413</v>
      </c>
    </row>
    <row r="534" spans="1:21" ht="14.4" customHeight="1" x14ac:dyDescent="0.3">
      <c r="A534" s="661">
        <v>13</v>
      </c>
      <c r="B534" s="662" t="s">
        <v>530</v>
      </c>
      <c r="C534" s="662" t="s">
        <v>1719</v>
      </c>
      <c r="D534" s="743" t="s">
        <v>2847</v>
      </c>
      <c r="E534" s="744" t="s">
        <v>1740</v>
      </c>
      <c r="F534" s="662" t="s">
        <v>1714</v>
      </c>
      <c r="G534" s="662" t="s">
        <v>2027</v>
      </c>
      <c r="H534" s="662" t="s">
        <v>531</v>
      </c>
      <c r="I534" s="662" t="s">
        <v>2028</v>
      </c>
      <c r="J534" s="662" t="s">
        <v>1089</v>
      </c>
      <c r="K534" s="662" t="s">
        <v>2029</v>
      </c>
      <c r="L534" s="663">
        <v>0</v>
      </c>
      <c r="M534" s="663">
        <v>0</v>
      </c>
      <c r="N534" s="662">
        <v>2</v>
      </c>
      <c r="O534" s="745">
        <v>1</v>
      </c>
      <c r="P534" s="663"/>
      <c r="Q534" s="678"/>
      <c r="R534" s="662"/>
      <c r="S534" s="678">
        <v>0</v>
      </c>
      <c r="T534" s="745"/>
      <c r="U534" s="701">
        <v>0</v>
      </c>
    </row>
    <row r="535" spans="1:21" ht="14.4" customHeight="1" x14ac:dyDescent="0.3">
      <c r="A535" s="661">
        <v>13</v>
      </c>
      <c r="B535" s="662" t="s">
        <v>530</v>
      </c>
      <c r="C535" s="662" t="s">
        <v>1719</v>
      </c>
      <c r="D535" s="743" t="s">
        <v>2847</v>
      </c>
      <c r="E535" s="744" t="s">
        <v>1741</v>
      </c>
      <c r="F535" s="662" t="s">
        <v>1714</v>
      </c>
      <c r="G535" s="662" t="s">
        <v>1773</v>
      </c>
      <c r="H535" s="662" t="s">
        <v>1113</v>
      </c>
      <c r="I535" s="662" t="s">
        <v>1226</v>
      </c>
      <c r="J535" s="662" t="s">
        <v>1227</v>
      </c>
      <c r="K535" s="662" t="s">
        <v>1698</v>
      </c>
      <c r="L535" s="663">
        <v>86.5</v>
      </c>
      <c r="M535" s="663">
        <v>173</v>
      </c>
      <c r="N535" s="662">
        <v>2</v>
      </c>
      <c r="O535" s="745">
        <v>2</v>
      </c>
      <c r="P535" s="663">
        <v>173</v>
      </c>
      <c r="Q535" s="678">
        <v>1</v>
      </c>
      <c r="R535" s="662">
        <v>2</v>
      </c>
      <c r="S535" s="678">
        <v>1</v>
      </c>
      <c r="T535" s="745">
        <v>2</v>
      </c>
      <c r="U535" s="701">
        <v>1</v>
      </c>
    </row>
    <row r="536" spans="1:21" ht="14.4" customHeight="1" x14ac:dyDescent="0.3">
      <c r="A536" s="661">
        <v>13</v>
      </c>
      <c r="B536" s="662" t="s">
        <v>530</v>
      </c>
      <c r="C536" s="662" t="s">
        <v>1719</v>
      </c>
      <c r="D536" s="743" t="s">
        <v>2847</v>
      </c>
      <c r="E536" s="744" t="s">
        <v>1741</v>
      </c>
      <c r="F536" s="662" t="s">
        <v>1714</v>
      </c>
      <c r="G536" s="662" t="s">
        <v>1773</v>
      </c>
      <c r="H536" s="662" t="s">
        <v>1113</v>
      </c>
      <c r="I536" s="662" t="s">
        <v>1774</v>
      </c>
      <c r="J536" s="662" t="s">
        <v>1775</v>
      </c>
      <c r="K536" s="662" t="s">
        <v>1776</v>
      </c>
      <c r="L536" s="663">
        <v>155.69999999999999</v>
      </c>
      <c r="M536" s="663">
        <v>311.39999999999998</v>
      </c>
      <c r="N536" s="662">
        <v>2</v>
      </c>
      <c r="O536" s="745">
        <v>0.5</v>
      </c>
      <c r="P536" s="663"/>
      <c r="Q536" s="678">
        <v>0</v>
      </c>
      <c r="R536" s="662"/>
      <c r="S536" s="678">
        <v>0</v>
      </c>
      <c r="T536" s="745"/>
      <c r="U536" s="701">
        <v>0</v>
      </c>
    </row>
    <row r="537" spans="1:21" ht="14.4" customHeight="1" x14ac:dyDescent="0.3">
      <c r="A537" s="661">
        <v>13</v>
      </c>
      <c r="B537" s="662" t="s">
        <v>530</v>
      </c>
      <c r="C537" s="662" t="s">
        <v>1719</v>
      </c>
      <c r="D537" s="743" t="s">
        <v>2847</v>
      </c>
      <c r="E537" s="744" t="s">
        <v>1741</v>
      </c>
      <c r="F537" s="662" t="s">
        <v>1714</v>
      </c>
      <c r="G537" s="662" t="s">
        <v>1773</v>
      </c>
      <c r="H537" s="662" t="s">
        <v>531</v>
      </c>
      <c r="I537" s="662" t="s">
        <v>2344</v>
      </c>
      <c r="J537" s="662" t="s">
        <v>2345</v>
      </c>
      <c r="K537" s="662" t="s">
        <v>2346</v>
      </c>
      <c r="L537" s="663">
        <v>0</v>
      </c>
      <c r="M537" s="663">
        <v>0</v>
      </c>
      <c r="N537" s="662">
        <v>1</v>
      </c>
      <c r="O537" s="745">
        <v>0.5</v>
      </c>
      <c r="P537" s="663">
        <v>0</v>
      </c>
      <c r="Q537" s="678"/>
      <c r="R537" s="662">
        <v>1</v>
      </c>
      <c r="S537" s="678">
        <v>1</v>
      </c>
      <c r="T537" s="745">
        <v>0.5</v>
      </c>
      <c r="U537" s="701">
        <v>1</v>
      </c>
    </row>
    <row r="538" spans="1:21" ht="14.4" customHeight="1" x14ac:dyDescent="0.3">
      <c r="A538" s="661">
        <v>13</v>
      </c>
      <c r="B538" s="662" t="s">
        <v>530</v>
      </c>
      <c r="C538" s="662" t="s">
        <v>1719</v>
      </c>
      <c r="D538" s="743" t="s">
        <v>2847</v>
      </c>
      <c r="E538" s="744" t="s">
        <v>1741</v>
      </c>
      <c r="F538" s="662" t="s">
        <v>1714</v>
      </c>
      <c r="G538" s="662" t="s">
        <v>1773</v>
      </c>
      <c r="H538" s="662" t="s">
        <v>531</v>
      </c>
      <c r="I538" s="662" t="s">
        <v>2510</v>
      </c>
      <c r="J538" s="662" t="s">
        <v>2345</v>
      </c>
      <c r="K538" s="662" t="s">
        <v>2346</v>
      </c>
      <c r="L538" s="663">
        <v>0</v>
      </c>
      <c r="M538" s="663">
        <v>0</v>
      </c>
      <c r="N538" s="662">
        <v>1</v>
      </c>
      <c r="O538" s="745">
        <v>1</v>
      </c>
      <c r="P538" s="663">
        <v>0</v>
      </c>
      <c r="Q538" s="678"/>
      <c r="R538" s="662">
        <v>1</v>
      </c>
      <c r="S538" s="678">
        <v>1</v>
      </c>
      <c r="T538" s="745">
        <v>1</v>
      </c>
      <c r="U538" s="701">
        <v>1</v>
      </c>
    </row>
    <row r="539" spans="1:21" ht="14.4" customHeight="1" x14ac:dyDescent="0.3">
      <c r="A539" s="661">
        <v>13</v>
      </c>
      <c r="B539" s="662" t="s">
        <v>530</v>
      </c>
      <c r="C539" s="662" t="s">
        <v>1719</v>
      </c>
      <c r="D539" s="743" t="s">
        <v>2847</v>
      </c>
      <c r="E539" s="744" t="s">
        <v>1741</v>
      </c>
      <c r="F539" s="662" t="s">
        <v>1714</v>
      </c>
      <c r="G539" s="662" t="s">
        <v>2511</v>
      </c>
      <c r="H539" s="662" t="s">
        <v>531</v>
      </c>
      <c r="I539" s="662" t="s">
        <v>2512</v>
      </c>
      <c r="J539" s="662" t="s">
        <v>2513</v>
      </c>
      <c r="K539" s="662" t="s">
        <v>2514</v>
      </c>
      <c r="L539" s="663">
        <v>0</v>
      </c>
      <c r="M539" s="663">
        <v>0</v>
      </c>
      <c r="N539" s="662">
        <v>1</v>
      </c>
      <c r="O539" s="745">
        <v>1</v>
      </c>
      <c r="P539" s="663">
        <v>0</v>
      </c>
      <c r="Q539" s="678"/>
      <c r="R539" s="662">
        <v>1</v>
      </c>
      <c r="S539" s="678">
        <v>1</v>
      </c>
      <c r="T539" s="745">
        <v>1</v>
      </c>
      <c r="U539" s="701">
        <v>1</v>
      </c>
    </row>
    <row r="540" spans="1:21" ht="14.4" customHeight="1" x14ac:dyDescent="0.3">
      <c r="A540" s="661">
        <v>13</v>
      </c>
      <c r="B540" s="662" t="s">
        <v>530</v>
      </c>
      <c r="C540" s="662" t="s">
        <v>1719</v>
      </c>
      <c r="D540" s="743" t="s">
        <v>2847</v>
      </c>
      <c r="E540" s="744" t="s">
        <v>1741</v>
      </c>
      <c r="F540" s="662" t="s">
        <v>1714</v>
      </c>
      <c r="G540" s="662" t="s">
        <v>1797</v>
      </c>
      <c r="H540" s="662" t="s">
        <v>531</v>
      </c>
      <c r="I540" s="662" t="s">
        <v>1475</v>
      </c>
      <c r="J540" s="662" t="s">
        <v>1476</v>
      </c>
      <c r="K540" s="662" t="s">
        <v>1764</v>
      </c>
      <c r="L540" s="663">
        <v>75.819999999999993</v>
      </c>
      <c r="M540" s="663">
        <v>151.63999999999999</v>
      </c>
      <c r="N540" s="662">
        <v>2</v>
      </c>
      <c r="O540" s="745">
        <v>1</v>
      </c>
      <c r="P540" s="663">
        <v>151.63999999999999</v>
      </c>
      <c r="Q540" s="678">
        <v>1</v>
      </c>
      <c r="R540" s="662">
        <v>2</v>
      </c>
      <c r="S540" s="678">
        <v>1</v>
      </c>
      <c r="T540" s="745">
        <v>1</v>
      </c>
      <c r="U540" s="701">
        <v>1</v>
      </c>
    </row>
    <row r="541" spans="1:21" ht="14.4" customHeight="1" x14ac:dyDescent="0.3">
      <c r="A541" s="661">
        <v>13</v>
      </c>
      <c r="B541" s="662" t="s">
        <v>530</v>
      </c>
      <c r="C541" s="662" t="s">
        <v>1719</v>
      </c>
      <c r="D541" s="743" t="s">
        <v>2847</v>
      </c>
      <c r="E541" s="744" t="s">
        <v>1741</v>
      </c>
      <c r="F541" s="662" t="s">
        <v>1714</v>
      </c>
      <c r="G541" s="662" t="s">
        <v>1833</v>
      </c>
      <c r="H541" s="662" t="s">
        <v>531</v>
      </c>
      <c r="I541" s="662" t="s">
        <v>809</v>
      </c>
      <c r="J541" s="662" t="s">
        <v>810</v>
      </c>
      <c r="K541" s="662" t="s">
        <v>1834</v>
      </c>
      <c r="L541" s="663">
        <v>42.05</v>
      </c>
      <c r="M541" s="663">
        <v>294.35000000000002</v>
      </c>
      <c r="N541" s="662">
        <v>7</v>
      </c>
      <c r="O541" s="745">
        <v>6.5</v>
      </c>
      <c r="P541" s="663">
        <v>210.25</v>
      </c>
      <c r="Q541" s="678">
        <v>0.71428571428571419</v>
      </c>
      <c r="R541" s="662">
        <v>5</v>
      </c>
      <c r="S541" s="678">
        <v>0.7142857142857143</v>
      </c>
      <c r="T541" s="745">
        <v>5</v>
      </c>
      <c r="U541" s="701">
        <v>0.76923076923076927</v>
      </c>
    </row>
    <row r="542" spans="1:21" ht="14.4" customHeight="1" x14ac:dyDescent="0.3">
      <c r="A542" s="661">
        <v>13</v>
      </c>
      <c r="B542" s="662" t="s">
        <v>530</v>
      </c>
      <c r="C542" s="662" t="s">
        <v>1719</v>
      </c>
      <c r="D542" s="743" t="s">
        <v>2847</v>
      </c>
      <c r="E542" s="744" t="s">
        <v>1741</v>
      </c>
      <c r="F542" s="662" t="s">
        <v>1714</v>
      </c>
      <c r="G542" s="662" t="s">
        <v>1835</v>
      </c>
      <c r="H542" s="662" t="s">
        <v>531</v>
      </c>
      <c r="I542" s="662" t="s">
        <v>2515</v>
      </c>
      <c r="J542" s="662" t="s">
        <v>1837</v>
      </c>
      <c r="K542" s="662" t="s">
        <v>2516</v>
      </c>
      <c r="L542" s="663">
        <v>0</v>
      </c>
      <c r="M542" s="663">
        <v>0</v>
      </c>
      <c r="N542" s="662">
        <v>1</v>
      </c>
      <c r="O542" s="745">
        <v>1</v>
      </c>
      <c r="P542" s="663"/>
      <c r="Q542" s="678"/>
      <c r="R542" s="662"/>
      <c r="S542" s="678">
        <v>0</v>
      </c>
      <c r="T542" s="745"/>
      <c r="U542" s="701">
        <v>0</v>
      </c>
    </row>
    <row r="543" spans="1:21" ht="14.4" customHeight="1" x14ac:dyDescent="0.3">
      <c r="A543" s="661">
        <v>13</v>
      </c>
      <c r="B543" s="662" t="s">
        <v>530</v>
      </c>
      <c r="C543" s="662" t="s">
        <v>1719</v>
      </c>
      <c r="D543" s="743" t="s">
        <v>2847</v>
      </c>
      <c r="E543" s="744" t="s">
        <v>1741</v>
      </c>
      <c r="F543" s="662" t="s">
        <v>1714</v>
      </c>
      <c r="G543" s="662" t="s">
        <v>1835</v>
      </c>
      <c r="H543" s="662" t="s">
        <v>531</v>
      </c>
      <c r="I543" s="662" t="s">
        <v>2285</v>
      </c>
      <c r="J543" s="662" t="s">
        <v>1837</v>
      </c>
      <c r="K543" s="662" t="s">
        <v>2286</v>
      </c>
      <c r="L543" s="663">
        <v>477.5</v>
      </c>
      <c r="M543" s="663">
        <v>955</v>
      </c>
      <c r="N543" s="662">
        <v>2</v>
      </c>
      <c r="O543" s="745">
        <v>2</v>
      </c>
      <c r="P543" s="663"/>
      <c r="Q543" s="678">
        <v>0</v>
      </c>
      <c r="R543" s="662"/>
      <c r="S543" s="678">
        <v>0</v>
      </c>
      <c r="T543" s="745"/>
      <c r="U543" s="701">
        <v>0</v>
      </c>
    </row>
    <row r="544" spans="1:21" ht="14.4" customHeight="1" x14ac:dyDescent="0.3">
      <c r="A544" s="661">
        <v>13</v>
      </c>
      <c r="B544" s="662" t="s">
        <v>530</v>
      </c>
      <c r="C544" s="662" t="s">
        <v>1719</v>
      </c>
      <c r="D544" s="743" t="s">
        <v>2847</v>
      </c>
      <c r="E544" s="744" t="s">
        <v>1741</v>
      </c>
      <c r="F544" s="662" t="s">
        <v>1714</v>
      </c>
      <c r="G544" s="662" t="s">
        <v>2108</v>
      </c>
      <c r="H544" s="662" t="s">
        <v>531</v>
      </c>
      <c r="I544" s="662" t="s">
        <v>2290</v>
      </c>
      <c r="J544" s="662" t="s">
        <v>2291</v>
      </c>
      <c r="K544" s="662" t="s">
        <v>2292</v>
      </c>
      <c r="L544" s="663">
        <v>0</v>
      </c>
      <c r="M544" s="663">
        <v>0</v>
      </c>
      <c r="N544" s="662">
        <v>3</v>
      </c>
      <c r="O544" s="745">
        <v>3</v>
      </c>
      <c r="P544" s="663">
        <v>0</v>
      </c>
      <c r="Q544" s="678"/>
      <c r="R544" s="662">
        <v>3</v>
      </c>
      <c r="S544" s="678">
        <v>1</v>
      </c>
      <c r="T544" s="745">
        <v>3</v>
      </c>
      <c r="U544" s="701">
        <v>1</v>
      </c>
    </row>
    <row r="545" spans="1:21" ht="14.4" customHeight="1" x14ac:dyDescent="0.3">
      <c r="A545" s="661">
        <v>13</v>
      </c>
      <c r="B545" s="662" t="s">
        <v>530</v>
      </c>
      <c r="C545" s="662" t="s">
        <v>1719</v>
      </c>
      <c r="D545" s="743" t="s">
        <v>2847</v>
      </c>
      <c r="E545" s="744" t="s">
        <v>1741</v>
      </c>
      <c r="F545" s="662" t="s">
        <v>1714</v>
      </c>
      <c r="G545" s="662" t="s">
        <v>2517</v>
      </c>
      <c r="H545" s="662" t="s">
        <v>531</v>
      </c>
      <c r="I545" s="662" t="s">
        <v>2518</v>
      </c>
      <c r="J545" s="662" t="s">
        <v>2519</v>
      </c>
      <c r="K545" s="662" t="s">
        <v>2520</v>
      </c>
      <c r="L545" s="663">
        <v>0</v>
      </c>
      <c r="M545" s="663">
        <v>0</v>
      </c>
      <c r="N545" s="662">
        <v>1</v>
      </c>
      <c r="O545" s="745">
        <v>1</v>
      </c>
      <c r="P545" s="663"/>
      <c r="Q545" s="678"/>
      <c r="R545" s="662"/>
      <c r="S545" s="678">
        <v>0</v>
      </c>
      <c r="T545" s="745"/>
      <c r="U545" s="701">
        <v>0</v>
      </c>
    </row>
    <row r="546" spans="1:21" ht="14.4" customHeight="1" x14ac:dyDescent="0.3">
      <c r="A546" s="661">
        <v>13</v>
      </c>
      <c r="B546" s="662" t="s">
        <v>530</v>
      </c>
      <c r="C546" s="662" t="s">
        <v>1719</v>
      </c>
      <c r="D546" s="743" t="s">
        <v>2847</v>
      </c>
      <c r="E546" s="744" t="s">
        <v>1741</v>
      </c>
      <c r="F546" s="662" t="s">
        <v>1714</v>
      </c>
      <c r="G546" s="662" t="s">
        <v>1861</v>
      </c>
      <c r="H546" s="662" t="s">
        <v>531</v>
      </c>
      <c r="I546" s="662" t="s">
        <v>727</v>
      </c>
      <c r="J546" s="662" t="s">
        <v>728</v>
      </c>
      <c r="K546" s="662" t="s">
        <v>729</v>
      </c>
      <c r="L546" s="663">
        <v>126.59</v>
      </c>
      <c r="M546" s="663">
        <v>126.59</v>
      </c>
      <c r="N546" s="662">
        <v>1</v>
      </c>
      <c r="O546" s="745">
        <v>1</v>
      </c>
      <c r="P546" s="663">
        <v>126.59</v>
      </c>
      <c r="Q546" s="678">
        <v>1</v>
      </c>
      <c r="R546" s="662">
        <v>1</v>
      </c>
      <c r="S546" s="678">
        <v>1</v>
      </c>
      <c r="T546" s="745">
        <v>1</v>
      </c>
      <c r="U546" s="701">
        <v>1</v>
      </c>
    </row>
    <row r="547" spans="1:21" ht="14.4" customHeight="1" x14ac:dyDescent="0.3">
      <c r="A547" s="661">
        <v>13</v>
      </c>
      <c r="B547" s="662" t="s">
        <v>530</v>
      </c>
      <c r="C547" s="662" t="s">
        <v>1719</v>
      </c>
      <c r="D547" s="743" t="s">
        <v>2847</v>
      </c>
      <c r="E547" s="744" t="s">
        <v>1741</v>
      </c>
      <c r="F547" s="662" t="s">
        <v>1714</v>
      </c>
      <c r="G547" s="662" t="s">
        <v>1862</v>
      </c>
      <c r="H547" s="662" t="s">
        <v>531</v>
      </c>
      <c r="I547" s="662" t="s">
        <v>1863</v>
      </c>
      <c r="J547" s="662" t="s">
        <v>1864</v>
      </c>
      <c r="K547" s="662" t="s">
        <v>1865</v>
      </c>
      <c r="L547" s="663">
        <v>52.75</v>
      </c>
      <c r="M547" s="663">
        <v>105.5</v>
      </c>
      <c r="N547" s="662">
        <v>2</v>
      </c>
      <c r="O547" s="745">
        <v>1</v>
      </c>
      <c r="P547" s="663"/>
      <c r="Q547" s="678">
        <v>0</v>
      </c>
      <c r="R547" s="662"/>
      <c r="S547" s="678">
        <v>0</v>
      </c>
      <c r="T547" s="745"/>
      <c r="U547" s="701">
        <v>0</v>
      </c>
    </row>
    <row r="548" spans="1:21" ht="14.4" customHeight="1" x14ac:dyDescent="0.3">
      <c r="A548" s="661">
        <v>13</v>
      </c>
      <c r="B548" s="662" t="s">
        <v>530</v>
      </c>
      <c r="C548" s="662" t="s">
        <v>1719</v>
      </c>
      <c r="D548" s="743" t="s">
        <v>2847</v>
      </c>
      <c r="E548" s="744" t="s">
        <v>1741</v>
      </c>
      <c r="F548" s="662" t="s">
        <v>1714</v>
      </c>
      <c r="G548" s="662" t="s">
        <v>1866</v>
      </c>
      <c r="H548" s="662" t="s">
        <v>531</v>
      </c>
      <c r="I548" s="662" t="s">
        <v>2232</v>
      </c>
      <c r="J548" s="662" t="s">
        <v>1868</v>
      </c>
      <c r="K548" s="662" t="s">
        <v>1935</v>
      </c>
      <c r="L548" s="663">
        <v>0</v>
      </c>
      <c r="M548" s="663">
        <v>0</v>
      </c>
      <c r="N548" s="662">
        <v>1</v>
      </c>
      <c r="O548" s="745">
        <v>1</v>
      </c>
      <c r="P548" s="663">
        <v>0</v>
      </c>
      <c r="Q548" s="678"/>
      <c r="R548" s="662">
        <v>1</v>
      </c>
      <c r="S548" s="678">
        <v>1</v>
      </c>
      <c r="T548" s="745">
        <v>1</v>
      </c>
      <c r="U548" s="701">
        <v>1</v>
      </c>
    </row>
    <row r="549" spans="1:21" ht="14.4" customHeight="1" x14ac:dyDescent="0.3">
      <c r="A549" s="661">
        <v>13</v>
      </c>
      <c r="B549" s="662" t="s">
        <v>530</v>
      </c>
      <c r="C549" s="662" t="s">
        <v>1719</v>
      </c>
      <c r="D549" s="743" t="s">
        <v>2847</v>
      </c>
      <c r="E549" s="744" t="s">
        <v>1741</v>
      </c>
      <c r="F549" s="662" t="s">
        <v>1714</v>
      </c>
      <c r="G549" s="662" t="s">
        <v>1870</v>
      </c>
      <c r="H549" s="662" t="s">
        <v>531</v>
      </c>
      <c r="I549" s="662" t="s">
        <v>2521</v>
      </c>
      <c r="J549" s="662" t="s">
        <v>1872</v>
      </c>
      <c r="K549" s="662" t="s">
        <v>1201</v>
      </c>
      <c r="L549" s="663">
        <v>0</v>
      </c>
      <c r="M549" s="663">
        <v>0</v>
      </c>
      <c r="N549" s="662">
        <v>1</v>
      </c>
      <c r="O549" s="745">
        <v>1</v>
      </c>
      <c r="P549" s="663">
        <v>0</v>
      </c>
      <c r="Q549" s="678"/>
      <c r="R549" s="662">
        <v>1</v>
      </c>
      <c r="S549" s="678">
        <v>1</v>
      </c>
      <c r="T549" s="745">
        <v>1</v>
      </c>
      <c r="U549" s="701">
        <v>1</v>
      </c>
    </row>
    <row r="550" spans="1:21" ht="14.4" customHeight="1" x14ac:dyDescent="0.3">
      <c r="A550" s="661">
        <v>13</v>
      </c>
      <c r="B550" s="662" t="s">
        <v>530</v>
      </c>
      <c r="C550" s="662" t="s">
        <v>1719</v>
      </c>
      <c r="D550" s="743" t="s">
        <v>2847</v>
      </c>
      <c r="E550" s="744" t="s">
        <v>1741</v>
      </c>
      <c r="F550" s="662" t="s">
        <v>1714</v>
      </c>
      <c r="G550" s="662" t="s">
        <v>1870</v>
      </c>
      <c r="H550" s="662" t="s">
        <v>531</v>
      </c>
      <c r="I550" s="662" t="s">
        <v>1874</v>
      </c>
      <c r="J550" s="662" t="s">
        <v>1875</v>
      </c>
      <c r="K550" s="662" t="s">
        <v>1876</v>
      </c>
      <c r="L550" s="663">
        <v>0</v>
      </c>
      <c r="M550" s="663">
        <v>0</v>
      </c>
      <c r="N550" s="662">
        <v>1</v>
      </c>
      <c r="O550" s="745">
        <v>1</v>
      </c>
      <c r="P550" s="663"/>
      <c r="Q550" s="678"/>
      <c r="R550" s="662"/>
      <c r="S550" s="678">
        <v>0</v>
      </c>
      <c r="T550" s="745"/>
      <c r="U550" s="701">
        <v>0</v>
      </c>
    </row>
    <row r="551" spans="1:21" ht="14.4" customHeight="1" x14ac:dyDescent="0.3">
      <c r="A551" s="661">
        <v>13</v>
      </c>
      <c r="B551" s="662" t="s">
        <v>530</v>
      </c>
      <c r="C551" s="662" t="s">
        <v>1719</v>
      </c>
      <c r="D551" s="743" t="s">
        <v>2847</v>
      </c>
      <c r="E551" s="744" t="s">
        <v>1741</v>
      </c>
      <c r="F551" s="662" t="s">
        <v>1714</v>
      </c>
      <c r="G551" s="662" t="s">
        <v>2413</v>
      </c>
      <c r="H551" s="662" t="s">
        <v>531</v>
      </c>
      <c r="I551" s="662" t="s">
        <v>2414</v>
      </c>
      <c r="J551" s="662" t="s">
        <v>2415</v>
      </c>
      <c r="K551" s="662" t="s">
        <v>2416</v>
      </c>
      <c r="L551" s="663">
        <v>141.62</v>
      </c>
      <c r="M551" s="663">
        <v>283.24</v>
      </c>
      <c r="N551" s="662">
        <v>2</v>
      </c>
      <c r="O551" s="745">
        <v>1</v>
      </c>
      <c r="P551" s="663">
        <v>283.24</v>
      </c>
      <c r="Q551" s="678">
        <v>1</v>
      </c>
      <c r="R551" s="662">
        <v>2</v>
      </c>
      <c r="S551" s="678">
        <v>1</v>
      </c>
      <c r="T551" s="745">
        <v>1</v>
      </c>
      <c r="U551" s="701">
        <v>1</v>
      </c>
    </row>
    <row r="552" spans="1:21" ht="14.4" customHeight="1" x14ac:dyDescent="0.3">
      <c r="A552" s="661">
        <v>13</v>
      </c>
      <c r="B552" s="662" t="s">
        <v>530</v>
      </c>
      <c r="C552" s="662" t="s">
        <v>1719</v>
      </c>
      <c r="D552" s="743" t="s">
        <v>2847</v>
      </c>
      <c r="E552" s="744" t="s">
        <v>1741</v>
      </c>
      <c r="F552" s="662" t="s">
        <v>1714</v>
      </c>
      <c r="G552" s="662" t="s">
        <v>2178</v>
      </c>
      <c r="H552" s="662" t="s">
        <v>531</v>
      </c>
      <c r="I552" s="662" t="s">
        <v>2522</v>
      </c>
      <c r="J552" s="662" t="s">
        <v>2523</v>
      </c>
      <c r="K552" s="662" t="s">
        <v>2524</v>
      </c>
      <c r="L552" s="663">
        <v>0</v>
      </c>
      <c r="M552" s="663">
        <v>0</v>
      </c>
      <c r="N552" s="662">
        <v>1</v>
      </c>
      <c r="O552" s="745">
        <v>0.5</v>
      </c>
      <c r="P552" s="663"/>
      <c r="Q552" s="678"/>
      <c r="R552" s="662"/>
      <c r="S552" s="678">
        <v>0</v>
      </c>
      <c r="T552" s="745"/>
      <c r="U552" s="701">
        <v>0</v>
      </c>
    </row>
    <row r="553" spans="1:21" ht="14.4" customHeight="1" x14ac:dyDescent="0.3">
      <c r="A553" s="661">
        <v>13</v>
      </c>
      <c r="B553" s="662" t="s">
        <v>530</v>
      </c>
      <c r="C553" s="662" t="s">
        <v>1719</v>
      </c>
      <c r="D553" s="743" t="s">
        <v>2847</v>
      </c>
      <c r="E553" s="744" t="s">
        <v>1741</v>
      </c>
      <c r="F553" s="662" t="s">
        <v>1714</v>
      </c>
      <c r="G553" s="662" t="s">
        <v>2178</v>
      </c>
      <c r="H553" s="662" t="s">
        <v>531</v>
      </c>
      <c r="I553" s="662" t="s">
        <v>2525</v>
      </c>
      <c r="J553" s="662" t="s">
        <v>2180</v>
      </c>
      <c r="K553" s="662" t="s">
        <v>2524</v>
      </c>
      <c r="L553" s="663">
        <v>0</v>
      </c>
      <c r="M553" s="663">
        <v>0</v>
      </c>
      <c r="N553" s="662">
        <v>1</v>
      </c>
      <c r="O553" s="745">
        <v>0.5</v>
      </c>
      <c r="P553" s="663"/>
      <c r="Q553" s="678"/>
      <c r="R553" s="662"/>
      <c r="S553" s="678">
        <v>0</v>
      </c>
      <c r="T553" s="745"/>
      <c r="U553" s="701">
        <v>0</v>
      </c>
    </row>
    <row r="554" spans="1:21" ht="14.4" customHeight="1" x14ac:dyDescent="0.3">
      <c r="A554" s="661">
        <v>13</v>
      </c>
      <c r="B554" s="662" t="s">
        <v>530</v>
      </c>
      <c r="C554" s="662" t="s">
        <v>1719</v>
      </c>
      <c r="D554" s="743" t="s">
        <v>2847</v>
      </c>
      <c r="E554" s="744" t="s">
        <v>1741</v>
      </c>
      <c r="F554" s="662" t="s">
        <v>1714</v>
      </c>
      <c r="G554" s="662" t="s">
        <v>1906</v>
      </c>
      <c r="H554" s="662" t="s">
        <v>1113</v>
      </c>
      <c r="I554" s="662" t="s">
        <v>2465</v>
      </c>
      <c r="J554" s="662" t="s">
        <v>2037</v>
      </c>
      <c r="K554" s="662" t="s">
        <v>2331</v>
      </c>
      <c r="L554" s="663">
        <v>0</v>
      </c>
      <c r="M554" s="663">
        <v>0</v>
      </c>
      <c r="N554" s="662">
        <v>2</v>
      </c>
      <c r="O554" s="745">
        <v>1.5</v>
      </c>
      <c r="P554" s="663">
        <v>0</v>
      </c>
      <c r="Q554" s="678"/>
      <c r="R554" s="662">
        <v>2</v>
      </c>
      <c r="S554" s="678">
        <v>1</v>
      </c>
      <c r="T554" s="745">
        <v>1.5</v>
      </c>
      <c r="U554" s="701">
        <v>1</v>
      </c>
    </row>
    <row r="555" spans="1:21" ht="14.4" customHeight="1" x14ac:dyDescent="0.3">
      <c r="A555" s="661">
        <v>13</v>
      </c>
      <c r="B555" s="662" t="s">
        <v>530</v>
      </c>
      <c r="C555" s="662" t="s">
        <v>1719</v>
      </c>
      <c r="D555" s="743" t="s">
        <v>2847</v>
      </c>
      <c r="E555" s="744" t="s">
        <v>1742</v>
      </c>
      <c r="F555" s="662" t="s">
        <v>1714</v>
      </c>
      <c r="G555" s="662" t="s">
        <v>1751</v>
      </c>
      <c r="H555" s="662" t="s">
        <v>531</v>
      </c>
      <c r="I555" s="662" t="s">
        <v>2342</v>
      </c>
      <c r="J555" s="662" t="s">
        <v>2258</v>
      </c>
      <c r="K555" s="662" t="s">
        <v>2343</v>
      </c>
      <c r="L555" s="663">
        <v>154.36000000000001</v>
      </c>
      <c r="M555" s="663">
        <v>154.36000000000001</v>
      </c>
      <c r="N555" s="662">
        <v>1</v>
      </c>
      <c r="O555" s="745">
        <v>1</v>
      </c>
      <c r="P555" s="663">
        <v>154.36000000000001</v>
      </c>
      <c r="Q555" s="678">
        <v>1</v>
      </c>
      <c r="R555" s="662">
        <v>1</v>
      </c>
      <c r="S555" s="678">
        <v>1</v>
      </c>
      <c r="T555" s="745">
        <v>1</v>
      </c>
      <c r="U555" s="701">
        <v>1</v>
      </c>
    </row>
    <row r="556" spans="1:21" ht="14.4" customHeight="1" x14ac:dyDescent="0.3">
      <c r="A556" s="661">
        <v>13</v>
      </c>
      <c r="B556" s="662" t="s">
        <v>530</v>
      </c>
      <c r="C556" s="662" t="s">
        <v>1719</v>
      </c>
      <c r="D556" s="743" t="s">
        <v>2847</v>
      </c>
      <c r="E556" s="744" t="s">
        <v>1742</v>
      </c>
      <c r="F556" s="662" t="s">
        <v>1714</v>
      </c>
      <c r="G556" s="662" t="s">
        <v>1751</v>
      </c>
      <c r="H556" s="662" t="s">
        <v>1113</v>
      </c>
      <c r="I556" s="662" t="s">
        <v>1410</v>
      </c>
      <c r="J556" s="662" t="s">
        <v>1260</v>
      </c>
      <c r="K556" s="662" t="s">
        <v>1656</v>
      </c>
      <c r="L556" s="663">
        <v>154.36000000000001</v>
      </c>
      <c r="M556" s="663">
        <v>154.36000000000001</v>
      </c>
      <c r="N556" s="662">
        <v>1</v>
      </c>
      <c r="O556" s="745">
        <v>1</v>
      </c>
      <c r="P556" s="663">
        <v>154.36000000000001</v>
      </c>
      <c r="Q556" s="678">
        <v>1</v>
      </c>
      <c r="R556" s="662">
        <v>1</v>
      </c>
      <c r="S556" s="678">
        <v>1</v>
      </c>
      <c r="T556" s="745">
        <v>1</v>
      </c>
      <c r="U556" s="701">
        <v>1</v>
      </c>
    </row>
    <row r="557" spans="1:21" ht="14.4" customHeight="1" x14ac:dyDescent="0.3">
      <c r="A557" s="661">
        <v>13</v>
      </c>
      <c r="B557" s="662" t="s">
        <v>530</v>
      </c>
      <c r="C557" s="662" t="s">
        <v>1719</v>
      </c>
      <c r="D557" s="743" t="s">
        <v>2847</v>
      </c>
      <c r="E557" s="744" t="s">
        <v>1742</v>
      </c>
      <c r="F557" s="662" t="s">
        <v>1714</v>
      </c>
      <c r="G557" s="662" t="s">
        <v>1751</v>
      </c>
      <c r="H557" s="662" t="s">
        <v>1113</v>
      </c>
      <c r="I557" s="662" t="s">
        <v>1414</v>
      </c>
      <c r="J557" s="662" t="s">
        <v>1415</v>
      </c>
      <c r="K557" s="662" t="s">
        <v>1416</v>
      </c>
      <c r="L557" s="663">
        <v>75.73</v>
      </c>
      <c r="M557" s="663">
        <v>227.19</v>
      </c>
      <c r="N557" s="662">
        <v>3</v>
      </c>
      <c r="O557" s="745">
        <v>2</v>
      </c>
      <c r="P557" s="663">
        <v>75.73</v>
      </c>
      <c r="Q557" s="678">
        <v>0.33333333333333337</v>
      </c>
      <c r="R557" s="662">
        <v>1</v>
      </c>
      <c r="S557" s="678">
        <v>0.33333333333333331</v>
      </c>
      <c r="T557" s="745">
        <v>1</v>
      </c>
      <c r="U557" s="701">
        <v>0.5</v>
      </c>
    </row>
    <row r="558" spans="1:21" ht="14.4" customHeight="1" x14ac:dyDescent="0.3">
      <c r="A558" s="661">
        <v>13</v>
      </c>
      <c r="B558" s="662" t="s">
        <v>530</v>
      </c>
      <c r="C558" s="662" t="s">
        <v>1719</v>
      </c>
      <c r="D558" s="743" t="s">
        <v>2847</v>
      </c>
      <c r="E558" s="744" t="s">
        <v>1742</v>
      </c>
      <c r="F558" s="662" t="s">
        <v>1714</v>
      </c>
      <c r="G558" s="662" t="s">
        <v>1755</v>
      </c>
      <c r="H558" s="662" t="s">
        <v>531</v>
      </c>
      <c r="I558" s="662" t="s">
        <v>1756</v>
      </c>
      <c r="J558" s="662" t="s">
        <v>1757</v>
      </c>
      <c r="K558" s="662" t="s">
        <v>1758</v>
      </c>
      <c r="L558" s="663">
        <v>57.76</v>
      </c>
      <c r="M558" s="663">
        <v>462.08</v>
      </c>
      <c r="N558" s="662">
        <v>8</v>
      </c>
      <c r="O558" s="745">
        <v>6.5</v>
      </c>
      <c r="P558" s="663">
        <v>346.56</v>
      </c>
      <c r="Q558" s="678">
        <v>0.75</v>
      </c>
      <c r="R558" s="662">
        <v>6</v>
      </c>
      <c r="S558" s="678">
        <v>0.75</v>
      </c>
      <c r="T558" s="745">
        <v>5</v>
      </c>
      <c r="U558" s="701">
        <v>0.76923076923076927</v>
      </c>
    </row>
    <row r="559" spans="1:21" ht="14.4" customHeight="1" x14ac:dyDescent="0.3">
      <c r="A559" s="661">
        <v>13</v>
      </c>
      <c r="B559" s="662" t="s">
        <v>530</v>
      </c>
      <c r="C559" s="662" t="s">
        <v>1719</v>
      </c>
      <c r="D559" s="743" t="s">
        <v>2847</v>
      </c>
      <c r="E559" s="744" t="s">
        <v>1742</v>
      </c>
      <c r="F559" s="662" t="s">
        <v>1714</v>
      </c>
      <c r="G559" s="662" t="s">
        <v>1773</v>
      </c>
      <c r="H559" s="662" t="s">
        <v>1113</v>
      </c>
      <c r="I559" s="662" t="s">
        <v>861</v>
      </c>
      <c r="J559" s="662" t="s">
        <v>1207</v>
      </c>
      <c r="K559" s="662" t="s">
        <v>1208</v>
      </c>
      <c r="L559" s="663">
        <v>103.8</v>
      </c>
      <c r="M559" s="663">
        <v>207.6</v>
      </c>
      <c r="N559" s="662">
        <v>2</v>
      </c>
      <c r="O559" s="745">
        <v>1.5</v>
      </c>
      <c r="P559" s="663">
        <v>207.6</v>
      </c>
      <c r="Q559" s="678">
        <v>1</v>
      </c>
      <c r="R559" s="662">
        <v>2</v>
      </c>
      <c r="S559" s="678">
        <v>1</v>
      </c>
      <c r="T559" s="745">
        <v>1.5</v>
      </c>
      <c r="U559" s="701">
        <v>1</v>
      </c>
    </row>
    <row r="560" spans="1:21" ht="14.4" customHeight="1" x14ac:dyDescent="0.3">
      <c r="A560" s="661">
        <v>13</v>
      </c>
      <c r="B560" s="662" t="s">
        <v>530</v>
      </c>
      <c r="C560" s="662" t="s">
        <v>1719</v>
      </c>
      <c r="D560" s="743" t="s">
        <v>2847</v>
      </c>
      <c r="E560" s="744" t="s">
        <v>1742</v>
      </c>
      <c r="F560" s="662" t="s">
        <v>1714</v>
      </c>
      <c r="G560" s="662" t="s">
        <v>1773</v>
      </c>
      <c r="H560" s="662" t="s">
        <v>1113</v>
      </c>
      <c r="I560" s="662" t="s">
        <v>1774</v>
      </c>
      <c r="J560" s="662" t="s">
        <v>1775</v>
      </c>
      <c r="K560" s="662" t="s">
        <v>1776</v>
      </c>
      <c r="L560" s="663">
        <v>155.69999999999999</v>
      </c>
      <c r="M560" s="663">
        <v>622.79999999999995</v>
      </c>
      <c r="N560" s="662">
        <v>4</v>
      </c>
      <c r="O560" s="745">
        <v>1.5</v>
      </c>
      <c r="P560" s="663">
        <v>311.39999999999998</v>
      </c>
      <c r="Q560" s="678">
        <v>0.5</v>
      </c>
      <c r="R560" s="662">
        <v>2</v>
      </c>
      <c r="S560" s="678">
        <v>0.5</v>
      </c>
      <c r="T560" s="745">
        <v>1</v>
      </c>
      <c r="U560" s="701">
        <v>0.66666666666666663</v>
      </c>
    </row>
    <row r="561" spans="1:21" ht="14.4" customHeight="1" x14ac:dyDescent="0.3">
      <c r="A561" s="661">
        <v>13</v>
      </c>
      <c r="B561" s="662" t="s">
        <v>530</v>
      </c>
      <c r="C561" s="662" t="s">
        <v>1719</v>
      </c>
      <c r="D561" s="743" t="s">
        <v>2847</v>
      </c>
      <c r="E561" s="744" t="s">
        <v>1742</v>
      </c>
      <c r="F561" s="662" t="s">
        <v>1714</v>
      </c>
      <c r="G561" s="662" t="s">
        <v>1782</v>
      </c>
      <c r="H561" s="662" t="s">
        <v>531</v>
      </c>
      <c r="I561" s="662" t="s">
        <v>1783</v>
      </c>
      <c r="J561" s="662" t="s">
        <v>1343</v>
      </c>
      <c r="K561" s="662" t="s">
        <v>1663</v>
      </c>
      <c r="L561" s="663">
        <v>170.52</v>
      </c>
      <c r="M561" s="663">
        <v>682.08</v>
      </c>
      <c r="N561" s="662">
        <v>4</v>
      </c>
      <c r="O561" s="745">
        <v>1.5</v>
      </c>
      <c r="P561" s="663">
        <v>682.08</v>
      </c>
      <c r="Q561" s="678">
        <v>1</v>
      </c>
      <c r="R561" s="662">
        <v>4</v>
      </c>
      <c r="S561" s="678">
        <v>1</v>
      </c>
      <c r="T561" s="745">
        <v>1.5</v>
      </c>
      <c r="U561" s="701">
        <v>1</v>
      </c>
    </row>
    <row r="562" spans="1:21" ht="14.4" customHeight="1" x14ac:dyDescent="0.3">
      <c r="A562" s="661">
        <v>13</v>
      </c>
      <c r="B562" s="662" t="s">
        <v>530</v>
      </c>
      <c r="C562" s="662" t="s">
        <v>1719</v>
      </c>
      <c r="D562" s="743" t="s">
        <v>2847</v>
      </c>
      <c r="E562" s="744" t="s">
        <v>1742</v>
      </c>
      <c r="F562" s="662" t="s">
        <v>1714</v>
      </c>
      <c r="G562" s="662" t="s">
        <v>1782</v>
      </c>
      <c r="H562" s="662" t="s">
        <v>531</v>
      </c>
      <c r="I562" s="662" t="s">
        <v>1787</v>
      </c>
      <c r="J562" s="662" t="s">
        <v>1788</v>
      </c>
      <c r="K562" s="662" t="s">
        <v>1789</v>
      </c>
      <c r="L562" s="663">
        <v>85.27</v>
      </c>
      <c r="M562" s="663">
        <v>85.27</v>
      </c>
      <c r="N562" s="662">
        <v>1</v>
      </c>
      <c r="O562" s="745">
        <v>0.5</v>
      </c>
      <c r="P562" s="663"/>
      <c r="Q562" s="678">
        <v>0</v>
      </c>
      <c r="R562" s="662"/>
      <c r="S562" s="678">
        <v>0</v>
      </c>
      <c r="T562" s="745"/>
      <c r="U562" s="701">
        <v>0</v>
      </c>
    </row>
    <row r="563" spans="1:21" ht="14.4" customHeight="1" x14ac:dyDescent="0.3">
      <c r="A563" s="661">
        <v>13</v>
      </c>
      <c r="B563" s="662" t="s">
        <v>530</v>
      </c>
      <c r="C563" s="662" t="s">
        <v>1719</v>
      </c>
      <c r="D563" s="743" t="s">
        <v>2847</v>
      </c>
      <c r="E563" s="744" t="s">
        <v>1742</v>
      </c>
      <c r="F563" s="662" t="s">
        <v>1714</v>
      </c>
      <c r="G563" s="662" t="s">
        <v>1782</v>
      </c>
      <c r="H563" s="662" t="s">
        <v>531</v>
      </c>
      <c r="I563" s="662" t="s">
        <v>1342</v>
      </c>
      <c r="J563" s="662" t="s">
        <v>1343</v>
      </c>
      <c r="K563" s="662" t="s">
        <v>1663</v>
      </c>
      <c r="L563" s="663">
        <v>170.52</v>
      </c>
      <c r="M563" s="663">
        <v>682.08</v>
      </c>
      <c r="N563" s="662">
        <v>4</v>
      </c>
      <c r="O563" s="745">
        <v>1.5</v>
      </c>
      <c r="P563" s="663">
        <v>341.04</v>
      </c>
      <c r="Q563" s="678">
        <v>0.5</v>
      </c>
      <c r="R563" s="662">
        <v>2</v>
      </c>
      <c r="S563" s="678">
        <v>0.5</v>
      </c>
      <c r="T563" s="745">
        <v>1</v>
      </c>
      <c r="U563" s="701">
        <v>0.66666666666666663</v>
      </c>
    </row>
    <row r="564" spans="1:21" ht="14.4" customHeight="1" x14ac:dyDescent="0.3">
      <c r="A564" s="661">
        <v>13</v>
      </c>
      <c r="B564" s="662" t="s">
        <v>530</v>
      </c>
      <c r="C564" s="662" t="s">
        <v>1719</v>
      </c>
      <c r="D564" s="743" t="s">
        <v>2847</v>
      </c>
      <c r="E564" s="744" t="s">
        <v>1742</v>
      </c>
      <c r="F564" s="662" t="s">
        <v>1714</v>
      </c>
      <c r="G564" s="662" t="s">
        <v>1782</v>
      </c>
      <c r="H564" s="662" t="s">
        <v>531</v>
      </c>
      <c r="I564" s="662" t="s">
        <v>2526</v>
      </c>
      <c r="J564" s="662" t="s">
        <v>2527</v>
      </c>
      <c r="K564" s="662" t="s">
        <v>2528</v>
      </c>
      <c r="L564" s="663">
        <v>0</v>
      </c>
      <c r="M564" s="663">
        <v>0</v>
      </c>
      <c r="N564" s="662">
        <v>2</v>
      </c>
      <c r="O564" s="745">
        <v>1</v>
      </c>
      <c r="P564" s="663">
        <v>0</v>
      </c>
      <c r="Q564" s="678"/>
      <c r="R564" s="662">
        <v>2</v>
      </c>
      <c r="S564" s="678">
        <v>1</v>
      </c>
      <c r="T564" s="745">
        <v>1</v>
      </c>
      <c r="U564" s="701">
        <v>1</v>
      </c>
    </row>
    <row r="565" spans="1:21" ht="14.4" customHeight="1" x14ac:dyDescent="0.3">
      <c r="A565" s="661">
        <v>13</v>
      </c>
      <c r="B565" s="662" t="s">
        <v>530</v>
      </c>
      <c r="C565" s="662" t="s">
        <v>1719</v>
      </c>
      <c r="D565" s="743" t="s">
        <v>2847</v>
      </c>
      <c r="E565" s="744" t="s">
        <v>1742</v>
      </c>
      <c r="F565" s="662" t="s">
        <v>1714</v>
      </c>
      <c r="G565" s="662" t="s">
        <v>1797</v>
      </c>
      <c r="H565" s="662" t="s">
        <v>531</v>
      </c>
      <c r="I565" s="662" t="s">
        <v>1475</v>
      </c>
      <c r="J565" s="662" t="s">
        <v>1476</v>
      </c>
      <c r="K565" s="662" t="s">
        <v>1764</v>
      </c>
      <c r="L565" s="663">
        <v>75.819999999999993</v>
      </c>
      <c r="M565" s="663">
        <v>75.819999999999993</v>
      </c>
      <c r="N565" s="662">
        <v>1</v>
      </c>
      <c r="O565" s="745">
        <v>1</v>
      </c>
      <c r="P565" s="663"/>
      <c r="Q565" s="678">
        <v>0</v>
      </c>
      <c r="R565" s="662"/>
      <c r="S565" s="678">
        <v>0</v>
      </c>
      <c r="T565" s="745"/>
      <c r="U565" s="701">
        <v>0</v>
      </c>
    </row>
    <row r="566" spans="1:21" ht="14.4" customHeight="1" x14ac:dyDescent="0.3">
      <c r="A566" s="661">
        <v>13</v>
      </c>
      <c r="B566" s="662" t="s">
        <v>530</v>
      </c>
      <c r="C566" s="662" t="s">
        <v>1719</v>
      </c>
      <c r="D566" s="743" t="s">
        <v>2847</v>
      </c>
      <c r="E566" s="744" t="s">
        <v>1742</v>
      </c>
      <c r="F566" s="662" t="s">
        <v>1714</v>
      </c>
      <c r="G566" s="662" t="s">
        <v>1797</v>
      </c>
      <c r="H566" s="662" t="s">
        <v>531</v>
      </c>
      <c r="I566" s="662" t="s">
        <v>2529</v>
      </c>
      <c r="J566" s="662" t="s">
        <v>1799</v>
      </c>
      <c r="K566" s="662" t="s">
        <v>2530</v>
      </c>
      <c r="L566" s="663">
        <v>0</v>
      </c>
      <c r="M566" s="663">
        <v>0</v>
      </c>
      <c r="N566" s="662">
        <v>2</v>
      </c>
      <c r="O566" s="745">
        <v>1</v>
      </c>
      <c r="P566" s="663">
        <v>0</v>
      </c>
      <c r="Q566" s="678"/>
      <c r="R566" s="662">
        <v>2</v>
      </c>
      <c r="S566" s="678">
        <v>1</v>
      </c>
      <c r="T566" s="745">
        <v>1</v>
      </c>
      <c r="U566" s="701">
        <v>1</v>
      </c>
    </row>
    <row r="567" spans="1:21" ht="14.4" customHeight="1" x14ac:dyDescent="0.3">
      <c r="A567" s="661">
        <v>13</v>
      </c>
      <c r="B567" s="662" t="s">
        <v>530</v>
      </c>
      <c r="C567" s="662" t="s">
        <v>1719</v>
      </c>
      <c r="D567" s="743" t="s">
        <v>2847</v>
      </c>
      <c r="E567" s="744" t="s">
        <v>1742</v>
      </c>
      <c r="F567" s="662" t="s">
        <v>1714</v>
      </c>
      <c r="G567" s="662" t="s">
        <v>1797</v>
      </c>
      <c r="H567" s="662" t="s">
        <v>531</v>
      </c>
      <c r="I567" s="662" t="s">
        <v>2531</v>
      </c>
      <c r="J567" s="662" t="s">
        <v>2532</v>
      </c>
      <c r="K567" s="662" t="s">
        <v>1663</v>
      </c>
      <c r="L567" s="663">
        <v>78.33</v>
      </c>
      <c r="M567" s="663">
        <v>234.99</v>
      </c>
      <c r="N567" s="662">
        <v>3</v>
      </c>
      <c r="O567" s="745">
        <v>1</v>
      </c>
      <c r="P567" s="663">
        <v>234.99</v>
      </c>
      <c r="Q567" s="678">
        <v>1</v>
      </c>
      <c r="R567" s="662">
        <v>3</v>
      </c>
      <c r="S567" s="678">
        <v>1</v>
      </c>
      <c r="T567" s="745">
        <v>1</v>
      </c>
      <c r="U567" s="701">
        <v>1</v>
      </c>
    </row>
    <row r="568" spans="1:21" ht="14.4" customHeight="1" x14ac:dyDescent="0.3">
      <c r="A568" s="661">
        <v>13</v>
      </c>
      <c r="B568" s="662" t="s">
        <v>530</v>
      </c>
      <c r="C568" s="662" t="s">
        <v>1719</v>
      </c>
      <c r="D568" s="743" t="s">
        <v>2847</v>
      </c>
      <c r="E568" s="744" t="s">
        <v>1742</v>
      </c>
      <c r="F568" s="662" t="s">
        <v>1714</v>
      </c>
      <c r="G568" s="662" t="s">
        <v>1803</v>
      </c>
      <c r="H568" s="662" t="s">
        <v>531</v>
      </c>
      <c r="I568" s="662" t="s">
        <v>2365</v>
      </c>
      <c r="J568" s="662" t="s">
        <v>1809</v>
      </c>
      <c r="K568" s="662" t="s">
        <v>1935</v>
      </c>
      <c r="L568" s="663">
        <v>23.06</v>
      </c>
      <c r="M568" s="663">
        <v>138.35999999999999</v>
      </c>
      <c r="N568" s="662">
        <v>6</v>
      </c>
      <c r="O568" s="745">
        <v>4</v>
      </c>
      <c r="P568" s="663">
        <v>92.24</v>
      </c>
      <c r="Q568" s="678">
        <v>0.66666666666666674</v>
      </c>
      <c r="R568" s="662">
        <v>4</v>
      </c>
      <c r="S568" s="678">
        <v>0.66666666666666663</v>
      </c>
      <c r="T568" s="745">
        <v>2.5</v>
      </c>
      <c r="U568" s="701">
        <v>0.625</v>
      </c>
    </row>
    <row r="569" spans="1:21" ht="14.4" customHeight="1" x14ac:dyDescent="0.3">
      <c r="A569" s="661">
        <v>13</v>
      </c>
      <c r="B569" s="662" t="s">
        <v>530</v>
      </c>
      <c r="C569" s="662" t="s">
        <v>1719</v>
      </c>
      <c r="D569" s="743" t="s">
        <v>2847</v>
      </c>
      <c r="E569" s="744" t="s">
        <v>1742</v>
      </c>
      <c r="F569" s="662" t="s">
        <v>1714</v>
      </c>
      <c r="G569" s="662" t="s">
        <v>1803</v>
      </c>
      <c r="H569" s="662" t="s">
        <v>531</v>
      </c>
      <c r="I569" s="662" t="s">
        <v>1808</v>
      </c>
      <c r="J569" s="662" t="s">
        <v>1809</v>
      </c>
      <c r="K569" s="662" t="s">
        <v>1140</v>
      </c>
      <c r="L569" s="663">
        <v>69.16</v>
      </c>
      <c r="M569" s="663">
        <v>69.16</v>
      </c>
      <c r="N569" s="662">
        <v>1</v>
      </c>
      <c r="O569" s="745">
        <v>0.5</v>
      </c>
      <c r="P569" s="663"/>
      <c r="Q569" s="678">
        <v>0</v>
      </c>
      <c r="R569" s="662"/>
      <c r="S569" s="678">
        <v>0</v>
      </c>
      <c r="T569" s="745"/>
      <c r="U569" s="701">
        <v>0</v>
      </c>
    </row>
    <row r="570" spans="1:21" ht="14.4" customHeight="1" x14ac:dyDescent="0.3">
      <c r="A570" s="661">
        <v>13</v>
      </c>
      <c r="B570" s="662" t="s">
        <v>530</v>
      </c>
      <c r="C570" s="662" t="s">
        <v>1719</v>
      </c>
      <c r="D570" s="743" t="s">
        <v>2847</v>
      </c>
      <c r="E570" s="744" t="s">
        <v>1742</v>
      </c>
      <c r="F570" s="662" t="s">
        <v>1714</v>
      </c>
      <c r="G570" s="662" t="s">
        <v>1803</v>
      </c>
      <c r="H570" s="662" t="s">
        <v>531</v>
      </c>
      <c r="I570" s="662" t="s">
        <v>1810</v>
      </c>
      <c r="J570" s="662" t="s">
        <v>1809</v>
      </c>
      <c r="K570" s="662" t="s">
        <v>1807</v>
      </c>
      <c r="L570" s="663">
        <v>207.45</v>
      </c>
      <c r="M570" s="663">
        <v>207.45</v>
      </c>
      <c r="N570" s="662">
        <v>1</v>
      </c>
      <c r="O570" s="745">
        <v>0.5</v>
      </c>
      <c r="P570" s="663">
        <v>207.45</v>
      </c>
      <c r="Q570" s="678">
        <v>1</v>
      </c>
      <c r="R570" s="662">
        <v>1</v>
      </c>
      <c r="S570" s="678">
        <v>1</v>
      </c>
      <c r="T570" s="745">
        <v>0.5</v>
      </c>
      <c r="U570" s="701">
        <v>1</v>
      </c>
    </row>
    <row r="571" spans="1:21" ht="14.4" customHeight="1" x14ac:dyDescent="0.3">
      <c r="A571" s="661">
        <v>13</v>
      </c>
      <c r="B571" s="662" t="s">
        <v>530</v>
      </c>
      <c r="C571" s="662" t="s">
        <v>1719</v>
      </c>
      <c r="D571" s="743" t="s">
        <v>2847</v>
      </c>
      <c r="E571" s="744" t="s">
        <v>1742</v>
      </c>
      <c r="F571" s="662" t="s">
        <v>1714</v>
      </c>
      <c r="G571" s="662" t="s">
        <v>1803</v>
      </c>
      <c r="H571" s="662" t="s">
        <v>531</v>
      </c>
      <c r="I571" s="662" t="s">
        <v>2503</v>
      </c>
      <c r="J571" s="662" t="s">
        <v>1809</v>
      </c>
      <c r="K571" s="662" t="s">
        <v>2504</v>
      </c>
      <c r="L571" s="663">
        <v>69.16</v>
      </c>
      <c r="M571" s="663">
        <v>138.32</v>
      </c>
      <c r="N571" s="662">
        <v>2</v>
      </c>
      <c r="O571" s="745">
        <v>2</v>
      </c>
      <c r="P571" s="663">
        <v>69.16</v>
      </c>
      <c r="Q571" s="678">
        <v>0.5</v>
      </c>
      <c r="R571" s="662">
        <v>1</v>
      </c>
      <c r="S571" s="678">
        <v>0.5</v>
      </c>
      <c r="T571" s="745">
        <v>1</v>
      </c>
      <c r="U571" s="701">
        <v>0.5</v>
      </c>
    </row>
    <row r="572" spans="1:21" ht="14.4" customHeight="1" x14ac:dyDescent="0.3">
      <c r="A572" s="661">
        <v>13</v>
      </c>
      <c r="B572" s="662" t="s">
        <v>530</v>
      </c>
      <c r="C572" s="662" t="s">
        <v>1719</v>
      </c>
      <c r="D572" s="743" t="s">
        <v>2847</v>
      </c>
      <c r="E572" s="744" t="s">
        <v>1742</v>
      </c>
      <c r="F572" s="662" t="s">
        <v>1714</v>
      </c>
      <c r="G572" s="662" t="s">
        <v>1803</v>
      </c>
      <c r="H572" s="662" t="s">
        <v>531</v>
      </c>
      <c r="I572" s="662" t="s">
        <v>2533</v>
      </c>
      <c r="J572" s="662" t="s">
        <v>2216</v>
      </c>
      <c r="K572" s="662" t="s">
        <v>2534</v>
      </c>
      <c r="L572" s="663">
        <v>0</v>
      </c>
      <c r="M572" s="663">
        <v>0</v>
      </c>
      <c r="N572" s="662">
        <v>1</v>
      </c>
      <c r="O572" s="745">
        <v>1</v>
      </c>
      <c r="P572" s="663">
        <v>0</v>
      </c>
      <c r="Q572" s="678"/>
      <c r="R572" s="662">
        <v>1</v>
      </c>
      <c r="S572" s="678">
        <v>1</v>
      </c>
      <c r="T572" s="745">
        <v>1</v>
      </c>
      <c r="U572" s="701">
        <v>1</v>
      </c>
    </row>
    <row r="573" spans="1:21" ht="14.4" customHeight="1" x14ac:dyDescent="0.3">
      <c r="A573" s="661">
        <v>13</v>
      </c>
      <c r="B573" s="662" t="s">
        <v>530</v>
      </c>
      <c r="C573" s="662" t="s">
        <v>1719</v>
      </c>
      <c r="D573" s="743" t="s">
        <v>2847</v>
      </c>
      <c r="E573" s="744" t="s">
        <v>1742</v>
      </c>
      <c r="F573" s="662" t="s">
        <v>1714</v>
      </c>
      <c r="G573" s="662" t="s">
        <v>1803</v>
      </c>
      <c r="H573" s="662" t="s">
        <v>531</v>
      </c>
      <c r="I573" s="662" t="s">
        <v>986</v>
      </c>
      <c r="J573" s="662" t="s">
        <v>987</v>
      </c>
      <c r="K573" s="662" t="s">
        <v>1811</v>
      </c>
      <c r="L573" s="663">
        <v>13.83</v>
      </c>
      <c r="M573" s="663">
        <v>13.83</v>
      </c>
      <c r="N573" s="662">
        <v>1</v>
      </c>
      <c r="O573" s="745">
        <v>1</v>
      </c>
      <c r="P573" s="663"/>
      <c r="Q573" s="678">
        <v>0</v>
      </c>
      <c r="R573" s="662"/>
      <c r="S573" s="678">
        <v>0</v>
      </c>
      <c r="T573" s="745"/>
      <c r="U573" s="701">
        <v>0</v>
      </c>
    </row>
    <row r="574" spans="1:21" ht="14.4" customHeight="1" x14ac:dyDescent="0.3">
      <c r="A574" s="661">
        <v>13</v>
      </c>
      <c r="B574" s="662" t="s">
        <v>530</v>
      </c>
      <c r="C574" s="662" t="s">
        <v>1719</v>
      </c>
      <c r="D574" s="743" t="s">
        <v>2847</v>
      </c>
      <c r="E574" s="744" t="s">
        <v>1742</v>
      </c>
      <c r="F574" s="662" t="s">
        <v>1714</v>
      </c>
      <c r="G574" s="662" t="s">
        <v>1803</v>
      </c>
      <c r="H574" s="662" t="s">
        <v>531</v>
      </c>
      <c r="I574" s="662" t="s">
        <v>1937</v>
      </c>
      <c r="J574" s="662" t="s">
        <v>987</v>
      </c>
      <c r="K574" s="662" t="s">
        <v>1938</v>
      </c>
      <c r="L574" s="663">
        <v>0</v>
      </c>
      <c r="M574" s="663">
        <v>0</v>
      </c>
      <c r="N574" s="662">
        <v>1</v>
      </c>
      <c r="O574" s="745">
        <v>1</v>
      </c>
      <c r="P574" s="663"/>
      <c r="Q574" s="678"/>
      <c r="R574" s="662"/>
      <c r="S574" s="678">
        <v>0</v>
      </c>
      <c r="T574" s="745"/>
      <c r="U574" s="701">
        <v>0</v>
      </c>
    </row>
    <row r="575" spans="1:21" ht="14.4" customHeight="1" x14ac:dyDescent="0.3">
      <c r="A575" s="661">
        <v>13</v>
      </c>
      <c r="B575" s="662" t="s">
        <v>530</v>
      </c>
      <c r="C575" s="662" t="s">
        <v>1719</v>
      </c>
      <c r="D575" s="743" t="s">
        <v>2847</v>
      </c>
      <c r="E575" s="744" t="s">
        <v>1742</v>
      </c>
      <c r="F575" s="662" t="s">
        <v>1714</v>
      </c>
      <c r="G575" s="662" t="s">
        <v>1803</v>
      </c>
      <c r="H575" s="662" t="s">
        <v>531</v>
      </c>
      <c r="I575" s="662" t="s">
        <v>1812</v>
      </c>
      <c r="J575" s="662" t="s">
        <v>987</v>
      </c>
      <c r="K575" s="662" t="s">
        <v>1813</v>
      </c>
      <c r="L575" s="663">
        <v>27.67</v>
      </c>
      <c r="M575" s="663">
        <v>55.34</v>
      </c>
      <c r="N575" s="662">
        <v>2</v>
      </c>
      <c r="O575" s="745">
        <v>1.5</v>
      </c>
      <c r="P575" s="663">
        <v>55.34</v>
      </c>
      <c r="Q575" s="678">
        <v>1</v>
      </c>
      <c r="R575" s="662">
        <v>2</v>
      </c>
      <c r="S575" s="678">
        <v>1</v>
      </c>
      <c r="T575" s="745">
        <v>1.5</v>
      </c>
      <c r="U575" s="701">
        <v>1</v>
      </c>
    </row>
    <row r="576" spans="1:21" ht="14.4" customHeight="1" x14ac:dyDescent="0.3">
      <c r="A576" s="661">
        <v>13</v>
      </c>
      <c r="B576" s="662" t="s">
        <v>530</v>
      </c>
      <c r="C576" s="662" t="s">
        <v>1719</v>
      </c>
      <c r="D576" s="743" t="s">
        <v>2847</v>
      </c>
      <c r="E576" s="744" t="s">
        <v>1742</v>
      </c>
      <c r="F576" s="662" t="s">
        <v>1714</v>
      </c>
      <c r="G576" s="662" t="s">
        <v>1803</v>
      </c>
      <c r="H576" s="662" t="s">
        <v>531</v>
      </c>
      <c r="I576" s="662" t="s">
        <v>2535</v>
      </c>
      <c r="J576" s="662" t="s">
        <v>1809</v>
      </c>
      <c r="K576" s="662" t="s">
        <v>2536</v>
      </c>
      <c r="L576" s="663">
        <v>0</v>
      </c>
      <c r="M576" s="663">
        <v>0</v>
      </c>
      <c r="N576" s="662">
        <v>1</v>
      </c>
      <c r="O576" s="745">
        <v>0.5</v>
      </c>
      <c r="P576" s="663">
        <v>0</v>
      </c>
      <c r="Q576" s="678"/>
      <c r="R576" s="662">
        <v>1</v>
      </c>
      <c r="S576" s="678">
        <v>1</v>
      </c>
      <c r="T576" s="745">
        <v>0.5</v>
      </c>
      <c r="U576" s="701">
        <v>1</v>
      </c>
    </row>
    <row r="577" spans="1:21" ht="14.4" customHeight="1" x14ac:dyDescent="0.3">
      <c r="A577" s="661">
        <v>13</v>
      </c>
      <c r="B577" s="662" t="s">
        <v>530</v>
      </c>
      <c r="C577" s="662" t="s">
        <v>1719</v>
      </c>
      <c r="D577" s="743" t="s">
        <v>2847</v>
      </c>
      <c r="E577" s="744" t="s">
        <v>1742</v>
      </c>
      <c r="F577" s="662" t="s">
        <v>1714</v>
      </c>
      <c r="G577" s="662" t="s">
        <v>1803</v>
      </c>
      <c r="H577" s="662" t="s">
        <v>531</v>
      </c>
      <c r="I577" s="662" t="s">
        <v>2537</v>
      </c>
      <c r="J577" s="662" t="s">
        <v>1809</v>
      </c>
      <c r="K577" s="662" t="s">
        <v>2538</v>
      </c>
      <c r="L577" s="663">
        <v>0</v>
      </c>
      <c r="M577" s="663">
        <v>0</v>
      </c>
      <c r="N577" s="662">
        <v>2</v>
      </c>
      <c r="O577" s="745">
        <v>1</v>
      </c>
      <c r="P577" s="663">
        <v>0</v>
      </c>
      <c r="Q577" s="678"/>
      <c r="R577" s="662">
        <v>1</v>
      </c>
      <c r="S577" s="678">
        <v>0.5</v>
      </c>
      <c r="T577" s="745">
        <v>0.5</v>
      </c>
      <c r="U577" s="701">
        <v>0.5</v>
      </c>
    </row>
    <row r="578" spans="1:21" ht="14.4" customHeight="1" x14ac:dyDescent="0.3">
      <c r="A578" s="661">
        <v>13</v>
      </c>
      <c r="B578" s="662" t="s">
        <v>530</v>
      </c>
      <c r="C578" s="662" t="s">
        <v>1719</v>
      </c>
      <c r="D578" s="743" t="s">
        <v>2847</v>
      </c>
      <c r="E578" s="744" t="s">
        <v>1742</v>
      </c>
      <c r="F578" s="662" t="s">
        <v>1714</v>
      </c>
      <c r="G578" s="662" t="s">
        <v>1833</v>
      </c>
      <c r="H578" s="662" t="s">
        <v>531</v>
      </c>
      <c r="I578" s="662" t="s">
        <v>929</v>
      </c>
      <c r="J578" s="662" t="s">
        <v>930</v>
      </c>
      <c r="K578" s="662" t="s">
        <v>905</v>
      </c>
      <c r="L578" s="663">
        <v>0</v>
      </c>
      <c r="M578" s="663">
        <v>0</v>
      </c>
      <c r="N578" s="662">
        <v>4</v>
      </c>
      <c r="O578" s="745">
        <v>4</v>
      </c>
      <c r="P578" s="663">
        <v>0</v>
      </c>
      <c r="Q578" s="678"/>
      <c r="R578" s="662">
        <v>3</v>
      </c>
      <c r="S578" s="678">
        <v>0.75</v>
      </c>
      <c r="T578" s="745">
        <v>3</v>
      </c>
      <c r="U578" s="701">
        <v>0.75</v>
      </c>
    </row>
    <row r="579" spans="1:21" ht="14.4" customHeight="1" x14ac:dyDescent="0.3">
      <c r="A579" s="661">
        <v>13</v>
      </c>
      <c r="B579" s="662" t="s">
        <v>530</v>
      </c>
      <c r="C579" s="662" t="s">
        <v>1719</v>
      </c>
      <c r="D579" s="743" t="s">
        <v>2847</v>
      </c>
      <c r="E579" s="744" t="s">
        <v>1742</v>
      </c>
      <c r="F579" s="662" t="s">
        <v>1714</v>
      </c>
      <c r="G579" s="662" t="s">
        <v>2281</v>
      </c>
      <c r="H579" s="662" t="s">
        <v>531</v>
      </c>
      <c r="I579" s="662" t="s">
        <v>2539</v>
      </c>
      <c r="J579" s="662" t="s">
        <v>2540</v>
      </c>
      <c r="K579" s="662" t="s">
        <v>2541</v>
      </c>
      <c r="L579" s="663">
        <v>0</v>
      </c>
      <c r="M579" s="663">
        <v>0</v>
      </c>
      <c r="N579" s="662">
        <v>1</v>
      </c>
      <c r="O579" s="745">
        <v>1</v>
      </c>
      <c r="P579" s="663"/>
      <c r="Q579" s="678"/>
      <c r="R579" s="662"/>
      <c r="S579" s="678">
        <v>0</v>
      </c>
      <c r="T579" s="745"/>
      <c r="U579" s="701">
        <v>0</v>
      </c>
    </row>
    <row r="580" spans="1:21" ht="14.4" customHeight="1" x14ac:dyDescent="0.3">
      <c r="A580" s="661">
        <v>13</v>
      </c>
      <c r="B580" s="662" t="s">
        <v>530</v>
      </c>
      <c r="C580" s="662" t="s">
        <v>1719</v>
      </c>
      <c r="D580" s="743" t="s">
        <v>2847</v>
      </c>
      <c r="E580" s="744" t="s">
        <v>1742</v>
      </c>
      <c r="F580" s="662" t="s">
        <v>1714</v>
      </c>
      <c r="G580" s="662" t="s">
        <v>1835</v>
      </c>
      <c r="H580" s="662" t="s">
        <v>531</v>
      </c>
      <c r="I580" s="662" t="s">
        <v>1836</v>
      </c>
      <c r="J580" s="662" t="s">
        <v>1837</v>
      </c>
      <c r="K580" s="662" t="s">
        <v>1838</v>
      </c>
      <c r="L580" s="663">
        <v>92.85</v>
      </c>
      <c r="M580" s="663">
        <v>92.85</v>
      </c>
      <c r="N580" s="662">
        <v>1</v>
      </c>
      <c r="O580" s="745">
        <v>0.5</v>
      </c>
      <c r="P580" s="663"/>
      <c r="Q580" s="678">
        <v>0</v>
      </c>
      <c r="R580" s="662"/>
      <c r="S580" s="678">
        <v>0</v>
      </c>
      <c r="T580" s="745"/>
      <c r="U580" s="701">
        <v>0</v>
      </c>
    </row>
    <row r="581" spans="1:21" ht="14.4" customHeight="1" x14ac:dyDescent="0.3">
      <c r="A581" s="661">
        <v>13</v>
      </c>
      <c r="B581" s="662" t="s">
        <v>530</v>
      </c>
      <c r="C581" s="662" t="s">
        <v>1719</v>
      </c>
      <c r="D581" s="743" t="s">
        <v>2847</v>
      </c>
      <c r="E581" s="744" t="s">
        <v>1742</v>
      </c>
      <c r="F581" s="662" t="s">
        <v>1714</v>
      </c>
      <c r="G581" s="662" t="s">
        <v>1835</v>
      </c>
      <c r="H581" s="662" t="s">
        <v>531</v>
      </c>
      <c r="I581" s="662" t="s">
        <v>731</v>
      </c>
      <c r="J581" s="662" t="s">
        <v>1837</v>
      </c>
      <c r="K581" s="662" t="s">
        <v>2324</v>
      </c>
      <c r="L581" s="663">
        <v>123.3</v>
      </c>
      <c r="M581" s="663">
        <v>493.2</v>
      </c>
      <c r="N581" s="662">
        <v>4</v>
      </c>
      <c r="O581" s="745">
        <v>3.5</v>
      </c>
      <c r="P581" s="663">
        <v>369.9</v>
      </c>
      <c r="Q581" s="678">
        <v>0.75</v>
      </c>
      <c r="R581" s="662">
        <v>3</v>
      </c>
      <c r="S581" s="678">
        <v>0.75</v>
      </c>
      <c r="T581" s="745">
        <v>2.5</v>
      </c>
      <c r="U581" s="701">
        <v>0.7142857142857143</v>
      </c>
    </row>
    <row r="582" spans="1:21" ht="14.4" customHeight="1" x14ac:dyDescent="0.3">
      <c r="A582" s="661">
        <v>13</v>
      </c>
      <c r="B582" s="662" t="s">
        <v>530</v>
      </c>
      <c r="C582" s="662" t="s">
        <v>1719</v>
      </c>
      <c r="D582" s="743" t="s">
        <v>2847</v>
      </c>
      <c r="E582" s="744" t="s">
        <v>1742</v>
      </c>
      <c r="F582" s="662" t="s">
        <v>1714</v>
      </c>
      <c r="G582" s="662" t="s">
        <v>1835</v>
      </c>
      <c r="H582" s="662" t="s">
        <v>531</v>
      </c>
      <c r="I582" s="662" t="s">
        <v>731</v>
      </c>
      <c r="J582" s="662" t="s">
        <v>1837</v>
      </c>
      <c r="K582" s="662" t="s">
        <v>2324</v>
      </c>
      <c r="L582" s="663">
        <v>159.16999999999999</v>
      </c>
      <c r="M582" s="663">
        <v>159.16999999999999</v>
      </c>
      <c r="N582" s="662">
        <v>1</v>
      </c>
      <c r="O582" s="745">
        <v>0.5</v>
      </c>
      <c r="P582" s="663">
        <v>159.16999999999999</v>
      </c>
      <c r="Q582" s="678">
        <v>1</v>
      </c>
      <c r="R582" s="662">
        <v>1</v>
      </c>
      <c r="S582" s="678">
        <v>1</v>
      </c>
      <c r="T582" s="745">
        <v>0.5</v>
      </c>
      <c r="U582" s="701">
        <v>1</v>
      </c>
    </row>
    <row r="583" spans="1:21" ht="14.4" customHeight="1" x14ac:dyDescent="0.3">
      <c r="A583" s="661">
        <v>13</v>
      </c>
      <c r="B583" s="662" t="s">
        <v>530</v>
      </c>
      <c r="C583" s="662" t="s">
        <v>1719</v>
      </c>
      <c r="D583" s="743" t="s">
        <v>2847</v>
      </c>
      <c r="E583" s="744" t="s">
        <v>1742</v>
      </c>
      <c r="F583" s="662" t="s">
        <v>1714</v>
      </c>
      <c r="G583" s="662" t="s">
        <v>1960</v>
      </c>
      <c r="H583" s="662" t="s">
        <v>531</v>
      </c>
      <c r="I583" s="662" t="s">
        <v>2101</v>
      </c>
      <c r="J583" s="662" t="s">
        <v>2102</v>
      </c>
      <c r="K583" s="662" t="s">
        <v>2103</v>
      </c>
      <c r="L583" s="663">
        <v>140.96</v>
      </c>
      <c r="M583" s="663">
        <v>563.84</v>
      </c>
      <c r="N583" s="662">
        <v>4</v>
      </c>
      <c r="O583" s="745">
        <v>3.5</v>
      </c>
      <c r="P583" s="663">
        <v>281.92</v>
      </c>
      <c r="Q583" s="678">
        <v>0.5</v>
      </c>
      <c r="R583" s="662">
        <v>2</v>
      </c>
      <c r="S583" s="678">
        <v>0.5</v>
      </c>
      <c r="T583" s="745">
        <v>1.5</v>
      </c>
      <c r="U583" s="701">
        <v>0.42857142857142855</v>
      </c>
    </row>
    <row r="584" spans="1:21" ht="14.4" customHeight="1" x14ac:dyDescent="0.3">
      <c r="A584" s="661">
        <v>13</v>
      </c>
      <c r="B584" s="662" t="s">
        <v>530</v>
      </c>
      <c r="C584" s="662" t="s">
        <v>1719</v>
      </c>
      <c r="D584" s="743" t="s">
        <v>2847</v>
      </c>
      <c r="E584" s="744" t="s">
        <v>1742</v>
      </c>
      <c r="F584" s="662" t="s">
        <v>1714</v>
      </c>
      <c r="G584" s="662" t="s">
        <v>2542</v>
      </c>
      <c r="H584" s="662" t="s">
        <v>531</v>
      </c>
      <c r="I584" s="662" t="s">
        <v>1467</v>
      </c>
      <c r="J584" s="662" t="s">
        <v>2543</v>
      </c>
      <c r="K584" s="662" t="s">
        <v>2544</v>
      </c>
      <c r="L584" s="663">
        <v>0</v>
      </c>
      <c r="M584" s="663">
        <v>0</v>
      </c>
      <c r="N584" s="662">
        <v>1</v>
      </c>
      <c r="O584" s="745">
        <v>1</v>
      </c>
      <c r="P584" s="663">
        <v>0</v>
      </c>
      <c r="Q584" s="678"/>
      <c r="R584" s="662">
        <v>1</v>
      </c>
      <c r="S584" s="678">
        <v>1</v>
      </c>
      <c r="T584" s="745">
        <v>1</v>
      </c>
      <c r="U584" s="701">
        <v>1</v>
      </c>
    </row>
    <row r="585" spans="1:21" ht="14.4" customHeight="1" x14ac:dyDescent="0.3">
      <c r="A585" s="661">
        <v>13</v>
      </c>
      <c r="B585" s="662" t="s">
        <v>530</v>
      </c>
      <c r="C585" s="662" t="s">
        <v>1719</v>
      </c>
      <c r="D585" s="743" t="s">
        <v>2847</v>
      </c>
      <c r="E585" s="744" t="s">
        <v>1742</v>
      </c>
      <c r="F585" s="662" t="s">
        <v>1714</v>
      </c>
      <c r="G585" s="662" t="s">
        <v>2545</v>
      </c>
      <c r="H585" s="662" t="s">
        <v>531</v>
      </c>
      <c r="I585" s="662" t="s">
        <v>2546</v>
      </c>
      <c r="J585" s="662" t="s">
        <v>2547</v>
      </c>
      <c r="K585" s="662" t="s">
        <v>2284</v>
      </c>
      <c r="L585" s="663">
        <v>0</v>
      </c>
      <c r="M585" s="663">
        <v>0</v>
      </c>
      <c r="N585" s="662">
        <v>1</v>
      </c>
      <c r="O585" s="745">
        <v>1</v>
      </c>
      <c r="P585" s="663">
        <v>0</v>
      </c>
      <c r="Q585" s="678"/>
      <c r="R585" s="662">
        <v>1</v>
      </c>
      <c r="S585" s="678">
        <v>1</v>
      </c>
      <c r="T585" s="745">
        <v>1</v>
      </c>
      <c r="U585" s="701">
        <v>1</v>
      </c>
    </row>
    <row r="586" spans="1:21" ht="14.4" customHeight="1" x14ac:dyDescent="0.3">
      <c r="A586" s="661">
        <v>13</v>
      </c>
      <c r="B586" s="662" t="s">
        <v>530</v>
      </c>
      <c r="C586" s="662" t="s">
        <v>1719</v>
      </c>
      <c r="D586" s="743" t="s">
        <v>2847</v>
      </c>
      <c r="E586" s="744" t="s">
        <v>1742</v>
      </c>
      <c r="F586" s="662" t="s">
        <v>1714</v>
      </c>
      <c r="G586" s="662" t="s">
        <v>2548</v>
      </c>
      <c r="H586" s="662" t="s">
        <v>531</v>
      </c>
      <c r="I586" s="662" t="s">
        <v>2549</v>
      </c>
      <c r="J586" s="662" t="s">
        <v>2550</v>
      </c>
      <c r="K586" s="662" t="s">
        <v>2551</v>
      </c>
      <c r="L586" s="663">
        <v>165.69</v>
      </c>
      <c r="M586" s="663">
        <v>497.07</v>
      </c>
      <c r="N586" s="662">
        <v>3</v>
      </c>
      <c r="O586" s="745">
        <v>1</v>
      </c>
      <c r="P586" s="663"/>
      <c r="Q586" s="678">
        <v>0</v>
      </c>
      <c r="R586" s="662"/>
      <c r="S586" s="678">
        <v>0</v>
      </c>
      <c r="T586" s="745"/>
      <c r="U586" s="701">
        <v>0</v>
      </c>
    </row>
    <row r="587" spans="1:21" ht="14.4" customHeight="1" x14ac:dyDescent="0.3">
      <c r="A587" s="661">
        <v>13</v>
      </c>
      <c r="B587" s="662" t="s">
        <v>530</v>
      </c>
      <c r="C587" s="662" t="s">
        <v>1719</v>
      </c>
      <c r="D587" s="743" t="s">
        <v>2847</v>
      </c>
      <c r="E587" s="744" t="s">
        <v>1742</v>
      </c>
      <c r="F587" s="662" t="s">
        <v>1714</v>
      </c>
      <c r="G587" s="662" t="s">
        <v>1973</v>
      </c>
      <c r="H587" s="662" t="s">
        <v>531</v>
      </c>
      <c r="I587" s="662" t="s">
        <v>2112</v>
      </c>
      <c r="J587" s="662" t="s">
        <v>1369</v>
      </c>
      <c r="K587" s="662" t="s">
        <v>2113</v>
      </c>
      <c r="L587" s="663">
        <v>48.09</v>
      </c>
      <c r="M587" s="663">
        <v>48.09</v>
      </c>
      <c r="N587" s="662">
        <v>1</v>
      </c>
      <c r="O587" s="745">
        <v>1</v>
      </c>
      <c r="P587" s="663">
        <v>48.09</v>
      </c>
      <c r="Q587" s="678">
        <v>1</v>
      </c>
      <c r="R587" s="662">
        <v>1</v>
      </c>
      <c r="S587" s="678">
        <v>1</v>
      </c>
      <c r="T587" s="745">
        <v>1</v>
      </c>
      <c r="U587" s="701">
        <v>1</v>
      </c>
    </row>
    <row r="588" spans="1:21" ht="14.4" customHeight="1" x14ac:dyDescent="0.3">
      <c r="A588" s="661">
        <v>13</v>
      </c>
      <c r="B588" s="662" t="s">
        <v>530</v>
      </c>
      <c r="C588" s="662" t="s">
        <v>1719</v>
      </c>
      <c r="D588" s="743" t="s">
        <v>2847</v>
      </c>
      <c r="E588" s="744" t="s">
        <v>1742</v>
      </c>
      <c r="F588" s="662" t="s">
        <v>1714</v>
      </c>
      <c r="G588" s="662" t="s">
        <v>1854</v>
      </c>
      <c r="H588" s="662" t="s">
        <v>531</v>
      </c>
      <c r="I588" s="662" t="s">
        <v>758</v>
      </c>
      <c r="J588" s="662" t="s">
        <v>759</v>
      </c>
      <c r="K588" s="662" t="s">
        <v>1855</v>
      </c>
      <c r="L588" s="663">
        <v>0</v>
      </c>
      <c r="M588" s="663">
        <v>0</v>
      </c>
      <c r="N588" s="662">
        <v>1</v>
      </c>
      <c r="O588" s="745">
        <v>0.5</v>
      </c>
      <c r="P588" s="663">
        <v>0</v>
      </c>
      <c r="Q588" s="678"/>
      <c r="R588" s="662">
        <v>1</v>
      </c>
      <c r="S588" s="678">
        <v>1</v>
      </c>
      <c r="T588" s="745">
        <v>0.5</v>
      </c>
      <c r="U588" s="701">
        <v>1</v>
      </c>
    </row>
    <row r="589" spans="1:21" ht="14.4" customHeight="1" x14ac:dyDescent="0.3">
      <c r="A589" s="661">
        <v>13</v>
      </c>
      <c r="B589" s="662" t="s">
        <v>530</v>
      </c>
      <c r="C589" s="662" t="s">
        <v>1719</v>
      </c>
      <c r="D589" s="743" t="s">
        <v>2847</v>
      </c>
      <c r="E589" s="744" t="s">
        <v>1742</v>
      </c>
      <c r="F589" s="662" t="s">
        <v>1714</v>
      </c>
      <c r="G589" s="662" t="s">
        <v>1856</v>
      </c>
      <c r="H589" s="662" t="s">
        <v>531</v>
      </c>
      <c r="I589" s="662" t="s">
        <v>1857</v>
      </c>
      <c r="J589" s="662" t="s">
        <v>1110</v>
      </c>
      <c r="K589" s="662" t="s">
        <v>1111</v>
      </c>
      <c r="L589" s="663">
        <v>98.75</v>
      </c>
      <c r="M589" s="663">
        <v>197.5</v>
      </c>
      <c r="N589" s="662">
        <v>2</v>
      </c>
      <c r="O589" s="745">
        <v>1</v>
      </c>
      <c r="P589" s="663">
        <v>197.5</v>
      </c>
      <c r="Q589" s="678">
        <v>1</v>
      </c>
      <c r="R589" s="662">
        <v>2</v>
      </c>
      <c r="S589" s="678">
        <v>1</v>
      </c>
      <c r="T589" s="745">
        <v>1</v>
      </c>
      <c r="U589" s="701">
        <v>1</v>
      </c>
    </row>
    <row r="590" spans="1:21" ht="14.4" customHeight="1" x14ac:dyDescent="0.3">
      <c r="A590" s="661">
        <v>13</v>
      </c>
      <c r="B590" s="662" t="s">
        <v>530</v>
      </c>
      <c r="C590" s="662" t="s">
        <v>1719</v>
      </c>
      <c r="D590" s="743" t="s">
        <v>2847</v>
      </c>
      <c r="E590" s="744" t="s">
        <v>1742</v>
      </c>
      <c r="F590" s="662" t="s">
        <v>1714</v>
      </c>
      <c r="G590" s="662" t="s">
        <v>1856</v>
      </c>
      <c r="H590" s="662" t="s">
        <v>531</v>
      </c>
      <c r="I590" s="662" t="s">
        <v>1858</v>
      </c>
      <c r="J590" s="662" t="s">
        <v>1110</v>
      </c>
      <c r="K590" s="662" t="s">
        <v>1859</v>
      </c>
      <c r="L590" s="663">
        <v>0</v>
      </c>
      <c r="M590" s="663">
        <v>0</v>
      </c>
      <c r="N590" s="662">
        <v>1</v>
      </c>
      <c r="O590" s="745">
        <v>1</v>
      </c>
      <c r="P590" s="663">
        <v>0</v>
      </c>
      <c r="Q590" s="678"/>
      <c r="R590" s="662">
        <v>1</v>
      </c>
      <c r="S590" s="678">
        <v>1</v>
      </c>
      <c r="T590" s="745">
        <v>1</v>
      </c>
      <c r="U590" s="701">
        <v>1</v>
      </c>
    </row>
    <row r="591" spans="1:21" ht="14.4" customHeight="1" x14ac:dyDescent="0.3">
      <c r="A591" s="661">
        <v>13</v>
      </c>
      <c r="B591" s="662" t="s">
        <v>530</v>
      </c>
      <c r="C591" s="662" t="s">
        <v>1719</v>
      </c>
      <c r="D591" s="743" t="s">
        <v>2847</v>
      </c>
      <c r="E591" s="744" t="s">
        <v>1742</v>
      </c>
      <c r="F591" s="662" t="s">
        <v>1714</v>
      </c>
      <c r="G591" s="662" t="s">
        <v>2123</v>
      </c>
      <c r="H591" s="662" t="s">
        <v>531</v>
      </c>
      <c r="I591" s="662" t="s">
        <v>2124</v>
      </c>
      <c r="J591" s="662" t="s">
        <v>2125</v>
      </c>
      <c r="K591" s="662" t="s">
        <v>2126</v>
      </c>
      <c r="L591" s="663">
        <v>0</v>
      </c>
      <c r="M591" s="663">
        <v>0</v>
      </c>
      <c r="N591" s="662">
        <v>1</v>
      </c>
      <c r="O591" s="745">
        <v>0.5</v>
      </c>
      <c r="P591" s="663">
        <v>0</v>
      </c>
      <c r="Q591" s="678"/>
      <c r="R591" s="662">
        <v>1</v>
      </c>
      <c r="S591" s="678">
        <v>1</v>
      </c>
      <c r="T591" s="745">
        <v>0.5</v>
      </c>
      <c r="U591" s="701">
        <v>1</v>
      </c>
    </row>
    <row r="592" spans="1:21" ht="14.4" customHeight="1" x14ac:dyDescent="0.3">
      <c r="A592" s="661">
        <v>13</v>
      </c>
      <c r="B592" s="662" t="s">
        <v>530</v>
      </c>
      <c r="C592" s="662" t="s">
        <v>1719</v>
      </c>
      <c r="D592" s="743" t="s">
        <v>2847</v>
      </c>
      <c r="E592" s="744" t="s">
        <v>1742</v>
      </c>
      <c r="F592" s="662" t="s">
        <v>1714</v>
      </c>
      <c r="G592" s="662" t="s">
        <v>2123</v>
      </c>
      <c r="H592" s="662" t="s">
        <v>531</v>
      </c>
      <c r="I592" s="662" t="s">
        <v>2399</v>
      </c>
      <c r="J592" s="662" t="s">
        <v>2400</v>
      </c>
      <c r="K592" s="662" t="s">
        <v>2401</v>
      </c>
      <c r="L592" s="663">
        <v>0</v>
      </c>
      <c r="M592" s="663">
        <v>0</v>
      </c>
      <c r="N592" s="662">
        <v>2</v>
      </c>
      <c r="O592" s="745">
        <v>2</v>
      </c>
      <c r="P592" s="663">
        <v>0</v>
      </c>
      <c r="Q592" s="678"/>
      <c r="R592" s="662">
        <v>1</v>
      </c>
      <c r="S592" s="678">
        <v>0.5</v>
      </c>
      <c r="T592" s="745">
        <v>1</v>
      </c>
      <c r="U592" s="701">
        <v>0.5</v>
      </c>
    </row>
    <row r="593" spans="1:21" ht="14.4" customHeight="1" x14ac:dyDescent="0.3">
      <c r="A593" s="661">
        <v>13</v>
      </c>
      <c r="B593" s="662" t="s">
        <v>530</v>
      </c>
      <c r="C593" s="662" t="s">
        <v>1719</v>
      </c>
      <c r="D593" s="743" t="s">
        <v>2847</v>
      </c>
      <c r="E593" s="744" t="s">
        <v>1742</v>
      </c>
      <c r="F593" s="662" t="s">
        <v>1714</v>
      </c>
      <c r="G593" s="662" t="s">
        <v>1861</v>
      </c>
      <c r="H593" s="662" t="s">
        <v>531</v>
      </c>
      <c r="I593" s="662" t="s">
        <v>727</v>
      </c>
      <c r="J593" s="662" t="s">
        <v>728</v>
      </c>
      <c r="K593" s="662" t="s">
        <v>729</v>
      </c>
      <c r="L593" s="663">
        <v>126.59</v>
      </c>
      <c r="M593" s="663">
        <v>506.36</v>
      </c>
      <c r="N593" s="662">
        <v>4</v>
      </c>
      <c r="O593" s="745">
        <v>3</v>
      </c>
      <c r="P593" s="663">
        <v>379.77</v>
      </c>
      <c r="Q593" s="678">
        <v>0.74999999999999989</v>
      </c>
      <c r="R593" s="662">
        <v>3</v>
      </c>
      <c r="S593" s="678">
        <v>0.75</v>
      </c>
      <c r="T593" s="745">
        <v>2.5</v>
      </c>
      <c r="U593" s="701">
        <v>0.83333333333333337</v>
      </c>
    </row>
    <row r="594" spans="1:21" ht="14.4" customHeight="1" x14ac:dyDescent="0.3">
      <c r="A594" s="661">
        <v>13</v>
      </c>
      <c r="B594" s="662" t="s">
        <v>530</v>
      </c>
      <c r="C594" s="662" t="s">
        <v>1719</v>
      </c>
      <c r="D594" s="743" t="s">
        <v>2847</v>
      </c>
      <c r="E594" s="744" t="s">
        <v>1742</v>
      </c>
      <c r="F594" s="662" t="s">
        <v>1714</v>
      </c>
      <c r="G594" s="662" t="s">
        <v>1866</v>
      </c>
      <c r="H594" s="662" t="s">
        <v>531</v>
      </c>
      <c r="I594" s="662" t="s">
        <v>2232</v>
      </c>
      <c r="J594" s="662" t="s">
        <v>1868</v>
      </c>
      <c r="K594" s="662" t="s">
        <v>1935</v>
      </c>
      <c r="L594" s="663">
        <v>0</v>
      </c>
      <c r="M594" s="663">
        <v>0</v>
      </c>
      <c r="N594" s="662">
        <v>2</v>
      </c>
      <c r="O594" s="745">
        <v>1</v>
      </c>
      <c r="P594" s="663">
        <v>0</v>
      </c>
      <c r="Q594" s="678"/>
      <c r="R594" s="662">
        <v>1</v>
      </c>
      <c r="S594" s="678">
        <v>0.5</v>
      </c>
      <c r="T594" s="745">
        <v>0.5</v>
      </c>
      <c r="U594" s="701">
        <v>0.5</v>
      </c>
    </row>
    <row r="595" spans="1:21" ht="14.4" customHeight="1" x14ac:dyDescent="0.3">
      <c r="A595" s="661">
        <v>13</v>
      </c>
      <c r="B595" s="662" t="s">
        <v>530</v>
      </c>
      <c r="C595" s="662" t="s">
        <v>1719</v>
      </c>
      <c r="D595" s="743" t="s">
        <v>2847</v>
      </c>
      <c r="E595" s="744" t="s">
        <v>1742</v>
      </c>
      <c r="F595" s="662" t="s">
        <v>1714</v>
      </c>
      <c r="G595" s="662" t="s">
        <v>1866</v>
      </c>
      <c r="H595" s="662" t="s">
        <v>1113</v>
      </c>
      <c r="I595" s="662" t="s">
        <v>1867</v>
      </c>
      <c r="J595" s="662" t="s">
        <v>1868</v>
      </c>
      <c r="K595" s="662" t="s">
        <v>1140</v>
      </c>
      <c r="L595" s="663">
        <v>69.16</v>
      </c>
      <c r="M595" s="663">
        <v>276.64</v>
      </c>
      <c r="N595" s="662">
        <v>4</v>
      </c>
      <c r="O595" s="745">
        <v>3</v>
      </c>
      <c r="P595" s="663">
        <v>207.48</v>
      </c>
      <c r="Q595" s="678">
        <v>0.75</v>
      </c>
      <c r="R595" s="662">
        <v>3</v>
      </c>
      <c r="S595" s="678">
        <v>0.75</v>
      </c>
      <c r="T595" s="745">
        <v>2</v>
      </c>
      <c r="U595" s="701">
        <v>0.66666666666666663</v>
      </c>
    </row>
    <row r="596" spans="1:21" ht="14.4" customHeight="1" x14ac:dyDescent="0.3">
      <c r="A596" s="661">
        <v>13</v>
      </c>
      <c r="B596" s="662" t="s">
        <v>530</v>
      </c>
      <c r="C596" s="662" t="s">
        <v>1719</v>
      </c>
      <c r="D596" s="743" t="s">
        <v>2847</v>
      </c>
      <c r="E596" s="744" t="s">
        <v>1742</v>
      </c>
      <c r="F596" s="662" t="s">
        <v>1714</v>
      </c>
      <c r="G596" s="662" t="s">
        <v>1866</v>
      </c>
      <c r="H596" s="662" t="s">
        <v>1113</v>
      </c>
      <c r="I596" s="662" t="s">
        <v>2406</v>
      </c>
      <c r="J596" s="662" t="s">
        <v>1868</v>
      </c>
      <c r="K596" s="662" t="s">
        <v>1807</v>
      </c>
      <c r="L596" s="663">
        <v>207.45</v>
      </c>
      <c r="M596" s="663">
        <v>414.9</v>
      </c>
      <c r="N596" s="662">
        <v>2</v>
      </c>
      <c r="O596" s="745">
        <v>1</v>
      </c>
      <c r="P596" s="663">
        <v>414.9</v>
      </c>
      <c r="Q596" s="678">
        <v>1</v>
      </c>
      <c r="R596" s="662">
        <v>2</v>
      </c>
      <c r="S596" s="678">
        <v>1</v>
      </c>
      <c r="T596" s="745">
        <v>1</v>
      </c>
      <c r="U596" s="701">
        <v>1</v>
      </c>
    </row>
    <row r="597" spans="1:21" ht="14.4" customHeight="1" x14ac:dyDescent="0.3">
      <c r="A597" s="661">
        <v>13</v>
      </c>
      <c r="B597" s="662" t="s">
        <v>530</v>
      </c>
      <c r="C597" s="662" t="s">
        <v>1719</v>
      </c>
      <c r="D597" s="743" t="s">
        <v>2847</v>
      </c>
      <c r="E597" s="744" t="s">
        <v>1742</v>
      </c>
      <c r="F597" s="662" t="s">
        <v>1714</v>
      </c>
      <c r="G597" s="662" t="s">
        <v>1877</v>
      </c>
      <c r="H597" s="662" t="s">
        <v>531</v>
      </c>
      <c r="I597" s="662" t="s">
        <v>2019</v>
      </c>
      <c r="J597" s="662" t="s">
        <v>1882</v>
      </c>
      <c r="K597" s="662" t="s">
        <v>2020</v>
      </c>
      <c r="L597" s="663">
        <v>0</v>
      </c>
      <c r="M597" s="663">
        <v>0</v>
      </c>
      <c r="N597" s="662">
        <v>3</v>
      </c>
      <c r="O597" s="745">
        <v>1.5</v>
      </c>
      <c r="P597" s="663">
        <v>0</v>
      </c>
      <c r="Q597" s="678"/>
      <c r="R597" s="662">
        <v>2</v>
      </c>
      <c r="S597" s="678">
        <v>0.66666666666666663</v>
      </c>
      <c r="T597" s="745">
        <v>1</v>
      </c>
      <c r="U597" s="701">
        <v>0.66666666666666663</v>
      </c>
    </row>
    <row r="598" spans="1:21" ht="14.4" customHeight="1" x14ac:dyDescent="0.3">
      <c r="A598" s="661">
        <v>13</v>
      </c>
      <c r="B598" s="662" t="s">
        <v>530</v>
      </c>
      <c r="C598" s="662" t="s">
        <v>1719</v>
      </c>
      <c r="D598" s="743" t="s">
        <v>2847</v>
      </c>
      <c r="E598" s="744" t="s">
        <v>1742</v>
      </c>
      <c r="F598" s="662" t="s">
        <v>1714</v>
      </c>
      <c r="G598" s="662" t="s">
        <v>1877</v>
      </c>
      <c r="H598" s="662" t="s">
        <v>531</v>
      </c>
      <c r="I598" s="662" t="s">
        <v>2233</v>
      </c>
      <c r="J598" s="662" t="s">
        <v>2234</v>
      </c>
      <c r="K598" s="662" t="s">
        <v>1880</v>
      </c>
      <c r="L598" s="663">
        <v>141.04</v>
      </c>
      <c r="M598" s="663">
        <v>282.08</v>
      </c>
      <c r="N598" s="662">
        <v>2</v>
      </c>
      <c r="O598" s="745">
        <v>1</v>
      </c>
      <c r="P598" s="663">
        <v>282.08</v>
      </c>
      <c r="Q598" s="678">
        <v>1</v>
      </c>
      <c r="R598" s="662">
        <v>2</v>
      </c>
      <c r="S598" s="678">
        <v>1</v>
      </c>
      <c r="T598" s="745">
        <v>1</v>
      </c>
      <c r="U598" s="701">
        <v>1</v>
      </c>
    </row>
    <row r="599" spans="1:21" ht="14.4" customHeight="1" x14ac:dyDescent="0.3">
      <c r="A599" s="661">
        <v>13</v>
      </c>
      <c r="B599" s="662" t="s">
        <v>530</v>
      </c>
      <c r="C599" s="662" t="s">
        <v>1719</v>
      </c>
      <c r="D599" s="743" t="s">
        <v>2847</v>
      </c>
      <c r="E599" s="744" t="s">
        <v>1742</v>
      </c>
      <c r="F599" s="662" t="s">
        <v>1714</v>
      </c>
      <c r="G599" s="662" t="s">
        <v>1877</v>
      </c>
      <c r="H599" s="662" t="s">
        <v>531</v>
      </c>
      <c r="I599" s="662" t="s">
        <v>2552</v>
      </c>
      <c r="J599" s="662" t="s">
        <v>1882</v>
      </c>
      <c r="K599" s="662" t="s">
        <v>2301</v>
      </c>
      <c r="L599" s="663">
        <v>0</v>
      </c>
      <c r="M599" s="663">
        <v>0</v>
      </c>
      <c r="N599" s="662">
        <v>3</v>
      </c>
      <c r="O599" s="745">
        <v>2.5</v>
      </c>
      <c r="P599" s="663">
        <v>0</v>
      </c>
      <c r="Q599" s="678"/>
      <c r="R599" s="662">
        <v>2</v>
      </c>
      <c r="S599" s="678">
        <v>0.66666666666666663</v>
      </c>
      <c r="T599" s="745">
        <v>1.5</v>
      </c>
      <c r="U599" s="701">
        <v>0.6</v>
      </c>
    </row>
    <row r="600" spans="1:21" ht="14.4" customHeight="1" x14ac:dyDescent="0.3">
      <c r="A600" s="661">
        <v>13</v>
      </c>
      <c r="B600" s="662" t="s">
        <v>530</v>
      </c>
      <c r="C600" s="662" t="s">
        <v>1719</v>
      </c>
      <c r="D600" s="743" t="s">
        <v>2847</v>
      </c>
      <c r="E600" s="744" t="s">
        <v>1742</v>
      </c>
      <c r="F600" s="662" t="s">
        <v>1714</v>
      </c>
      <c r="G600" s="662" t="s">
        <v>1877</v>
      </c>
      <c r="H600" s="662" t="s">
        <v>531</v>
      </c>
      <c r="I600" s="662" t="s">
        <v>2302</v>
      </c>
      <c r="J600" s="662" t="s">
        <v>1884</v>
      </c>
      <c r="K600" s="662" t="s">
        <v>2303</v>
      </c>
      <c r="L600" s="663">
        <v>0</v>
      </c>
      <c r="M600" s="663">
        <v>0</v>
      </c>
      <c r="N600" s="662">
        <v>2</v>
      </c>
      <c r="O600" s="745">
        <v>2</v>
      </c>
      <c r="P600" s="663">
        <v>0</v>
      </c>
      <c r="Q600" s="678"/>
      <c r="R600" s="662">
        <v>2</v>
      </c>
      <c r="S600" s="678">
        <v>1</v>
      </c>
      <c r="T600" s="745">
        <v>2</v>
      </c>
      <c r="U600" s="701">
        <v>1</v>
      </c>
    </row>
    <row r="601" spans="1:21" ht="14.4" customHeight="1" x14ac:dyDescent="0.3">
      <c r="A601" s="661">
        <v>13</v>
      </c>
      <c r="B601" s="662" t="s">
        <v>530</v>
      </c>
      <c r="C601" s="662" t="s">
        <v>1719</v>
      </c>
      <c r="D601" s="743" t="s">
        <v>2847</v>
      </c>
      <c r="E601" s="744" t="s">
        <v>1742</v>
      </c>
      <c r="F601" s="662" t="s">
        <v>1714</v>
      </c>
      <c r="G601" s="662" t="s">
        <v>1877</v>
      </c>
      <c r="H601" s="662" t="s">
        <v>531</v>
      </c>
      <c r="I601" s="662" t="s">
        <v>1883</v>
      </c>
      <c r="J601" s="662" t="s">
        <v>1884</v>
      </c>
      <c r="K601" s="662" t="s">
        <v>1885</v>
      </c>
      <c r="L601" s="663">
        <v>0</v>
      </c>
      <c r="M601" s="663">
        <v>0</v>
      </c>
      <c r="N601" s="662">
        <v>5</v>
      </c>
      <c r="O601" s="745">
        <v>3.5</v>
      </c>
      <c r="P601" s="663">
        <v>0</v>
      </c>
      <c r="Q601" s="678"/>
      <c r="R601" s="662">
        <v>3</v>
      </c>
      <c r="S601" s="678">
        <v>0.6</v>
      </c>
      <c r="T601" s="745">
        <v>2</v>
      </c>
      <c r="U601" s="701">
        <v>0.5714285714285714</v>
      </c>
    </row>
    <row r="602" spans="1:21" ht="14.4" customHeight="1" x14ac:dyDescent="0.3">
      <c r="A602" s="661">
        <v>13</v>
      </c>
      <c r="B602" s="662" t="s">
        <v>530</v>
      </c>
      <c r="C602" s="662" t="s">
        <v>1719</v>
      </c>
      <c r="D602" s="743" t="s">
        <v>2847</v>
      </c>
      <c r="E602" s="744" t="s">
        <v>1742</v>
      </c>
      <c r="F602" s="662" t="s">
        <v>1714</v>
      </c>
      <c r="G602" s="662" t="s">
        <v>1877</v>
      </c>
      <c r="H602" s="662" t="s">
        <v>531</v>
      </c>
      <c r="I602" s="662" t="s">
        <v>1886</v>
      </c>
      <c r="J602" s="662" t="s">
        <v>1884</v>
      </c>
      <c r="K602" s="662" t="s">
        <v>1887</v>
      </c>
      <c r="L602" s="663">
        <v>131.37</v>
      </c>
      <c r="M602" s="663">
        <v>394.11</v>
      </c>
      <c r="N602" s="662">
        <v>3</v>
      </c>
      <c r="O602" s="745">
        <v>2</v>
      </c>
      <c r="P602" s="663">
        <v>262.74</v>
      </c>
      <c r="Q602" s="678">
        <v>0.66666666666666663</v>
      </c>
      <c r="R602" s="662">
        <v>2</v>
      </c>
      <c r="S602" s="678">
        <v>0.66666666666666663</v>
      </c>
      <c r="T602" s="745">
        <v>1</v>
      </c>
      <c r="U602" s="701">
        <v>0.5</v>
      </c>
    </row>
    <row r="603" spans="1:21" ht="14.4" customHeight="1" x14ac:dyDescent="0.3">
      <c r="A603" s="661">
        <v>13</v>
      </c>
      <c r="B603" s="662" t="s">
        <v>530</v>
      </c>
      <c r="C603" s="662" t="s">
        <v>1719</v>
      </c>
      <c r="D603" s="743" t="s">
        <v>2847</v>
      </c>
      <c r="E603" s="744" t="s">
        <v>1742</v>
      </c>
      <c r="F603" s="662" t="s">
        <v>1714</v>
      </c>
      <c r="G603" s="662" t="s">
        <v>1877</v>
      </c>
      <c r="H603" s="662" t="s">
        <v>531</v>
      </c>
      <c r="I603" s="662" t="s">
        <v>2553</v>
      </c>
      <c r="J603" s="662" t="s">
        <v>1884</v>
      </c>
      <c r="K603" s="662" t="s">
        <v>2554</v>
      </c>
      <c r="L603" s="663">
        <v>0</v>
      </c>
      <c r="M603" s="663">
        <v>0</v>
      </c>
      <c r="N603" s="662">
        <v>1</v>
      </c>
      <c r="O603" s="745">
        <v>1</v>
      </c>
      <c r="P603" s="663">
        <v>0</v>
      </c>
      <c r="Q603" s="678"/>
      <c r="R603" s="662">
        <v>1</v>
      </c>
      <c r="S603" s="678">
        <v>1</v>
      </c>
      <c r="T603" s="745">
        <v>1</v>
      </c>
      <c r="U603" s="701">
        <v>1</v>
      </c>
    </row>
    <row r="604" spans="1:21" ht="14.4" customHeight="1" x14ac:dyDescent="0.3">
      <c r="A604" s="661">
        <v>13</v>
      </c>
      <c r="B604" s="662" t="s">
        <v>530</v>
      </c>
      <c r="C604" s="662" t="s">
        <v>1719</v>
      </c>
      <c r="D604" s="743" t="s">
        <v>2847</v>
      </c>
      <c r="E604" s="744" t="s">
        <v>1742</v>
      </c>
      <c r="F604" s="662" t="s">
        <v>1714</v>
      </c>
      <c r="G604" s="662" t="s">
        <v>1890</v>
      </c>
      <c r="H604" s="662" t="s">
        <v>1113</v>
      </c>
      <c r="I604" s="662" t="s">
        <v>2152</v>
      </c>
      <c r="J604" s="662" t="s">
        <v>1004</v>
      </c>
      <c r="K604" s="662" t="s">
        <v>2153</v>
      </c>
      <c r="L604" s="663">
        <v>0</v>
      </c>
      <c r="M604" s="663">
        <v>0</v>
      </c>
      <c r="N604" s="662">
        <v>2</v>
      </c>
      <c r="O604" s="745">
        <v>1</v>
      </c>
      <c r="P604" s="663">
        <v>0</v>
      </c>
      <c r="Q604" s="678"/>
      <c r="R604" s="662">
        <v>2</v>
      </c>
      <c r="S604" s="678">
        <v>1</v>
      </c>
      <c r="T604" s="745">
        <v>1</v>
      </c>
      <c r="U604" s="701">
        <v>1</v>
      </c>
    </row>
    <row r="605" spans="1:21" ht="14.4" customHeight="1" x14ac:dyDescent="0.3">
      <c r="A605" s="661">
        <v>13</v>
      </c>
      <c r="B605" s="662" t="s">
        <v>530</v>
      </c>
      <c r="C605" s="662" t="s">
        <v>1719</v>
      </c>
      <c r="D605" s="743" t="s">
        <v>2847</v>
      </c>
      <c r="E605" s="744" t="s">
        <v>1742</v>
      </c>
      <c r="F605" s="662" t="s">
        <v>1714</v>
      </c>
      <c r="G605" s="662" t="s">
        <v>2154</v>
      </c>
      <c r="H605" s="662" t="s">
        <v>531</v>
      </c>
      <c r="I605" s="662" t="s">
        <v>2304</v>
      </c>
      <c r="J605" s="662" t="s">
        <v>1095</v>
      </c>
      <c r="K605" s="662" t="s">
        <v>2305</v>
      </c>
      <c r="L605" s="663">
        <v>57.64</v>
      </c>
      <c r="M605" s="663">
        <v>57.64</v>
      </c>
      <c r="N605" s="662">
        <v>1</v>
      </c>
      <c r="O605" s="745">
        <v>1</v>
      </c>
      <c r="P605" s="663">
        <v>57.64</v>
      </c>
      <c r="Q605" s="678">
        <v>1</v>
      </c>
      <c r="R605" s="662">
        <v>1</v>
      </c>
      <c r="S605" s="678">
        <v>1</v>
      </c>
      <c r="T605" s="745">
        <v>1</v>
      </c>
      <c r="U605" s="701">
        <v>1</v>
      </c>
    </row>
    <row r="606" spans="1:21" ht="14.4" customHeight="1" x14ac:dyDescent="0.3">
      <c r="A606" s="661">
        <v>13</v>
      </c>
      <c r="B606" s="662" t="s">
        <v>530</v>
      </c>
      <c r="C606" s="662" t="s">
        <v>1719</v>
      </c>
      <c r="D606" s="743" t="s">
        <v>2847</v>
      </c>
      <c r="E606" s="744" t="s">
        <v>1742</v>
      </c>
      <c r="F606" s="662" t="s">
        <v>1714</v>
      </c>
      <c r="G606" s="662" t="s">
        <v>2154</v>
      </c>
      <c r="H606" s="662" t="s">
        <v>531</v>
      </c>
      <c r="I606" s="662" t="s">
        <v>2237</v>
      </c>
      <c r="J606" s="662" t="s">
        <v>1095</v>
      </c>
      <c r="K606" s="662" t="s">
        <v>1096</v>
      </c>
      <c r="L606" s="663">
        <v>185.26</v>
      </c>
      <c r="M606" s="663">
        <v>555.78</v>
      </c>
      <c r="N606" s="662">
        <v>3</v>
      </c>
      <c r="O606" s="745">
        <v>2.5</v>
      </c>
      <c r="P606" s="663">
        <v>185.26</v>
      </c>
      <c r="Q606" s="678">
        <v>0.33333333333333331</v>
      </c>
      <c r="R606" s="662">
        <v>1</v>
      </c>
      <c r="S606" s="678">
        <v>0.33333333333333331</v>
      </c>
      <c r="T606" s="745">
        <v>1</v>
      </c>
      <c r="U606" s="701">
        <v>0.4</v>
      </c>
    </row>
    <row r="607" spans="1:21" ht="14.4" customHeight="1" x14ac:dyDescent="0.3">
      <c r="A607" s="661">
        <v>13</v>
      </c>
      <c r="B607" s="662" t="s">
        <v>530</v>
      </c>
      <c r="C607" s="662" t="s">
        <v>1719</v>
      </c>
      <c r="D607" s="743" t="s">
        <v>2847</v>
      </c>
      <c r="E607" s="744" t="s">
        <v>1742</v>
      </c>
      <c r="F607" s="662" t="s">
        <v>1714</v>
      </c>
      <c r="G607" s="662" t="s">
        <v>2555</v>
      </c>
      <c r="H607" s="662" t="s">
        <v>1113</v>
      </c>
      <c r="I607" s="662" t="s">
        <v>1210</v>
      </c>
      <c r="J607" s="662" t="s">
        <v>1636</v>
      </c>
      <c r="K607" s="662" t="s">
        <v>1211</v>
      </c>
      <c r="L607" s="663">
        <v>262.23</v>
      </c>
      <c r="M607" s="663">
        <v>262.23</v>
      </c>
      <c r="N607" s="662">
        <v>1</v>
      </c>
      <c r="O607" s="745">
        <v>0.5</v>
      </c>
      <c r="P607" s="663"/>
      <c r="Q607" s="678">
        <v>0</v>
      </c>
      <c r="R607" s="662"/>
      <c r="S607" s="678">
        <v>0</v>
      </c>
      <c r="T607" s="745"/>
      <c r="U607" s="701">
        <v>0</v>
      </c>
    </row>
    <row r="608" spans="1:21" ht="14.4" customHeight="1" x14ac:dyDescent="0.3">
      <c r="A608" s="661">
        <v>13</v>
      </c>
      <c r="B608" s="662" t="s">
        <v>530</v>
      </c>
      <c r="C608" s="662" t="s">
        <v>1719</v>
      </c>
      <c r="D608" s="743" t="s">
        <v>2847</v>
      </c>
      <c r="E608" s="744" t="s">
        <v>1742</v>
      </c>
      <c r="F608" s="662" t="s">
        <v>1714</v>
      </c>
      <c r="G608" s="662" t="s">
        <v>1892</v>
      </c>
      <c r="H608" s="662" t="s">
        <v>531</v>
      </c>
      <c r="I608" s="662" t="s">
        <v>899</v>
      </c>
      <c r="J608" s="662" t="s">
        <v>1893</v>
      </c>
      <c r="K608" s="662" t="s">
        <v>1894</v>
      </c>
      <c r="L608" s="663">
        <v>99.11</v>
      </c>
      <c r="M608" s="663">
        <v>198.22</v>
      </c>
      <c r="N608" s="662">
        <v>2</v>
      </c>
      <c r="O608" s="745">
        <v>1.5</v>
      </c>
      <c r="P608" s="663">
        <v>99.11</v>
      </c>
      <c r="Q608" s="678">
        <v>0.5</v>
      </c>
      <c r="R608" s="662">
        <v>1</v>
      </c>
      <c r="S608" s="678">
        <v>0.5</v>
      </c>
      <c r="T608" s="745">
        <v>0.5</v>
      </c>
      <c r="U608" s="701">
        <v>0.33333333333333331</v>
      </c>
    </row>
    <row r="609" spans="1:21" ht="14.4" customHeight="1" x14ac:dyDescent="0.3">
      <c r="A609" s="661">
        <v>13</v>
      </c>
      <c r="B609" s="662" t="s">
        <v>530</v>
      </c>
      <c r="C609" s="662" t="s">
        <v>1719</v>
      </c>
      <c r="D609" s="743" t="s">
        <v>2847</v>
      </c>
      <c r="E609" s="744" t="s">
        <v>1742</v>
      </c>
      <c r="F609" s="662" t="s">
        <v>1714</v>
      </c>
      <c r="G609" s="662" t="s">
        <v>2027</v>
      </c>
      <c r="H609" s="662" t="s">
        <v>531</v>
      </c>
      <c r="I609" s="662" t="s">
        <v>2028</v>
      </c>
      <c r="J609" s="662" t="s">
        <v>1089</v>
      </c>
      <c r="K609" s="662" t="s">
        <v>2029</v>
      </c>
      <c r="L609" s="663">
        <v>0</v>
      </c>
      <c r="M609" s="663">
        <v>0</v>
      </c>
      <c r="N609" s="662">
        <v>2</v>
      </c>
      <c r="O609" s="745">
        <v>1</v>
      </c>
      <c r="P609" s="663">
        <v>0</v>
      </c>
      <c r="Q609" s="678"/>
      <c r="R609" s="662">
        <v>2</v>
      </c>
      <c r="S609" s="678">
        <v>1</v>
      </c>
      <c r="T609" s="745">
        <v>1</v>
      </c>
      <c r="U609" s="701">
        <v>1</v>
      </c>
    </row>
    <row r="610" spans="1:21" ht="14.4" customHeight="1" x14ac:dyDescent="0.3">
      <c r="A610" s="661">
        <v>13</v>
      </c>
      <c r="B610" s="662" t="s">
        <v>530</v>
      </c>
      <c r="C610" s="662" t="s">
        <v>1719</v>
      </c>
      <c r="D610" s="743" t="s">
        <v>2847</v>
      </c>
      <c r="E610" s="744" t="s">
        <v>1742</v>
      </c>
      <c r="F610" s="662" t="s">
        <v>1714</v>
      </c>
      <c r="G610" s="662" t="s">
        <v>2556</v>
      </c>
      <c r="H610" s="662" t="s">
        <v>531</v>
      </c>
      <c r="I610" s="662" t="s">
        <v>2557</v>
      </c>
      <c r="J610" s="662" t="s">
        <v>1384</v>
      </c>
      <c r="K610" s="662" t="s">
        <v>2558</v>
      </c>
      <c r="L610" s="663">
        <v>61.97</v>
      </c>
      <c r="M610" s="663">
        <v>61.97</v>
      </c>
      <c r="N610" s="662">
        <v>1</v>
      </c>
      <c r="O610" s="745">
        <v>1</v>
      </c>
      <c r="P610" s="663"/>
      <c r="Q610" s="678">
        <v>0</v>
      </c>
      <c r="R610" s="662"/>
      <c r="S610" s="678">
        <v>0</v>
      </c>
      <c r="T610" s="745"/>
      <c r="U610" s="701">
        <v>0</v>
      </c>
    </row>
    <row r="611" spans="1:21" ht="14.4" customHeight="1" x14ac:dyDescent="0.3">
      <c r="A611" s="661">
        <v>13</v>
      </c>
      <c r="B611" s="662" t="s">
        <v>530</v>
      </c>
      <c r="C611" s="662" t="s">
        <v>1719</v>
      </c>
      <c r="D611" s="743" t="s">
        <v>2847</v>
      </c>
      <c r="E611" s="744" t="s">
        <v>1742</v>
      </c>
      <c r="F611" s="662" t="s">
        <v>1716</v>
      </c>
      <c r="G611" s="662" t="s">
        <v>2040</v>
      </c>
      <c r="H611" s="662" t="s">
        <v>531</v>
      </c>
      <c r="I611" s="662" t="s">
        <v>2041</v>
      </c>
      <c r="J611" s="662" t="s">
        <v>2042</v>
      </c>
      <c r="K611" s="662" t="s">
        <v>2043</v>
      </c>
      <c r="L611" s="663">
        <v>1679</v>
      </c>
      <c r="M611" s="663">
        <v>3358</v>
      </c>
      <c r="N611" s="662">
        <v>2</v>
      </c>
      <c r="O611" s="745">
        <v>2</v>
      </c>
      <c r="P611" s="663">
        <v>1679</v>
      </c>
      <c r="Q611" s="678">
        <v>0.5</v>
      </c>
      <c r="R611" s="662">
        <v>1</v>
      </c>
      <c r="S611" s="678">
        <v>0.5</v>
      </c>
      <c r="T611" s="745">
        <v>1</v>
      </c>
      <c r="U611" s="701">
        <v>0.5</v>
      </c>
    </row>
    <row r="612" spans="1:21" ht="14.4" customHeight="1" x14ac:dyDescent="0.3">
      <c r="A612" s="661">
        <v>13</v>
      </c>
      <c r="B612" s="662" t="s">
        <v>530</v>
      </c>
      <c r="C612" s="662" t="s">
        <v>1719</v>
      </c>
      <c r="D612" s="743" t="s">
        <v>2847</v>
      </c>
      <c r="E612" s="744" t="s">
        <v>1742</v>
      </c>
      <c r="F612" s="662" t="s">
        <v>1716</v>
      </c>
      <c r="G612" s="662" t="s">
        <v>2044</v>
      </c>
      <c r="H612" s="662" t="s">
        <v>531</v>
      </c>
      <c r="I612" s="662" t="s">
        <v>2045</v>
      </c>
      <c r="J612" s="662" t="s">
        <v>2046</v>
      </c>
      <c r="K612" s="662" t="s">
        <v>2047</v>
      </c>
      <c r="L612" s="663">
        <v>50</v>
      </c>
      <c r="M612" s="663">
        <v>200</v>
      </c>
      <c r="N612" s="662">
        <v>4</v>
      </c>
      <c r="O612" s="745">
        <v>2</v>
      </c>
      <c r="P612" s="663">
        <v>200</v>
      </c>
      <c r="Q612" s="678">
        <v>1</v>
      </c>
      <c r="R612" s="662">
        <v>4</v>
      </c>
      <c r="S612" s="678">
        <v>1</v>
      </c>
      <c r="T612" s="745">
        <v>2</v>
      </c>
      <c r="U612" s="701">
        <v>1</v>
      </c>
    </row>
    <row r="613" spans="1:21" ht="14.4" customHeight="1" x14ac:dyDescent="0.3">
      <c r="A613" s="661">
        <v>13</v>
      </c>
      <c r="B613" s="662" t="s">
        <v>530</v>
      </c>
      <c r="C613" s="662" t="s">
        <v>1719</v>
      </c>
      <c r="D613" s="743" t="s">
        <v>2847</v>
      </c>
      <c r="E613" s="744" t="s">
        <v>1742</v>
      </c>
      <c r="F613" s="662" t="s">
        <v>1716</v>
      </c>
      <c r="G613" s="662" t="s">
        <v>2048</v>
      </c>
      <c r="H613" s="662" t="s">
        <v>531</v>
      </c>
      <c r="I613" s="662" t="s">
        <v>2559</v>
      </c>
      <c r="J613" s="662" t="s">
        <v>2201</v>
      </c>
      <c r="K613" s="662" t="s">
        <v>2560</v>
      </c>
      <c r="L613" s="663">
        <v>1950</v>
      </c>
      <c r="M613" s="663">
        <v>1950</v>
      </c>
      <c r="N613" s="662">
        <v>1</v>
      </c>
      <c r="O613" s="745">
        <v>1</v>
      </c>
      <c r="P613" s="663"/>
      <c r="Q613" s="678">
        <v>0</v>
      </c>
      <c r="R613" s="662"/>
      <c r="S613" s="678">
        <v>0</v>
      </c>
      <c r="T613" s="745"/>
      <c r="U613" s="701">
        <v>0</v>
      </c>
    </row>
    <row r="614" spans="1:21" ht="14.4" customHeight="1" x14ac:dyDescent="0.3">
      <c r="A614" s="661">
        <v>13</v>
      </c>
      <c r="B614" s="662" t="s">
        <v>530</v>
      </c>
      <c r="C614" s="662" t="s">
        <v>1719</v>
      </c>
      <c r="D614" s="743" t="s">
        <v>2847</v>
      </c>
      <c r="E614" s="744" t="s">
        <v>1742</v>
      </c>
      <c r="F614" s="662" t="s">
        <v>1716</v>
      </c>
      <c r="G614" s="662" t="s">
        <v>2048</v>
      </c>
      <c r="H614" s="662" t="s">
        <v>531</v>
      </c>
      <c r="I614" s="662" t="s">
        <v>2049</v>
      </c>
      <c r="J614" s="662" t="s">
        <v>2050</v>
      </c>
      <c r="K614" s="662" t="s">
        <v>2051</v>
      </c>
      <c r="L614" s="663">
        <v>1697.06</v>
      </c>
      <c r="M614" s="663">
        <v>10182.36</v>
      </c>
      <c r="N614" s="662">
        <v>6</v>
      </c>
      <c r="O614" s="745">
        <v>3</v>
      </c>
      <c r="P614" s="663">
        <v>6788.24</v>
      </c>
      <c r="Q614" s="678">
        <v>0.66666666666666663</v>
      </c>
      <c r="R614" s="662">
        <v>4</v>
      </c>
      <c r="S614" s="678">
        <v>0.66666666666666663</v>
      </c>
      <c r="T614" s="745">
        <v>2</v>
      </c>
      <c r="U614" s="701">
        <v>0.66666666666666663</v>
      </c>
    </row>
    <row r="615" spans="1:21" ht="14.4" customHeight="1" x14ac:dyDescent="0.3">
      <c r="A615" s="661">
        <v>13</v>
      </c>
      <c r="B615" s="662" t="s">
        <v>530</v>
      </c>
      <c r="C615" s="662" t="s">
        <v>1719</v>
      </c>
      <c r="D615" s="743" t="s">
        <v>2847</v>
      </c>
      <c r="E615" s="744" t="s">
        <v>1742</v>
      </c>
      <c r="F615" s="662" t="s">
        <v>1716</v>
      </c>
      <c r="G615" s="662" t="s">
        <v>2048</v>
      </c>
      <c r="H615" s="662" t="s">
        <v>531</v>
      </c>
      <c r="I615" s="662" t="s">
        <v>2052</v>
      </c>
      <c r="J615" s="662" t="s">
        <v>2053</v>
      </c>
      <c r="K615" s="662" t="s">
        <v>2054</v>
      </c>
      <c r="L615" s="663">
        <v>1839</v>
      </c>
      <c r="M615" s="663">
        <v>3678</v>
      </c>
      <c r="N615" s="662">
        <v>2</v>
      </c>
      <c r="O615" s="745">
        <v>2</v>
      </c>
      <c r="P615" s="663">
        <v>3678</v>
      </c>
      <c r="Q615" s="678">
        <v>1</v>
      </c>
      <c r="R615" s="662">
        <v>2</v>
      </c>
      <c r="S615" s="678">
        <v>1</v>
      </c>
      <c r="T615" s="745">
        <v>2</v>
      </c>
      <c r="U615" s="701">
        <v>1</v>
      </c>
    </row>
    <row r="616" spans="1:21" ht="14.4" customHeight="1" x14ac:dyDescent="0.3">
      <c r="A616" s="661">
        <v>13</v>
      </c>
      <c r="B616" s="662" t="s">
        <v>530</v>
      </c>
      <c r="C616" s="662" t="s">
        <v>1719</v>
      </c>
      <c r="D616" s="743" t="s">
        <v>2847</v>
      </c>
      <c r="E616" s="744" t="s">
        <v>1742</v>
      </c>
      <c r="F616" s="662" t="s">
        <v>1716</v>
      </c>
      <c r="G616" s="662" t="s">
        <v>2048</v>
      </c>
      <c r="H616" s="662" t="s">
        <v>531</v>
      </c>
      <c r="I616" s="662" t="s">
        <v>2055</v>
      </c>
      <c r="J616" s="662" t="s">
        <v>2056</v>
      </c>
      <c r="K616" s="662" t="s">
        <v>2057</v>
      </c>
      <c r="L616" s="663">
        <v>2000</v>
      </c>
      <c r="M616" s="663">
        <v>4000</v>
      </c>
      <c r="N616" s="662">
        <v>2</v>
      </c>
      <c r="O616" s="745">
        <v>2</v>
      </c>
      <c r="P616" s="663">
        <v>2000</v>
      </c>
      <c r="Q616" s="678">
        <v>0.5</v>
      </c>
      <c r="R616" s="662">
        <v>1</v>
      </c>
      <c r="S616" s="678">
        <v>0.5</v>
      </c>
      <c r="T616" s="745">
        <v>1</v>
      </c>
      <c r="U616" s="701">
        <v>0.5</v>
      </c>
    </row>
    <row r="617" spans="1:21" ht="14.4" customHeight="1" x14ac:dyDescent="0.3">
      <c r="A617" s="661">
        <v>13</v>
      </c>
      <c r="B617" s="662" t="s">
        <v>530</v>
      </c>
      <c r="C617" s="662" t="s">
        <v>1719</v>
      </c>
      <c r="D617" s="743" t="s">
        <v>2847</v>
      </c>
      <c r="E617" s="744" t="s">
        <v>1742</v>
      </c>
      <c r="F617" s="662" t="s">
        <v>1716</v>
      </c>
      <c r="G617" s="662" t="s">
        <v>2048</v>
      </c>
      <c r="H617" s="662" t="s">
        <v>531</v>
      </c>
      <c r="I617" s="662" t="s">
        <v>2058</v>
      </c>
      <c r="J617" s="662" t="s">
        <v>2059</v>
      </c>
      <c r="K617" s="662" t="s">
        <v>2060</v>
      </c>
      <c r="L617" s="663">
        <v>1361</v>
      </c>
      <c r="M617" s="663">
        <v>2722</v>
      </c>
      <c r="N617" s="662">
        <v>2</v>
      </c>
      <c r="O617" s="745">
        <v>2</v>
      </c>
      <c r="P617" s="663">
        <v>1361</v>
      </c>
      <c r="Q617" s="678">
        <v>0.5</v>
      </c>
      <c r="R617" s="662">
        <v>1</v>
      </c>
      <c r="S617" s="678">
        <v>0.5</v>
      </c>
      <c r="T617" s="745">
        <v>1</v>
      </c>
      <c r="U617" s="701">
        <v>0.5</v>
      </c>
    </row>
    <row r="618" spans="1:21" ht="14.4" customHeight="1" x14ac:dyDescent="0.3">
      <c r="A618" s="661">
        <v>13</v>
      </c>
      <c r="B618" s="662" t="s">
        <v>530</v>
      </c>
      <c r="C618" s="662" t="s">
        <v>1719</v>
      </c>
      <c r="D618" s="743" t="s">
        <v>2847</v>
      </c>
      <c r="E618" s="744" t="s">
        <v>1742</v>
      </c>
      <c r="F618" s="662" t="s">
        <v>1716</v>
      </c>
      <c r="G618" s="662" t="s">
        <v>2048</v>
      </c>
      <c r="H618" s="662" t="s">
        <v>531</v>
      </c>
      <c r="I618" s="662" t="s">
        <v>2061</v>
      </c>
      <c r="J618" s="662" t="s">
        <v>2062</v>
      </c>
      <c r="K618" s="662" t="s">
        <v>2063</v>
      </c>
      <c r="L618" s="663">
        <v>453</v>
      </c>
      <c r="M618" s="663">
        <v>1812</v>
      </c>
      <c r="N618" s="662">
        <v>4</v>
      </c>
      <c r="O618" s="745">
        <v>2</v>
      </c>
      <c r="P618" s="663">
        <v>1812</v>
      </c>
      <c r="Q618" s="678">
        <v>1</v>
      </c>
      <c r="R618" s="662">
        <v>4</v>
      </c>
      <c r="S618" s="678">
        <v>1</v>
      </c>
      <c r="T618" s="745">
        <v>2</v>
      </c>
      <c r="U618" s="701">
        <v>1</v>
      </c>
    </row>
    <row r="619" spans="1:21" ht="14.4" customHeight="1" x14ac:dyDescent="0.3">
      <c r="A619" s="661">
        <v>13</v>
      </c>
      <c r="B619" s="662" t="s">
        <v>530</v>
      </c>
      <c r="C619" s="662" t="s">
        <v>1719</v>
      </c>
      <c r="D619" s="743" t="s">
        <v>2847</v>
      </c>
      <c r="E619" s="744" t="s">
        <v>1744</v>
      </c>
      <c r="F619" s="662" t="s">
        <v>1714</v>
      </c>
      <c r="G619" s="662" t="s">
        <v>2561</v>
      </c>
      <c r="H619" s="662" t="s">
        <v>531</v>
      </c>
      <c r="I619" s="662" t="s">
        <v>551</v>
      </c>
      <c r="J619" s="662" t="s">
        <v>2562</v>
      </c>
      <c r="K619" s="662" t="s">
        <v>2563</v>
      </c>
      <c r="L619" s="663">
        <v>0</v>
      </c>
      <c r="M619" s="663">
        <v>0</v>
      </c>
      <c r="N619" s="662">
        <v>2</v>
      </c>
      <c r="O619" s="745">
        <v>1</v>
      </c>
      <c r="P619" s="663"/>
      <c r="Q619" s="678"/>
      <c r="R619" s="662"/>
      <c r="S619" s="678">
        <v>0</v>
      </c>
      <c r="T619" s="745"/>
      <c r="U619" s="701">
        <v>0</v>
      </c>
    </row>
    <row r="620" spans="1:21" ht="14.4" customHeight="1" x14ac:dyDescent="0.3">
      <c r="A620" s="661">
        <v>13</v>
      </c>
      <c r="B620" s="662" t="s">
        <v>530</v>
      </c>
      <c r="C620" s="662" t="s">
        <v>1719</v>
      </c>
      <c r="D620" s="743" t="s">
        <v>2847</v>
      </c>
      <c r="E620" s="744" t="s">
        <v>1744</v>
      </c>
      <c r="F620" s="662" t="s">
        <v>1714</v>
      </c>
      <c r="G620" s="662" t="s">
        <v>1751</v>
      </c>
      <c r="H620" s="662" t="s">
        <v>1113</v>
      </c>
      <c r="I620" s="662" t="s">
        <v>1410</v>
      </c>
      <c r="J620" s="662" t="s">
        <v>1260</v>
      </c>
      <c r="K620" s="662" t="s">
        <v>1656</v>
      </c>
      <c r="L620" s="663">
        <v>154.36000000000001</v>
      </c>
      <c r="M620" s="663">
        <v>308.72000000000003</v>
      </c>
      <c r="N620" s="662">
        <v>2</v>
      </c>
      <c r="O620" s="745">
        <v>2</v>
      </c>
      <c r="P620" s="663">
        <v>154.36000000000001</v>
      </c>
      <c r="Q620" s="678">
        <v>0.5</v>
      </c>
      <c r="R620" s="662">
        <v>1</v>
      </c>
      <c r="S620" s="678">
        <v>0.5</v>
      </c>
      <c r="T620" s="745">
        <v>1</v>
      </c>
      <c r="U620" s="701">
        <v>0.5</v>
      </c>
    </row>
    <row r="621" spans="1:21" ht="14.4" customHeight="1" x14ac:dyDescent="0.3">
      <c r="A621" s="661">
        <v>13</v>
      </c>
      <c r="B621" s="662" t="s">
        <v>530</v>
      </c>
      <c r="C621" s="662" t="s">
        <v>1719</v>
      </c>
      <c r="D621" s="743" t="s">
        <v>2847</v>
      </c>
      <c r="E621" s="744" t="s">
        <v>1744</v>
      </c>
      <c r="F621" s="662" t="s">
        <v>1714</v>
      </c>
      <c r="G621" s="662" t="s">
        <v>1751</v>
      </c>
      <c r="H621" s="662" t="s">
        <v>1113</v>
      </c>
      <c r="I621" s="662" t="s">
        <v>1752</v>
      </c>
      <c r="J621" s="662" t="s">
        <v>1753</v>
      </c>
      <c r="K621" s="662" t="s">
        <v>1754</v>
      </c>
      <c r="L621" s="663">
        <v>66.08</v>
      </c>
      <c r="M621" s="663">
        <v>198.24</v>
      </c>
      <c r="N621" s="662">
        <v>3</v>
      </c>
      <c r="O621" s="745">
        <v>1.5</v>
      </c>
      <c r="P621" s="663">
        <v>198.24</v>
      </c>
      <c r="Q621" s="678">
        <v>1</v>
      </c>
      <c r="R621" s="662">
        <v>3</v>
      </c>
      <c r="S621" s="678">
        <v>1</v>
      </c>
      <c r="T621" s="745">
        <v>1.5</v>
      </c>
      <c r="U621" s="701">
        <v>1</v>
      </c>
    </row>
    <row r="622" spans="1:21" ht="14.4" customHeight="1" x14ac:dyDescent="0.3">
      <c r="A622" s="661">
        <v>13</v>
      </c>
      <c r="B622" s="662" t="s">
        <v>530</v>
      </c>
      <c r="C622" s="662" t="s">
        <v>1719</v>
      </c>
      <c r="D622" s="743" t="s">
        <v>2847</v>
      </c>
      <c r="E622" s="744" t="s">
        <v>1744</v>
      </c>
      <c r="F622" s="662" t="s">
        <v>1714</v>
      </c>
      <c r="G622" s="662" t="s">
        <v>1773</v>
      </c>
      <c r="H622" s="662" t="s">
        <v>1113</v>
      </c>
      <c r="I622" s="662" t="s">
        <v>861</v>
      </c>
      <c r="J622" s="662" t="s">
        <v>1207</v>
      </c>
      <c r="K622" s="662" t="s">
        <v>1208</v>
      </c>
      <c r="L622" s="663">
        <v>103.8</v>
      </c>
      <c r="M622" s="663">
        <v>207.6</v>
      </c>
      <c r="N622" s="662">
        <v>2</v>
      </c>
      <c r="O622" s="745">
        <v>1</v>
      </c>
      <c r="P622" s="663"/>
      <c r="Q622" s="678">
        <v>0</v>
      </c>
      <c r="R622" s="662"/>
      <c r="S622" s="678">
        <v>0</v>
      </c>
      <c r="T622" s="745"/>
      <c r="U622" s="701">
        <v>0</v>
      </c>
    </row>
    <row r="623" spans="1:21" ht="14.4" customHeight="1" x14ac:dyDescent="0.3">
      <c r="A623" s="661">
        <v>13</v>
      </c>
      <c r="B623" s="662" t="s">
        <v>530</v>
      </c>
      <c r="C623" s="662" t="s">
        <v>1719</v>
      </c>
      <c r="D623" s="743" t="s">
        <v>2847</v>
      </c>
      <c r="E623" s="744" t="s">
        <v>1744</v>
      </c>
      <c r="F623" s="662" t="s">
        <v>1714</v>
      </c>
      <c r="G623" s="662" t="s">
        <v>1782</v>
      </c>
      <c r="H623" s="662" t="s">
        <v>531</v>
      </c>
      <c r="I623" s="662" t="s">
        <v>1342</v>
      </c>
      <c r="J623" s="662" t="s">
        <v>1343</v>
      </c>
      <c r="K623" s="662" t="s">
        <v>1663</v>
      </c>
      <c r="L623" s="663">
        <v>170.52</v>
      </c>
      <c r="M623" s="663">
        <v>170.52</v>
      </c>
      <c r="N623" s="662">
        <v>1</v>
      </c>
      <c r="O623" s="745">
        <v>1</v>
      </c>
      <c r="P623" s="663"/>
      <c r="Q623" s="678">
        <v>0</v>
      </c>
      <c r="R623" s="662"/>
      <c r="S623" s="678">
        <v>0</v>
      </c>
      <c r="T623" s="745"/>
      <c r="U623" s="701">
        <v>0</v>
      </c>
    </row>
    <row r="624" spans="1:21" ht="14.4" customHeight="1" x14ac:dyDescent="0.3">
      <c r="A624" s="661">
        <v>13</v>
      </c>
      <c r="B624" s="662" t="s">
        <v>530</v>
      </c>
      <c r="C624" s="662" t="s">
        <v>1719</v>
      </c>
      <c r="D624" s="743" t="s">
        <v>2847</v>
      </c>
      <c r="E624" s="744" t="s">
        <v>1744</v>
      </c>
      <c r="F624" s="662" t="s">
        <v>1714</v>
      </c>
      <c r="G624" s="662" t="s">
        <v>2280</v>
      </c>
      <c r="H624" s="662" t="s">
        <v>1113</v>
      </c>
      <c r="I624" s="662" t="s">
        <v>1220</v>
      </c>
      <c r="J624" s="662" t="s">
        <v>1116</v>
      </c>
      <c r="K624" s="662" t="s">
        <v>1221</v>
      </c>
      <c r="L624" s="663">
        <v>207.45</v>
      </c>
      <c r="M624" s="663">
        <v>207.45</v>
      </c>
      <c r="N624" s="662">
        <v>1</v>
      </c>
      <c r="O624" s="745">
        <v>1</v>
      </c>
      <c r="P624" s="663"/>
      <c r="Q624" s="678">
        <v>0</v>
      </c>
      <c r="R624" s="662"/>
      <c r="S624" s="678">
        <v>0</v>
      </c>
      <c r="T624" s="745"/>
      <c r="U624" s="701">
        <v>0</v>
      </c>
    </row>
    <row r="625" spans="1:21" ht="14.4" customHeight="1" x14ac:dyDescent="0.3">
      <c r="A625" s="661">
        <v>13</v>
      </c>
      <c r="B625" s="662" t="s">
        <v>530</v>
      </c>
      <c r="C625" s="662" t="s">
        <v>1719</v>
      </c>
      <c r="D625" s="743" t="s">
        <v>2847</v>
      </c>
      <c r="E625" s="744" t="s">
        <v>1744</v>
      </c>
      <c r="F625" s="662" t="s">
        <v>1714</v>
      </c>
      <c r="G625" s="662" t="s">
        <v>1833</v>
      </c>
      <c r="H625" s="662" t="s">
        <v>531</v>
      </c>
      <c r="I625" s="662" t="s">
        <v>809</v>
      </c>
      <c r="J625" s="662" t="s">
        <v>810</v>
      </c>
      <c r="K625" s="662" t="s">
        <v>1834</v>
      </c>
      <c r="L625" s="663">
        <v>42.05</v>
      </c>
      <c r="M625" s="663">
        <v>84.1</v>
      </c>
      <c r="N625" s="662">
        <v>2</v>
      </c>
      <c r="O625" s="745">
        <v>1</v>
      </c>
      <c r="P625" s="663">
        <v>84.1</v>
      </c>
      <c r="Q625" s="678">
        <v>1</v>
      </c>
      <c r="R625" s="662">
        <v>2</v>
      </c>
      <c r="S625" s="678">
        <v>1</v>
      </c>
      <c r="T625" s="745">
        <v>1</v>
      </c>
      <c r="U625" s="701">
        <v>1</v>
      </c>
    </row>
    <row r="626" spans="1:21" ht="14.4" customHeight="1" x14ac:dyDescent="0.3">
      <c r="A626" s="661">
        <v>13</v>
      </c>
      <c r="B626" s="662" t="s">
        <v>530</v>
      </c>
      <c r="C626" s="662" t="s">
        <v>1719</v>
      </c>
      <c r="D626" s="743" t="s">
        <v>2847</v>
      </c>
      <c r="E626" s="744" t="s">
        <v>1744</v>
      </c>
      <c r="F626" s="662" t="s">
        <v>1714</v>
      </c>
      <c r="G626" s="662" t="s">
        <v>2564</v>
      </c>
      <c r="H626" s="662" t="s">
        <v>531</v>
      </c>
      <c r="I626" s="662" t="s">
        <v>2565</v>
      </c>
      <c r="J626" s="662" t="s">
        <v>994</v>
      </c>
      <c r="K626" s="662" t="s">
        <v>1036</v>
      </c>
      <c r="L626" s="663">
        <v>0</v>
      </c>
      <c r="M626" s="663">
        <v>0</v>
      </c>
      <c r="N626" s="662">
        <v>1</v>
      </c>
      <c r="O626" s="745">
        <v>1</v>
      </c>
      <c r="P626" s="663"/>
      <c r="Q626" s="678"/>
      <c r="R626" s="662"/>
      <c r="S626" s="678">
        <v>0</v>
      </c>
      <c r="T626" s="745"/>
      <c r="U626" s="701">
        <v>0</v>
      </c>
    </row>
    <row r="627" spans="1:21" ht="14.4" customHeight="1" x14ac:dyDescent="0.3">
      <c r="A627" s="661">
        <v>13</v>
      </c>
      <c r="B627" s="662" t="s">
        <v>530</v>
      </c>
      <c r="C627" s="662" t="s">
        <v>1719</v>
      </c>
      <c r="D627" s="743" t="s">
        <v>2847</v>
      </c>
      <c r="E627" s="744" t="s">
        <v>1744</v>
      </c>
      <c r="F627" s="662" t="s">
        <v>1714</v>
      </c>
      <c r="G627" s="662" t="s">
        <v>2108</v>
      </c>
      <c r="H627" s="662" t="s">
        <v>531</v>
      </c>
      <c r="I627" s="662" t="s">
        <v>2293</v>
      </c>
      <c r="J627" s="662" t="s">
        <v>2291</v>
      </c>
      <c r="K627" s="662" t="s">
        <v>2294</v>
      </c>
      <c r="L627" s="663">
        <v>0</v>
      </c>
      <c r="M627" s="663">
        <v>0</v>
      </c>
      <c r="N627" s="662">
        <v>1</v>
      </c>
      <c r="O627" s="745">
        <v>1</v>
      </c>
      <c r="P627" s="663">
        <v>0</v>
      </c>
      <c r="Q627" s="678"/>
      <c r="R627" s="662">
        <v>1</v>
      </c>
      <c r="S627" s="678">
        <v>1</v>
      </c>
      <c r="T627" s="745">
        <v>1</v>
      </c>
      <c r="U627" s="701">
        <v>1</v>
      </c>
    </row>
    <row r="628" spans="1:21" ht="14.4" customHeight="1" x14ac:dyDescent="0.3">
      <c r="A628" s="661">
        <v>13</v>
      </c>
      <c r="B628" s="662" t="s">
        <v>530</v>
      </c>
      <c r="C628" s="662" t="s">
        <v>1719</v>
      </c>
      <c r="D628" s="743" t="s">
        <v>2847</v>
      </c>
      <c r="E628" s="744" t="s">
        <v>1744</v>
      </c>
      <c r="F628" s="662" t="s">
        <v>1714</v>
      </c>
      <c r="G628" s="662" t="s">
        <v>1850</v>
      </c>
      <c r="H628" s="662" t="s">
        <v>531</v>
      </c>
      <c r="I628" s="662" t="s">
        <v>704</v>
      </c>
      <c r="J628" s="662" t="s">
        <v>705</v>
      </c>
      <c r="K628" s="662" t="s">
        <v>1852</v>
      </c>
      <c r="L628" s="663">
        <v>107.27</v>
      </c>
      <c r="M628" s="663">
        <v>214.54</v>
      </c>
      <c r="N628" s="662">
        <v>2</v>
      </c>
      <c r="O628" s="745">
        <v>1</v>
      </c>
      <c r="P628" s="663"/>
      <c r="Q628" s="678">
        <v>0</v>
      </c>
      <c r="R628" s="662"/>
      <c r="S628" s="678">
        <v>0</v>
      </c>
      <c r="T628" s="745"/>
      <c r="U628" s="701">
        <v>0</v>
      </c>
    </row>
    <row r="629" spans="1:21" ht="14.4" customHeight="1" x14ac:dyDescent="0.3">
      <c r="A629" s="661">
        <v>13</v>
      </c>
      <c r="B629" s="662" t="s">
        <v>530</v>
      </c>
      <c r="C629" s="662" t="s">
        <v>1719</v>
      </c>
      <c r="D629" s="743" t="s">
        <v>2847</v>
      </c>
      <c r="E629" s="744" t="s">
        <v>1744</v>
      </c>
      <c r="F629" s="662" t="s">
        <v>1714</v>
      </c>
      <c r="G629" s="662" t="s">
        <v>1986</v>
      </c>
      <c r="H629" s="662" t="s">
        <v>531</v>
      </c>
      <c r="I629" s="662" t="s">
        <v>2566</v>
      </c>
      <c r="J629" s="662" t="s">
        <v>1534</v>
      </c>
      <c r="K629" s="662" t="s">
        <v>2567</v>
      </c>
      <c r="L629" s="663">
        <v>0</v>
      </c>
      <c r="M629" s="663">
        <v>0</v>
      </c>
      <c r="N629" s="662">
        <v>1</v>
      </c>
      <c r="O629" s="745">
        <v>1</v>
      </c>
      <c r="P629" s="663">
        <v>0</v>
      </c>
      <c r="Q629" s="678"/>
      <c r="R629" s="662">
        <v>1</v>
      </c>
      <c r="S629" s="678">
        <v>1</v>
      </c>
      <c r="T629" s="745">
        <v>1</v>
      </c>
      <c r="U629" s="701">
        <v>1</v>
      </c>
    </row>
    <row r="630" spans="1:21" ht="14.4" customHeight="1" x14ac:dyDescent="0.3">
      <c r="A630" s="661">
        <v>13</v>
      </c>
      <c r="B630" s="662" t="s">
        <v>530</v>
      </c>
      <c r="C630" s="662" t="s">
        <v>1719</v>
      </c>
      <c r="D630" s="743" t="s">
        <v>2847</v>
      </c>
      <c r="E630" s="744" t="s">
        <v>1744</v>
      </c>
      <c r="F630" s="662" t="s">
        <v>1714</v>
      </c>
      <c r="G630" s="662" t="s">
        <v>1861</v>
      </c>
      <c r="H630" s="662" t="s">
        <v>531</v>
      </c>
      <c r="I630" s="662" t="s">
        <v>727</v>
      </c>
      <c r="J630" s="662" t="s">
        <v>728</v>
      </c>
      <c r="K630" s="662" t="s">
        <v>729</v>
      </c>
      <c r="L630" s="663">
        <v>126.59</v>
      </c>
      <c r="M630" s="663">
        <v>506.36</v>
      </c>
      <c r="N630" s="662">
        <v>4</v>
      </c>
      <c r="O630" s="745">
        <v>3.5</v>
      </c>
      <c r="P630" s="663">
        <v>253.18</v>
      </c>
      <c r="Q630" s="678">
        <v>0.5</v>
      </c>
      <c r="R630" s="662">
        <v>2</v>
      </c>
      <c r="S630" s="678">
        <v>0.5</v>
      </c>
      <c r="T630" s="745">
        <v>1.5</v>
      </c>
      <c r="U630" s="701">
        <v>0.42857142857142855</v>
      </c>
    </row>
    <row r="631" spans="1:21" ht="14.4" customHeight="1" x14ac:dyDescent="0.3">
      <c r="A631" s="661">
        <v>13</v>
      </c>
      <c r="B631" s="662" t="s">
        <v>530</v>
      </c>
      <c r="C631" s="662" t="s">
        <v>1719</v>
      </c>
      <c r="D631" s="743" t="s">
        <v>2847</v>
      </c>
      <c r="E631" s="744" t="s">
        <v>1744</v>
      </c>
      <c r="F631" s="662" t="s">
        <v>1714</v>
      </c>
      <c r="G631" s="662" t="s">
        <v>2027</v>
      </c>
      <c r="H631" s="662" t="s">
        <v>531</v>
      </c>
      <c r="I631" s="662" t="s">
        <v>2028</v>
      </c>
      <c r="J631" s="662" t="s">
        <v>1089</v>
      </c>
      <c r="K631" s="662" t="s">
        <v>2029</v>
      </c>
      <c r="L631" s="663">
        <v>0</v>
      </c>
      <c r="M631" s="663">
        <v>0</v>
      </c>
      <c r="N631" s="662">
        <v>3</v>
      </c>
      <c r="O631" s="745">
        <v>3</v>
      </c>
      <c r="P631" s="663">
        <v>0</v>
      </c>
      <c r="Q631" s="678"/>
      <c r="R631" s="662">
        <v>3</v>
      </c>
      <c r="S631" s="678">
        <v>1</v>
      </c>
      <c r="T631" s="745">
        <v>3</v>
      </c>
      <c r="U631" s="701">
        <v>1</v>
      </c>
    </row>
    <row r="632" spans="1:21" ht="14.4" customHeight="1" x14ac:dyDescent="0.3">
      <c r="A632" s="661">
        <v>13</v>
      </c>
      <c r="B632" s="662" t="s">
        <v>530</v>
      </c>
      <c r="C632" s="662" t="s">
        <v>1719</v>
      </c>
      <c r="D632" s="743" t="s">
        <v>2847</v>
      </c>
      <c r="E632" s="744" t="s">
        <v>1744</v>
      </c>
      <c r="F632" s="662" t="s">
        <v>1714</v>
      </c>
      <c r="G632" s="662" t="s">
        <v>2185</v>
      </c>
      <c r="H632" s="662" t="s">
        <v>531</v>
      </c>
      <c r="I632" s="662" t="s">
        <v>2466</v>
      </c>
      <c r="J632" s="662" t="s">
        <v>2467</v>
      </c>
      <c r="K632" s="662" t="s">
        <v>1051</v>
      </c>
      <c r="L632" s="663">
        <v>0</v>
      </c>
      <c r="M632" s="663">
        <v>0</v>
      </c>
      <c r="N632" s="662">
        <v>2</v>
      </c>
      <c r="O632" s="745">
        <v>1</v>
      </c>
      <c r="P632" s="663"/>
      <c r="Q632" s="678"/>
      <c r="R632" s="662"/>
      <c r="S632" s="678">
        <v>0</v>
      </c>
      <c r="T632" s="745"/>
      <c r="U632" s="701">
        <v>0</v>
      </c>
    </row>
    <row r="633" spans="1:21" ht="14.4" customHeight="1" x14ac:dyDescent="0.3">
      <c r="A633" s="661">
        <v>13</v>
      </c>
      <c r="B633" s="662" t="s">
        <v>530</v>
      </c>
      <c r="C633" s="662" t="s">
        <v>1719</v>
      </c>
      <c r="D633" s="743" t="s">
        <v>2847</v>
      </c>
      <c r="E633" s="744" t="s">
        <v>1746</v>
      </c>
      <c r="F633" s="662" t="s">
        <v>1714</v>
      </c>
      <c r="G633" s="662" t="s">
        <v>2568</v>
      </c>
      <c r="H633" s="662" t="s">
        <v>531</v>
      </c>
      <c r="I633" s="662" t="s">
        <v>2569</v>
      </c>
      <c r="J633" s="662" t="s">
        <v>2570</v>
      </c>
      <c r="K633" s="662" t="s">
        <v>2571</v>
      </c>
      <c r="L633" s="663">
        <v>61.44</v>
      </c>
      <c r="M633" s="663">
        <v>61.44</v>
      </c>
      <c r="N633" s="662">
        <v>1</v>
      </c>
      <c r="O633" s="745">
        <v>1</v>
      </c>
      <c r="P633" s="663">
        <v>61.44</v>
      </c>
      <c r="Q633" s="678">
        <v>1</v>
      </c>
      <c r="R633" s="662">
        <v>1</v>
      </c>
      <c r="S633" s="678">
        <v>1</v>
      </c>
      <c r="T633" s="745">
        <v>1</v>
      </c>
      <c r="U633" s="701">
        <v>1</v>
      </c>
    </row>
    <row r="634" spans="1:21" ht="14.4" customHeight="1" x14ac:dyDescent="0.3">
      <c r="A634" s="661">
        <v>13</v>
      </c>
      <c r="B634" s="662" t="s">
        <v>530</v>
      </c>
      <c r="C634" s="662" t="s">
        <v>1719</v>
      </c>
      <c r="D634" s="743" t="s">
        <v>2847</v>
      </c>
      <c r="E634" s="744" t="s">
        <v>1746</v>
      </c>
      <c r="F634" s="662" t="s">
        <v>1714</v>
      </c>
      <c r="G634" s="662" t="s">
        <v>1751</v>
      </c>
      <c r="H634" s="662" t="s">
        <v>1113</v>
      </c>
      <c r="I634" s="662" t="s">
        <v>1414</v>
      </c>
      <c r="J634" s="662" t="s">
        <v>1415</v>
      </c>
      <c r="K634" s="662" t="s">
        <v>1416</v>
      </c>
      <c r="L634" s="663">
        <v>75.73</v>
      </c>
      <c r="M634" s="663">
        <v>227.19</v>
      </c>
      <c r="N634" s="662">
        <v>3</v>
      </c>
      <c r="O634" s="745">
        <v>1.5</v>
      </c>
      <c r="P634" s="663">
        <v>75.73</v>
      </c>
      <c r="Q634" s="678">
        <v>0.33333333333333337</v>
      </c>
      <c r="R634" s="662">
        <v>1</v>
      </c>
      <c r="S634" s="678">
        <v>0.33333333333333331</v>
      </c>
      <c r="T634" s="745">
        <v>1</v>
      </c>
      <c r="U634" s="701">
        <v>0.66666666666666663</v>
      </c>
    </row>
    <row r="635" spans="1:21" ht="14.4" customHeight="1" x14ac:dyDescent="0.3">
      <c r="A635" s="661">
        <v>13</v>
      </c>
      <c r="B635" s="662" t="s">
        <v>530</v>
      </c>
      <c r="C635" s="662" t="s">
        <v>1719</v>
      </c>
      <c r="D635" s="743" t="s">
        <v>2847</v>
      </c>
      <c r="E635" s="744" t="s">
        <v>1746</v>
      </c>
      <c r="F635" s="662" t="s">
        <v>1714</v>
      </c>
      <c r="G635" s="662" t="s">
        <v>1759</v>
      </c>
      <c r="H635" s="662" t="s">
        <v>531</v>
      </c>
      <c r="I635" s="662" t="s">
        <v>1760</v>
      </c>
      <c r="J635" s="662" t="s">
        <v>1761</v>
      </c>
      <c r="K635" s="662" t="s">
        <v>1762</v>
      </c>
      <c r="L635" s="663">
        <v>75.819999999999993</v>
      </c>
      <c r="M635" s="663">
        <v>75.819999999999993</v>
      </c>
      <c r="N635" s="662">
        <v>1</v>
      </c>
      <c r="O635" s="745">
        <v>0.5</v>
      </c>
      <c r="P635" s="663">
        <v>75.819999999999993</v>
      </c>
      <c r="Q635" s="678">
        <v>1</v>
      </c>
      <c r="R635" s="662">
        <v>1</v>
      </c>
      <c r="S635" s="678">
        <v>1</v>
      </c>
      <c r="T635" s="745">
        <v>0.5</v>
      </c>
      <c r="U635" s="701">
        <v>1</v>
      </c>
    </row>
    <row r="636" spans="1:21" ht="14.4" customHeight="1" x14ac:dyDescent="0.3">
      <c r="A636" s="661">
        <v>13</v>
      </c>
      <c r="B636" s="662" t="s">
        <v>530</v>
      </c>
      <c r="C636" s="662" t="s">
        <v>1719</v>
      </c>
      <c r="D636" s="743" t="s">
        <v>2847</v>
      </c>
      <c r="E636" s="744" t="s">
        <v>1746</v>
      </c>
      <c r="F636" s="662" t="s">
        <v>1714</v>
      </c>
      <c r="G636" s="662" t="s">
        <v>1773</v>
      </c>
      <c r="H636" s="662" t="s">
        <v>1113</v>
      </c>
      <c r="I636" s="662" t="s">
        <v>1774</v>
      </c>
      <c r="J636" s="662" t="s">
        <v>1775</v>
      </c>
      <c r="K636" s="662" t="s">
        <v>1776</v>
      </c>
      <c r="L636" s="663">
        <v>155.69999999999999</v>
      </c>
      <c r="M636" s="663">
        <v>155.69999999999999</v>
      </c>
      <c r="N636" s="662">
        <v>1</v>
      </c>
      <c r="O636" s="745">
        <v>1</v>
      </c>
      <c r="P636" s="663"/>
      <c r="Q636" s="678">
        <v>0</v>
      </c>
      <c r="R636" s="662"/>
      <c r="S636" s="678">
        <v>0</v>
      </c>
      <c r="T636" s="745"/>
      <c r="U636" s="701">
        <v>0</v>
      </c>
    </row>
    <row r="637" spans="1:21" ht="14.4" customHeight="1" x14ac:dyDescent="0.3">
      <c r="A637" s="661">
        <v>13</v>
      </c>
      <c r="B637" s="662" t="s">
        <v>530</v>
      </c>
      <c r="C637" s="662" t="s">
        <v>1719</v>
      </c>
      <c r="D637" s="743" t="s">
        <v>2847</v>
      </c>
      <c r="E637" s="744" t="s">
        <v>1746</v>
      </c>
      <c r="F637" s="662" t="s">
        <v>1714</v>
      </c>
      <c r="G637" s="662" t="s">
        <v>1782</v>
      </c>
      <c r="H637" s="662" t="s">
        <v>531</v>
      </c>
      <c r="I637" s="662" t="s">
        <v>1787</v>
      </c>
      <c r="J637" s="662" t="s">
        <v>1788</v>
      </c>
      <c r="K637" s="662" t="s">
        <v>1789</v>
      </c>
      <c r="L637" s="663">
        <v>85.27</v>
      </c>
      <c r="M637" s="663">
        <v>170.54</v>
      </c>
      <c r="N637" s="662">
        <v>2</v>
      </c>
      <c r="O637" s="745">
        <v>0.5</v>
      </c>
      <c r="P637" s="663"/>
      <c r="Q637" s="678">
        <v>0</v>
      </c>
      <c r="R637" s="662"/>
      <c r="S637" s="678">
        <v>0</v>
      </c>
      <c r="T637" s="745"/>
      <c r="U637" s="701">
        <v>0</v>
      </c>
    </row>
    <row r="638" spans="1:21" ht="14.4" customHeight="1" x14ac:dyDescent="0.3">
      <c r="A638" s="661">
        <v>13</v>
      </c>
      <c r="B638" s="662" t="s">
        <v>530</v>
      </c>
      <c r="C638" s="662" t="s">
        <v>1719</v>
      </c>
      <c r="D638" s="743" t="s">
        <v>2847</v>
      </c>
      <c r="E638" s="744" t="s">
        <v>1746</v>
      </c>
      <c r="F638" s="662" t="s">
        <v>1714</v>
      </c>
      <c r="G638" s="662" t="s">
        <v>1797</v>
      </c>
      <c r="H638" s="662" t="s">
        <v>531</v>
      </c>
      <c r="I638" s="662" t="s">
        <v>1475</v>
      </c>
      <c r="J638" s="662" t="s">
        <v>1476</v>
      </c>
      <c r="K638" s="662" t="s">
        <v>1764</v>
      </c>
      <c r="L638" s="663">
        <v>75.819999999999993</v>
      </c>
      <c r="M638" s="663">
        <v>75.819999999999993</v>
      </c>
      <c r="N638" s="662">
        <v>1</v>
      </c>
      <c r="O638" s="745">
        <v>0.5</v>
      </c>
      <c r="P638" s="663">
        <v>75.819999999999993</v>
      </c>
      <c r="Q638" s="678">
        <v>1</v>
      </c>
      <c r="R638" s="662">
        <v>1</v>
      </c>
      <c r="S638" s="678">
        <v>1</v>
      </c>
      <c r="T638" s="745">
        <v>0.5</v>
      </c>
      <c r="U638" s="701">
        <v>1</v>
      </c>
    </row>
    <row r="639" spans="1:21" ht="14.4" customHeight="1" x14ac:dyDescent="0.3">
      <c r="A639" s="661">
        <v>13</v>
      </c>
      <c r="B639" s="662" t="s">
        <v>530</v>
      </c>
      <c r="C639" s="662" t="s">
        <v>1719</v>
      </c>
      <c r="D639" s="743" t="s">
        <v>2847</v>
      </c>
      <c r="E639" s="744" t="s">
        <v>1746</v>
      </c>
      <c r="F639" s="662" t="s">
        <v>1714</v>
      </c>
      <c r="G639" s="662" t="s">
        <v>1797</v>
      </c>
      <c r="H639" s="662" t="s">
        <v>531</v>
      </c>
      <c r="I639" s="662" t="s">
        <v>1798</v>
      </c>
      <c r="J639" s="662" t="s">
        <v>1799</v>
      </c>
      <c r="K639" s="662" t="s">
        <v>1663</v>
      </c>
      <c r="L639" s="663">
        <v>78.33</v>
      </c>
      <c r="M639" s="663">
        <v>156.66</v>
      </c>
      <c r="N639" s="662">
        <v>2</v>
      </c>
      <c r="O639" s="745">
        <v>0.5</v>
      </c>
      <c r="P639" s="663">
        <v>156.66</v>
      </c>
      <c r="Q639" s="678">
        <v>1</v>
      </c>
      <c r="R639" s="662">
        <v>2</v>
      </c>
      <c r="S639" s="678">
        <v>1</v>
      </c>
      <c r="T639" s="745">
        <v>0.5</v>
      </c>
      <c r="U639" s="701">
        <v>1</v>
      </c>
    </row>
    <row r="640" spans="1:21" ht="14.4" customHeight="1" x14ac:dyDescent="0.3">
      <c r="A640" s="661">
        <v>13</v>
      </c>
      <c r="B640" s="662" t="s">
        <v>530</v>
      </c>
      <c r="C640" s="662" t="s">
        <v>1719</v>
      </c>
      <c r="D640" s="743" t="s">
        <v>2847</v>
      </c>
      <c r="E640" s="744" t="s">
        <v>1746</v>
      </c>
      <c r="F640" s="662" t="s">
        <v>1714</v>
      </c>
      <c r="G640" s="662" t="s">
        <v>1803</v>
      </c>
      <c r="H640" s="662" t="s">
        <v>531</v>
      </c>
      <c r="I640" s="662" t="s">
        <v>2572</v>
      </c>
      <c r="J640" s="662" t="s">
        <v>1809</v>
      </c>
      <c r="K640" s="662" t="s">
        <v>1820</v>
      </c>
      <c r="L640" s="663">
        <v>115.26</v>
      </c>
      <c r="M640" s="663">
        <v>230.52</v>
      </c>
      <c r="N640" s="662">
        <v>2</v>
      </c>
      <c r="O640" s="745">
        <v>1</v>
      </c>
      <c r="P640" s="663"/>
      <c r="Q640" s="678">
        <v>0</v>
      </c>
      <c r="R640" s="662"/>
      <c r="S640" s="678">
        <v>0</v>
      </c>
      <c r="T640" s="745"/>
      <c r="U640" s="701">
        <v>0</v>
      </c>
    </row>
    <row r="641" spans="1:21" ht="14.4" customHeight="1" x14ac:dyDescent="0.3">
      <c r="A641" s="661">
        <v>13</v>
      </c>
      <c r="B641" s="662" t="s">
        <v>530</v>
      </c>
      <c r="C641" s="662" t="s">
        <v>1719</v>
      </c>
      <c r="D641" s="743" t="s">
        <v>2847</v>
      </c>
      <c r="E641" s="744" t="s">
        <v>1746</v>
      </c>
      <c r="F641" s="662" t="s">
        <v>1714</v>
      </c>
      <c r="G641" s="662" t="s">
        <v>1803</v>
      </c>
      <c r="H641" s="662" t="s">
        <v>531</v>
      </c>
      <c r="I641" s="662" t="s">
        <v>2533</v>
      </c>
      <c r="J641" s="662" t="s">
        <v>2216</v>
      </c>
      <c r="K641" s="662" t="s">
        <v>2534</v>
      </c>
      <c r="L641" s="663">
        <v>0</v>
      </c>
      <c r="M641" s="663">
        <v>0</v>
      </c>
      <c r="N641" s="662">
        <v>2</v>
      </c>
      <c r="O641" s="745">
        <v>1.5</v>
      </c>
      <c r="P641" s="663"/>
      <c r="Q641" s="678"/>
      <c r="R641" s="662"/>
      <c r="S641" s="678">
        <v>0</v>
      </c>
      <c r="T641" s="745"/>
      <c r="U641" s="701">
        <v>0</v>
      </c>
    </row>
    <row r="642" spans="1:21" ht="14.4" customHeight="1" x14ac:dyDescent="0.3">
      <c r="A642" s="661">
        <v>13</v>
      </c>
      <c r="B642" s="662" t="s">
        <v>530</v>
      </c>
      <c r="C642" s="662" t="s">
        <v>1719</v>
      </c>
      <c r="D642" s="743" t="s">
        <v>2847</v>
      </c>
      <c r="E642" s="744" t="s">
        <v>1746</v>
      </c>
      <c r="F642" s="662" t="s">
        <v>1714</v>
      </c>
      <c r="G642" s="662" t="s">
        <v>1803</v>
      </c>
      <c r="H642" s="662" t="s">
        <v>531</v>
      </c>
      <c r="I642" s="662" t="s">
        <v>2215</v>
      </c>
      <c r="J642" s="662" t="s">
        <v>2216</v>
      </c>
      <c r="K642" s="662" t="s">
        <v>2217</v>
      </c>
      <c r="L642" s="663">
        <v>69.16</v>
      </c>
      <c r="M642" s="663">
        <v>207.48</v>
      </c>
      <c r="N642" s="662">
        <v>3</v>
      </c>
      <c r="O642" s="745">
        <v>2.5</v>
      </c>
      <c r="P642" s="663"/>
      <c r="Q642" s="678">
        <v>0</v>
      </c>
      <c r="R642" s="662"/>
      <c r="S642" s="678">
        <v>0</v>
      </c>
      <c r="T642" s="745"/>
      <c r="U642" s="701">
        <v>0</v>
      </c>
    </row>
    <row r="643" spans="1:21" ht="14.4" customHeight="1" x14ac:dyDescent="0.3">
      <c r="A643" s="661">
        <v>13</v>
      </c>
      <c r="B643" s="662" t="s">
        <v>530</v>
      </c>
      <c r="C643" s="662" t="s">
        <v>1719</v>
      </c>
      <c r="D643" s="743" t="s">
        <v>2847</v>
      </c>
      <c r="E643" s="744" t="s">
        <v>1746</v>
      </c>
      <c r="F643" s="662" t="s">
        <v>1714</v>
      </c>
      <c r="G643" s="662" t="s">
        <v>1803</v>
      </c>
      <c r="H643" s="662" t="s">
        <v>531</v>
      </c>
      <c r="I643" s="662" t="s">
        <v>2218</v>
      </c>
      <c r="J643" s="662" t="s">
        <v>2216</v>
      </c>
      <c r="K643" s="662" t="s">
        <v>2219</v>
      </c>
      <c r="L643" s="663">
        <v>103.73</v>
      </c>
      <c r="M643" s="663">
        <v>103.73</v>
      </c>
      <c r="N643" s="662">
        <v>1</v>
      </c>
      <c r="O643" s="745">
        <v>1</v>
      </c>
      <c r="P643" s="663">
        <v>103.73</v>
      </c>
      <c r="Q643" s="678">
        <v>1</v>
      </c>
      <c r="R643" s="662">
        <v>1</v>
      </c>
      <c r="S643" s="678">
        <v>1</v>
      </c>
      <c r="T643" s="745">
        <v>1</v>
      </c>
      <c r="U643" s="701">
        <v>1</v>
      </c>
    </row>
    <row r="644" spans="1:21" ht="14.4" customHeight="1" x14ac:dyDescent="0.3">
      <c r="A644" s="661">
        <v>13</v>
      </c>
      <c r="B644" s="662" t="s">
        <v>530</v>
      </c>
      <c r="C644" s="662" t="s">
        <v>1719</v>
      </c>
      <c r="D644" s="743" t="s">
        <v>2847</v>
      </c>
      <c r="E644" s="744" t="s">
        <v>1746</v>
      </c>
      <c r="F644" s="662" t="s">
        <v>1714</v>
      </c>
      <c r="G644" s="662" t="s">
        <v>1803</v>
      </c>
      <c r="H644" s="662" t="s">
        <v>531</v>
      </c>
      <c r="I644" s="662" t="s">
        <v>1812</v>
      </c>
      <c r="J644" s="662" t="s">
        <v>987</v>
      </c>
      <c r="K644" s="662" t="s">
        <v>1813</v>
      </c>
      <c r="L644" s="663">
        <v>27.67</v>
      </c>
      <c r="M644" s="663">
        <v>276.70000000000005</v>
      </c>
      <c r="N644" s="662">
        <v>10</v>
      </c>
      <c r="O644" s="745">
        <v>8</v>
      </c>
      <c r="P644" s="663">
        <v>138.35000000000002</v>
      </c>
      <c r="Q644" s="678">
        <v>0.5</v>
      </c>
      <c r="R644" s="662">
        <v>5</v>
      </c>
      <c r="S644" s="678">
        <v>0.5</v>
      </c>
      <c r="T644" s="745">
        <v>4</v>
      </c>
      <c r="U644" s="701">
        <v>0.5</v>
      </c>
    </row>
    <row r="645" spans="1:21" ht="14.4" customHeight="1" x14ac:dyDescent="0.3">
      <c r="A645" s="661">
        <v>13</v>
      </c>
      <c r="B645" s="662" t="s">
        <v>530</v>
      </c>
      <c r="C645" s="662" t="s">
        <v>1719</v>
      </c>
      <c r="D645" s="743" t="s">
        <v>2847</v>
      </c>
      <c r="E645" s="744" t="s">
        <v>1746</v>
      </c>
      <c r="F645" s="662" t="s">
        <v>1714</v>
      </c>
      <c r="G645" s="662" t="s">
        <v>2573</v>
      </c>
      <c r="H645" s="662" t="s">
        <v>531</v>
      </c>
      <c r="I645" s="662" t="s">
        <v>2574</v>
      </c>
      <c r="J645" s="662" t="s">
        <v>2575</v>
      </c>
      <c r="K645" s="662" t="s">
        <v>2576</v>
      </c>
      <c r="L645" s="663">
        <v>268.12</v>
      </c>
      <c r="M645" s="663">
        <v>536.24</v>
      </c>
      <c r="N645" s="662">
        <v>2</v>
      </c>
      <c r="O645" s="745">
        <v>1</v>
      </c>
      <c r="P645" s="663"/>
      <c r="Q645" s="678">
        <v>0</v>
      </c>
      <c r="R645" s="662"/>
      <c r="S645" s="678">
        <v>0</v>
      </c>
      <c r="T645" s="745"/>
      <c r="U645" s="701">
        <v>0</v>
      </c>
    </row>
    <row r="646" spans="1:21" ht="14.4" customHeight="1" x14ac:dyDescent="0.3">
      <c r="A646" s="661">
        <v>13</v>
      </c>
      <c r="B646" s="662" t="s">
        <v>530</v>
      </c>
      <c r="C646" s="662" t="s">
        <v>1719</v>
      </c>
      <c r="D646" s="743" t="s">
        <v>2847</v>
      </c>
      <c r="E646" s="744" t="s">
        <v>1746</v>
      </c>
      <c r="F646" s="662" t="s">
        <v>1714</v>
      </c>
      <c r="G646" s="662" t="s">
        <v>2573</v>
      </c>
      <c r="H646" s="662" t="s">
        <v>531</v>
      </c>
      <c r="I646" s="662" t="s">
        <v>2577</v>
      </c>
      <c r="J646" s="662" t="s">
        <v>2575</v>
      </c>
      <c r="K646" s="662" t="s">
        <v>2578</v>
      </c>
      <c r="L646" s="663">
        <v>268.12</v>
      </c>
      <c r="M646" s="663">
        <v>268.12</v>
      </c>
      <c r="N646" s="662">
        <v>1</v>
      </c>
      <c r="O646" s="745">
        <v>1</v>
      </c>
      <c r="P646" s="663">
        <v>268.12</v>
      </c>
      <c r="Q646" s="678">
        <v>1</v>
      </c>
      <c r="R646" s="662">
        <v>1</v>
      </c>
      <c r="S646" s="678">
        <v>1</v>
      </c>
      <c r="T646" s="745">
        <v>1</v>
      </c>
      <c r="U646" s="701">
        <v>1</v>
      </c>
    </row>
    <row r="647" spans="1:21" ht="14.4" customHeight="1" x14ac:dyDescent="0.3">
      <c r="A647" s="661">
        <v>13</v>
      </c>
      <c r="B647" s="662" t="s">
        <v>530</v>
      </c>
      <c r="C647" s="662" t="s">
        <v>1719</v>
      </c>
      <c r="D647" s="743" t="s">
        <v>2847</v>
      </c>
      <c r="E647" s="744" t="s">
        <v>1746</v>
      </c>
      <c r="F647" s="662" t="s">
        <v>1714</v>
      </c>
      <c r="G647" s="662" t="s">
        <v>1856</v>
      </c>
      <c r="H647" s="662" t="s">
        <v>531</v>
      </c>
      <c r="I647" s="662" t="s">
        <v>2579</v>
      </c>
      <c r="J647" s="662" t="s">
        <v>1358</v>
      </c>
      <c r="K647" s="662" t="s">
        <v>2580</v>
      </c>
      <c r="L647" s="663">
        <v>49.38</v>
      </c>
      <c r="M647" s="663">
        <v>49.38</v>
      </c>
      <c r="N647" s="662">
        <v>1</v>
      </c>
      <c r="O647" s="745">
        <v>0.5</v>
      </c>
      <c r="P647" s="663"/>
      <c r="Q647" s="678">
        <v>0</v>
      </c>
      <c r="R647" s="662"/>
      <c r="S647" s="678">
        <v>0</v>
      </c>
      <c r="T647" s="745"/>
      <c r="U647" s="701">
        <v>0</v>
      </c>
    </row>
    <row r="648" spans="1:21" ht="14.4" customHeight="1" x14ac:dyDescent="0.3">
      <c r="A648" s="661">
        <v>13</v>
      </c>
      <c r="B648" s="662" t="s">
        <v>530</v>
      </c>
      <c r="C648" s="662" t="s">
        <v>1719</v>
      </c>
      <c r="D648" s="743" t="s">
        <v>2847</v>
      </c>
      <c r="E648" s="744" t="s">
        <v>1746</v>
      </c>
      <c r="F648" s="662" t="s">
        <v>1714</v>
      </c>
      <c r="G648" s="662" t="s">
        <v>1856</v>
      </c>
      <c r="H648" s="662" t="s">
        <v>531</v>
      </c>
      <c r="I648" s="662" t="s">
        <v>2581</v>
      </c>
      <c r="J648" s="662" t="s">
        <v>2582</v>
      </c>
      <c r="K648" s="662" t="s">
        <v>2260</v>
      </c>
      <c r="L648" s="663">
        <v>49.38</v>
      </c>
      <c r="M648" s="663">
        <v>98.76</v>
      </c>
      <c r="N648" s="662">
        <v>2</v>
      </c>
      <c r="O648" s="745">
        <v>0.5</v>
      </c>
      <c r="P648" s="663"/>
      <c r="Q648" s="678">
        <v>0</v>
      </c>
      <c r="R648" s="662"/>
      <c r="S648" s="678">
        <v>0</v>
      </c>
      <c r="T648" s="745"/>
      <c r="U648" s="701">
        <v>0</v>
      </c>
    </row>
    <row r="649" spans="1:21" ht="14.4" customHeight="1" x14ac:dyDescent="0.3">
      <c r="A649" s="661">
        <v>13</v>
      </c>
      <c r="B649" s="662" t="s">
        <v>530</v>
      </c>
      <c r="C649" s="662" t="s">
        <v>1719</v>
      </c>
      <c r="D649" s="743" t="s">
        <v>2847</v>
      </c>
      <c r="E649" s="744" t="s">
        <v>1746</v>
      </c>
      <c r="F649" s="662" t="s">
        <v>1714</v>
      </c>
      <c r="G649" s="662" t="s">
        <v>1861</v>
      </c>
      <c r="H649" s="662" t="s">
        <v>531</v>
      </c>
      <c r="I649" s="662" t="s">
        <v>727</v>
      </c>
      <c r="J649" s="662" t="s">
        <v>728</v>
      </c>
      <c r="K649" s="662" t="s">
        <v>729</v>
      </c>
      <c r="L649" s="663">
        <v>126.59</v>
      </c>
      <c r="M649" s="663">
        <v>632.95000000000005</v>
      </c>
      <c r="N649" s="662">
        <v>5</v>
      </c>
      <c r="O649" s="745">
        <v>4</v>
      </c>
      <c r="P649" s="663">
        <v>506.36</v>
      </c>
      <c r="Q649" s="678">
        <v>0.79999999999999993</v>
      </c>
      <c r="R649" s="662">
        <v>4</v>
      </c>
      <c r="S649" s="678">
        <v>0.8</v>
      </c>
      <c r="T649" s="745">
        <v>3</v>
      </c>
      <c r="U649" s="701">
        <v>0.75</v>
      </c>
    </row>
    <row r="650" spans="1:21" ht="14.4" customHeight="1" x14ac:dyDescent="0.3">
      <c r="A650" s="661">
        <v>13</v>
      </c>
      <c r="B650" s="662" t="s">
        <v>530</v>
      </c>
      <c r="C650" s="662" t="s">
        <v>1719</v>
      </c>
      <c r="D650" s="743" t="s">
        <v>2847</v>
      </c>
      <c r="E650" s="744" t="s">
        <v>1746</v>
      </c>
      <c r="F650" s="662" t="s">
        <v>1714</v>
      </c>
      <c r="G650" s="662" t="s">
        <v>1866</v>
      </c>
      <c r="H650" s="662" t="s">
        <v>531</v>
      </c>
      <c r="I650" s="662" t="s">
        <v>2232</v>
      </c>
      <c r="J650" s="662" t="s">
        <v>1868</v>
      </c>
      <c r="K650" s="662" t="s">
        <v>1935</v>
      </c>
      <c r="L650" s="663">
        <v>0</v>
      </c>
      <c r="M650" s="663">
        <v>0</v>
      </c>
      <c r="N650" s="662">
        <v>1</v>
      </c>
      <c r="O650" s="745">
        <v>0.5</v>
      </c>
      <c r="P650" s="663">
        <v>0</v>
      </c>
      <c r="Q650" s="678"/>
      <c r="R650" s="662">
        <v>1</v>
      </c>
      <c r="S650" s="678">
        <v>1</v>
      </c>
      <c r="T650" s="745">
        <v>0.5</v>
      </c>
      <c r="U650" s="701">
        <v>1</v>
      </c>
    </row>
    <row r="651" spans="1:21" ht="14.4" customHeight="1" x14ac:dyDescent="0.3">
      <c r="A651" s="661">
        <v>13</v>
      </c>
      <c r="B651" s="662" t="s">
        <v>530</v>
      </c>
      <c r="C651" s="662" t="s">
        <v>1719</v>
      </c>
      <c r="D651" s="743" t="s">
        <v>2847</v>
      </c>
      <c r="E651" s="744" t="s">
        <v>1746</v>
      </c>
      <c r="F651" s="662" t="s">
        <v>1714</v>
      </c>
      <c r="G651" s="662" t="s">
        <v>1866</v>
      </c>
      <c r="H651" s="662" t="s">
        <v>1113</v>
      </c>
      <c r="I651" s="662" t="s">
        <v>1867</v>
      </c>
      <c r="J651" s="662" t="s">
        <v>1868</v>
      </c>
      <c r="K651" s="662" t="s">
        <v>1140</v>
      </c>
      <c r="L651" s="663">
        <v>69.16</v>
      </c>
      <c r="M651" s="663">
        <v>69.16</v>
      </c>
      <c r="N651" s="662">
        <v>1</v>
      </c>
      <c r="O651" s="745">
        <v>0.5</v>
      </c>
      <c r="P651" s="663"/>
      <c r="Q651" s="678">
        <v>0</v>
      </c>
      <c r="R651" s="662"/>
      <c r="S651" s="678">
        <v>0</v>
      </c>
      <c r="T651" s="745"/>
      <c r="U651" s="701">
        <v>0</v>
      </c>
    </row>
    <row r="652" spans="1:21" ht="14.4" customHeight="1" x14ac:dyDescent="0.3">
      <c r="A652" s="661">
        <v>13</v>
      </c>
      <c r="B652" s="662" t="s">
        <v>530</v>
      </c>
      <c r="C652" s="662" t="s">
        <v>1719</v>
      </c>
      <c r="D652" s="743" t="s">
        <v>2847</v>
      </c>
      <c r="E652" s="744" t="s">
        <v>1746</v>
      </c>
      <c r="F652" s="662" t="s">
        <v>1714</v>
      </c>
      <c r="G652" s="662" t="s">
        <v>2131</v>
      </c>
      <c r="H652" s="662" t="s">
        <v>1113</v>
      </c>
      <c r="I652" s="662" t="s">
        <v>2583</v>
      </c>
      <c r="J652" s="662" t="s">
        <v>2491</v>
      </c>
      <c r="K652" s="662" t="s">
        <v>2584</v>
      </c>
      <c r="L652" s="663">
        <v>23.06</v>
      </c>
      <c r="M652" s="663">
        <v>23.06</v>
      </c>
      <c r="N652" s="662">
        <v>1</v>
      </c>
      <c r="O652" s="745">
        <v>0.5</v>
      </c>
      <c r="P652" s="663"/>
      <c r="Q652" s="678">
        <v>0</v>
      </c>
      <c r="R652" s="662"/>
      <c r="S652" s="678">
        <v>0</v>
      </c>
      <c r="T652" s="745"/>
      <c r="U652" s="701">
        <v>0</v>
      </c>
    </row>
    <row r="653" spans="1:21" ht="14.4" customHeight="1" x14ac:dyDescent="0.3">
      <c r="A653" s="661">
        <v>13</v>
      </c>
      <c r="B653" s="662" t="s">
        <v>530</v>
      </c>
      <c r="C653" s="662" t="s">
        <v>1719</v>
      </c>
      <c r="D653" s="743" t="s">
        <v>2847</v>
      </c>
      <c r="E653" s="744" t="s">
        <v>1746</v>
      </c>
      <c r="F653" s="662" t="s">
        <v>1714</v>
      </c>
      <c r="G653" s="662" t="s">
        <v>1877</v>
      </c>
      <c r="H653" s="662" t="s">
        <v>531</v>
      </c>
      <c r="I653" s="662" t="s">
        <v>1878</v>
      </c>
      <c r="J653" s="662" t="s">
        <v>1879</v>
      </c>
      <c r="K653" s="662" t="s">
        <v>1880</v>
      </c>
      <c r="L653" s="663">
        <v>141.04</v>
      </c>
      <c r="M653" s="663">
        <v>564.16</v>
      </c>
      <c r="N653" s="662">
        <v>4</v>
      </c>
      <c r="O653" s="745">
        <v>2</v>
      </c>
      <c r="P653" s="663"/>
      <c r="Q653" s="678">
        <v>0</v>
      </c>
      <c r="R653" s="662"/>
      <c r="S653" s="678">
        <v>0</v>
      </c>
      <c r="T653" s="745"/>
      <c r="U653" s="701">
        <v>0</v>
      </c>
    </row>
    <row r="654" spans="1:21" ht="14.4" customHeight="1" x14ac:dyDescent="0.3">
      <c r="A654" s="661">
        <v>13</v>
      </c>
      <c r="B654" s="662" t="s">
        <v>530</v>
      </c>
      <c r="C654" s="662" t="s">
        <v>1719</v>
      </c>
      <c r="D654" s="743" t="s">
        <v>2847</v>
      </c>
      <c r="E654" s="744" t="s">
        <v>1746</v>
      </c>
      <c r="F654" s="662" t="s">
        <v>1714</v>
      </c>
      <c r="G654" s="662" t="s">
        <v>1877</v>
      </c>
      <c r="H654" s="662" t="s">
        <v>531</v>
      </c>
      <c r="I654" s="662" t="s">
        <v>1883</v>
      </c>
      <c r="J654" s="662" t="s">
        <v>1884</v>
      </c>
      <c r="K654" s="662" t="s">
        <v>1885</v>
      </c>
      <c r="L654" s="663">
        <v>0</v>
      </c>
      <c r="M654" s="663">
        <v>0</v>
      </c>
      <c r="N654" s="662">
        <v>3</v>
      </c>
      <c r="O654" s="745">
        <v>2</v>
      </c>
      <c r="P654" s="663">
        <v>0</v>
      </c>
      <c r="Q654" s="678"/>
      <c r="R654" s="662">
        <v>1</v>
      </c>
      <c r="S654" s="678">
        <v>0.33333333333333331</v>
      </c>
      <c r="T654" s="745">
        <v>1</v>
      </c>
      <c r="U654" s="701">
        <v>0.5</v>
      </c>
    </row>
    <row r="655" spans="1:21" ht="14.4" customHeight="1" x14ac:dyDescent="0.3">
      <c r="A655" s="661">
        <v>13</v>
      </c>
      <c r="B655" s="662" t="s">
        <v>530</v>
      </c>
      <c r="C655" s="662" t="s">
        <v>1719</v>
      </c>
      <c r="D655" s="743" t="s">
        <v>2847</v>
      </c>
      <c r="E655" s="744" t="s">
        <v>1746</v>
      </c>
      <c r="F655" s="662" t="s">
        <v>1714</v>
      </c>
      <c r="G655" s="662" t="s">
        <v>1892</v>
      </c>
      <c r="H655" s="662" t="s">
        <v>531</v>
      </c>
      <c r="I655" s="662" t="s">
        <v>899</v>
      </c>
      <c r="J655" s="662" t="s">
        <v>1893</v>
      </c>
      <c r="K655" s="662" t="s">
        <v>1894</v>
      </c>
      <c r="L655" s="663">
        <v>99.11</v>
      </c>
      <c r="M655" s="663">
        <v>198.22</v>
      </c>
      <c r="N655" s="662">
        <v>2</v>
      </c>
      <c r="O655" s="745">
        <v>2</v>
      </c>
      <c r="P655" s="663">
        <v>99.11</v>
      </c>
      <c r="Q655" s="678">
        <v>0.5</v>
      </c>
      <c r="R655" s="662">
        <v>1</v>
      </c>
      <c r="S655" s="678">
        <v>0.5</v>
      </c>
      <c r="T655" s="745">
        <v>1</v>
      </c>
      <c r="U655" s="701">
        <v>0.5</v>
      </c>
    </row>
    <row r="656" spans="1:21" ht="14.4" customHeight="1" x14ac:dyDescent="0.3">
      <c r="A656" s="661">
        <v>13</v>
      </c>
      <c r="B656" s="662" t="s">
        <v>530</v>
      </c>
      <c r="C656" s="662" t="s">
        <v>1719</v>
      </c>
      <c r="D656" s="743" t="s">
        <v>2847</v>
      </c>
      <c r="E656" s="744" t="s">
        <v>1747</v>
      </c>
      <c r="F656" s="662" t="s">
        <v>1714</v>
      </c>
      <c r="G656" s="662" t="s">
        <v>1751</v>
      </c>
      <c r="H656" s="662" t="s">
        <v>1113</v>
      </c>
      <c r="I656" s="662" t="s">
        <v>1410</v>
      </c>
      <c r="J656" s="662" t="s">
        <v>1260</v>
      </c>
      <c r="K656" s="662" t="s">
        <v>1656</v>
      </c>
      <c r="L656" s="663">
        <v>154.36000000000001</v>
      </c>
      <c r="M656" s="663">
        <v>308.72000000000003</v>
      </c>
      <c r="N656" s="662">
        <v>2</v>
      </c>
      <c r="O656" s="745">
        <v>1.5</v>
      </c>
      <c r="P656" s="663">
        <v>308.72000000000003</v>
      </c>
      <c r="Q656" s="678">
        <v>1</v>
      </c>
      <c r="R656" s="662">
        <v>2</v>
      </c>
      <c r="S656" s="678">
        <v>1</v>
      </c>
      <c r="T656" s="745">
        <v>1.5</v>
      </c>
      <c r="U656" s="701">
        <v>1</v>
      </c>
    </row>
    <row r="657" spans="1:21" ht="14.4" customHeight="1" x14ac:dyDescent="0.3">
      <c r="A657" s="661">
        <v>13</v>
      </c>
      <c r="B657" s="662" t="s">
        <v>530</v>
      </c>
      <c r="C657" s="662" t="s">
        <v>1719</v>
      </c>
      <c r="D657" s="743" t="s">
        <v>2847</v>
      </c>
      <c r="E657" s="744" t="s">
        <v>1747</v>
      </c>
      <c r="F657" s="662" t="s">
        <v>1714</v>
      </c>
      <c r="G657" s="662" t="s">
        <v>1751</v>
      </c>
      <c r="H657" s="662" t="s">
        <v>1113</v>
      </c>
      <c r="I657" s="662" t="s">
        <v>2312</v>
      </c>
      <c r="J657" s="662" t="s">
        <v>2313</v>
      </c>
      <c r="K657" s="662" t="s">
        <v>1655</v>
      </c>
      <c r="L657" s="663">
        <v>111.22</v>
      </c>
      <c r="M657" s="663">
        <v>111.22</v>
      </c>
      <c r="N657" s="662">
        <v>1</v>
      </c>
      <c r="O657" s="745">
        <v>1</v>
      </c>
      <c r="P657" s="663">
        <v>111.22</v>
      </c>
      <c r="Q657" s="678">
        <v>1</v>
      </c>
      <c r="R657" s="662">
        <v>1</v>
      </c>
      <c r="S657" s="678">
        <v>1</v>
      </c>
      <c r="T657" s="745">
        <v>1</v>
      </c>
      <c r="U657" s="701">
        <v>1</v>
      </c>
    </row>
    <row r="658" spans="1:21" ht="14.4" customHeight="1" x14ac:dyDescent="0.3">
      <c r="A658" s="661">
        <v>13</v>
      </c>
      <c r="B658" s="662" t="s">
        <v>530</v>
      </c>
      <c r="C658" s="662" t="s">
        <v>1719</v>
      </c>
      <c r="D658" s="743" t="s">
        <v>2847</v>
      </c>
      <c r="E658" s="744" t="s">
        <v>1747</v>
      </c>
      <c r="F658" s="662" t="s">
        <v>1714</v>
      </c>
      <c r="G658" s="662" t="s">
        <v>1751</v>
      </c>
      <c r="H658" s="662" t="s">
        <v>1113</v>
      </c>
      <c r="I658" s="662" t="s">
        <v>1414</v>
      </c>
      <c r="J658" s="662" t="s">
        <v>1415</v>
      </c>
      <c r="K658" s="662" t="s">
        <v>1416</v>
      </c>
      <c r="L658" s="663">
        <v>75.73</v>
      </c>
      <c r="M658" s="663">
        <v>302.92</v>
      </c>
      <c r="N658" s="662">
        <v>4</v>
      </c>
      <c r="O658" s="745">
        <v>4</v>
      </c>
      <c r="P658" s="663">
        <v>227.19</v>
      </c>
      <c r="Q658" s="678">
        <v>0.75</v>
      </c>
      <c r="R658" s="662">
        <v>3</v>
      </c>
      <c r="S658" s="678">
        <v>0.75</v>
      </c>
      <c r="T658" s="745">
        <v>3</v>
      </c>
      <c r="U658" s="701">
        <v>0.75</v>
      </c>
    </row>
    <row r="659" spans="1:21" ht="14.4" customHeight="1" x14ac:dyDescent="0.3">
      <c r="A659" s="661">
        <v>13</v>
      </c>
      <c r="B659" s="662" t="s">
        <v>530</v>
      </c>
      <c r="C659" s="662" t="s">
        <v>1719</v>
      </c>
      <c r="D659" s="743" t="s">
        <v>2847</v>
      </c>
      <c r="E659" s="744" t="s">
        <v>1747</v>
      </c>
      <c r="F659" s="662" t="s">
        <v>1714</v>
      </c>
      <c r="G659" s="662" t="s">
        <v>2280</v>
      </c>
      <c r="H659" s="662" t="s">
        <v>1113</v>
      </c>
      <c r="I659" s="662" t="s">
        <v>1115</v>
      </c>
      <c r="J659" s="662" t="s">
        <v>1116</v>
      </c>
      <c r="K659" s="662" t="s">
        <v>2585</v>
      </c>
      <c r="L659" s="663">
        <v>138.31</v>
      </c>
      <c r="M659" s="663">
        <v>138.31</v>
      </c>
      <c r="N659" s="662">
        <v>1</v>
      </c>
      <c r="O659" s="745">
        <v>0.5</v>
      </c>
      <c r="P659" s="663">
        <v>138.31</v>
      </c>
      <c r="Q659" s="678">
        <v>1</v>
      </c>
      <c r="R659" s="662">
        <v>1</v>
      </c>
      <c r="S659" s="678">
        <v>1</v>
      </c>
      <c r="T659" s="745">
        <v>0.5</v>
      </c>
      <c r="U659" s="701">
        <v>1</v>
      </c>
    </row>
    <row r="660" spans="1:21" ht="14.4" customHeight="1" x14ac:dyDescent="0.3">
      <c r="A660" s="661">
        <v>13</v>
      </c>
      <c r="B660" s="662" t="s">
        <v>530</v>
      </c>
      <c r="C660" s="662" t="s">
        <v>1719</v>
      </c>
      <c r="D660" s="743" t="s">
        <v>2847</v>
      </c>
      <c r="E660" s="744" t="s">
        <v>1747</v>
      </c>
      <c r="F660" s="662" t="s">
        <v>1714</v>
      </c>
      <c r="G660" s="662" t="s">
        <v>1797</v>
      </c>
      <c r="H660" s="662" t="s">
        <v>531</v>
      </c>
      <c r="I660" s="662" t="s">
        <v>1475</v>
      </c>
      <c r="J660" s="662" t="s">
        <v>1476</v>
      </c>
      <c r="K660" s="662" t="s">
        <v>1764</v>
      </c>
      <c r="L660" s="663">
        <v>75.819999999999993</v>
      </c>
      <c r="M660" s="663">
        <v>227.45999999999998</v>
      </c>
      <c r="N660" s="662">
        <v>3</v>
      </c>
      <c r="O660" s="745">
        <v>3</v>
      </c>
      <c r="P660" s="663">
        <v>151.63999999999999</v>
      </c>
      <c r="Q660" s="678">
        <v>0.66666666666666663</v>
      </c>
      <c r="R660" s="662">
        <v>2</v>
      </c>
      <c r="S660" s="678">
        <v>0.66666666666666663</v>
      </c>
      <c r="T660" s="745">
        <v>2</v>
      </c>
      <c r="U660" s="701">
        <v>0.66666666666666663</v>
      </c>
    </row>
    <row r="661" spans="1:21" ht="14.4" customHeight="1" x14ac:dyDescent="0.3">
      <c r="A661" s="661">
        <v>13</v>
      </c>
      <c r="B661" s="662" t="s">
        <v>530</v>
      </c>
      <c r="C661" s="662" t="s">
        <v>1719</v>
      </c>
      <c r="D661" s="743" t="s">
        <v>2847</v>
      </c>
      <c r="E661" s="744" t="s">
        <v>1747</v>
      </c>
      <c r="F661" s="662" t="s">
        <v>1714</v>
      </c>
      <c r="G661" s="662" t="s">
        <v>1803</v>
      </c>
      <c r="H661" s="662" t="s">
        <v>531</v>
      </c>
      <c r="I661" s="662" t="s">
        <v>1937</v>
      </c>
      <c r="J661" s="662" t="s">
        <v>987</v>
      </c>
      <c r="K661" s="662" t="s">
        <v>1938</v>
      </c>
      <c r="L661" s="663">
        <v>0</v>
      </c>
      <c r="M661" s="663">
        <v>0</v>
      </c>
      <c r="N661" s="662">
        <v>1</v>
      </c>
      <c r="O661" s="745">
        <v>1</v>
      </c>
      <c r="P661" s="663"/>
      <c r="Q661" s="678"/>
      <c r="R661" s="662"/>
      <c r="S661" s="678">
        <v>0</v>
      </c>
      <c r="T661" s="745"/>
      <c r="U661" s="701">
        <v>0</v>
      </c>
    </row>
    <row r="662" spans="1:21" ht="14.4" customHeight="1" x14ac:dyDescent="0.3">
      <c r="A662" s="661">
        <v>13</v>
      </c>
      <c r="B662" s="662" t="s">
        <v>530</v>
      </c>
      <c r="C662" s="662" t="s">
        <v>1719</v>
      </c>
      <c r="D662" s="743" t="s">
        <v>2847</v>
      </c>
      <c r="E662" s="744" t="s">
        <v>1747</v>
      </c>
      <c r="F662" s="662" t="s">
        <v>1714</v>
      </c>
      <c r="G662" s="662" t="s">
        <v>1833</v>
      </c>
      <c r="H662" s="662" t="s">
        <v>531</v>
      </c>
      <c r="I662" s="662" t="s">
        <v>929</v>
      </c>
      <c r="J662" s="662" t="s">
        <v>930</v>
      </c>
      <c r="K662" s="662" t="s">
        <v>905</v>
      </c>
      <c r="L662" s="663">
        <v>0</v>
      </c>
      <c r="M662" s="663">
        <v>0</v>
      </c>
      <c r="N662" s="662">
        <v>3</v>
      </c>
      <c r="O662" s="745">
        <v>3</v>
      </c>
      <c r="P662" s="663"/>
      <c r="Q662" s="678"/>
      <c r="R662" s="662"/>
      <c r="S662" s="678">
        <v>0</v>
      </c>
      <c r="T662" s="745"/>
      <c r="U662" s="701">
        <v>0</v>
      </c>
    </row>
    <row r="663" spans="1:21" ht="14.4" customHeight="1" x14ac:dyDescent="0.3">
      <c r="A663" s="661">
        <v>13</v>
      </c>
      <c r="B663" s="662" t="s">
        <v>530</v>
      </c>
      <c r="C663" s="662" t="s">
        <v>1719</v>
      </c>
      <c r="D663" s="743" t="s">
        <v>2847</v>
      </c>
      <c r="E663" s="744" t="s">
        <v>1747</v>
      </c>
      <c r="F663" s="662" t="s">
        <v>1714</v>
      </c>
      <c r="G663" s="662" t="s">
        <v>1960</v>
      </c>
      <c r="H663" s="662" t="s">
        <v>531</v>
      </c>
      <c r="I663" s="662" t="s">
        <v>2586</v>
      </c>
      <c r="J663" s="662" t="s">
        <v>2102</v>
      </c>
      <c r="K663" s="662" t="s">
        <v>2103</v>
      </c>
      <c r="L663" s="663">
        <v>140.96</v>
      </c>
      <c r="M663" s="663">
        <v>140.96</v>
      </c>
      <c r="N663" s="662">
        <v>1</v>
      </c>
      <c r="O663" s="745">
        <v>1</v>
      </c>
      <c r="P663" s="663"/>
      <c r="Q663" s="678">
        <v>0</v>
      </c>
      <c r="R663" s="662"/>
      <c r="S663" s="678">
        <v>0</v>
      </c>
      <c r="T663" s="745"/>
      <c r="U663" s="701">
        <v>0</v>
      </c>
    </row>
    <row r="664" spans="1:21" ht="14.4" customHeight="1" x14ac:dyDescent="0.3">
      <c r="A664" s="661">
        <v>13</v>
      </c>
      <c r="B664" s="662" t="s">
        <v>530</v>
      </c>
      <c r="C664" s="662" t="s">
        <v>1719</v>
      </c>
      <c r="D664" s="743" t="s">
        <v>2847</v>
      </c>
      <c r="E664" s="744" t="s">
        <v>1747</v>
      </c>
      <c r="F664" s="662" t="s">
        <v>1714</v>
      </c>
      <c r="G664" s="662" t="s">
        <v>2108</v>
      </c>
      <c r="H664" s="662" t="s">
        <v>531</v>
      </c>
      <c r="I664" s="662" t="s">
        <v>2109</v>
      </c>
      <c r="J664" s="662" t="s">
        <v>2110</v>
      </c>
      <c r="K664" s="662" t="s">
        <v>2111</v>
      </c>
      <c r="L664" s="663">
        <v>120.89</v>
      </c>
      <c r="M664" s="663">
        <v>120.89</v>
      </c>
      <c r="N664" s="662">
        <v>1</v>
      </c>
      <c r="O664" s="745">
        <v>0.5</v>
      </c>
      <c r="P664" s="663">
        <v>120.89</v>
      </c>
      <c r="Q664" s="678">
        <v>1</v>
      </c>
      <c r="R664" s="662">
        <v>1</v>
      </c>
      <c r="S664" s="678">
        <v>1</v>
      </c>
      <c r="T664" s="745">
        <v>0.5</v>
      </c>
      <c r="U664" s="701">
        <v>1</v>
      </c>
    </row>
    <row r="665" spans="1:21" ht="14.4" customHeight="1" x14ac:dyDescent="0.3">
      <c r="A665" s="661">
        <v>13</v>
      </c>
      <c r="B665" s="662" t="s">
        <v>530</v>
      </c>
      <c r="C665" s="662" t="s">
        <v>1719</v>
      </c>
      <c r="D665" s="743" t="s">
        <v>2847</v>
      </c>
      <c r="E665" s="744" t="s">
        <v>1747</v>
      </c>
      <c r="F665" s="662" t="s">
        <v>1714</v>
      </c>
      <c r="G665" s="662" t="s">
        <v>1856</v>
      </c>
      <c r="H665" s="662" t="s">
        <v>531</v>
      </c>
      <c r="I665" s="662" t="s">
        <v>1857</v>
      </c>
      <c r="J665" s="662" t="s">
        <v>1110</v>
      </c>
      <c r="K665" s="662" t="s">
        <v>1111</v>
      </c>
      <c r="L665" s="663">
        <v>98.75</v>
      </c>
      <c r="M665" s="663">
        <v>98.75</v>
      </c>
      <c r="N665" s="662">
        <v>1</v>
      </c>
      <c r="O665" s="745">
        <v>1</v>
      </c>
      <c r="P665" s="663"/>
      <c r="Q665" s="678">
        <v>0</v>
      </c>
      <c r="R665" s="662"/>
      <c r="S665" s="678">
        <v>0</v>
      </c>
      <c r="T665" s="745"/>
      <c r="U665" s="701">
        <v>0</v>
      </c>
    </row>
    <row r="666" spans="1:21" ht="14.4" customHeight="1" x14ac:dyDescent="0.3">
      <c r="A666" s="661">
        <v>13</v>
      </c>
      <c r="B666" s="662" t="s">
        <v>530</v>
      </c>
      <c r="C666" s="662" t="s">
        <v>1719</v>
      </c>
      <c r="D666" s="743" t="s">
        <v>2847</v>
      </c>
      <c r="E666" s="744" t="s">
        <v>1747</v>
      </c>
      <c r="F666" s="662" t="s">
        <v>1714</v>
      </c>
      <c r="G666" s="662" t="s">
        <v>2002</v>
      </c>
      <c r="H666" s="662" t="s">
        <v>531</v>
      </c>
      <c r="I666" s="662" t="s">
        <v>2505</v>
      </c>
      <c r="J666" s="662" t="s">
        <v>2506</v>
      </c>
      <c r="K666" s="662" t="s">
        <v>2507</v>
      </c>
      <c r="L666" s="663">
        <v>0</v>
      </c>
      <c r="M666" s="663">
        <v>0</v>
      </c>
      <c r="N666" s="662">
        <v>1</v>
      </c>
      <c r="O666" s="745">
        <v>1</v>
      </c>
      <c r="P666" s="663"/>
      <c r="Q666" s="678"/>
      <c r="R666" s="662"/>
      <c r="S666" s="678">
        <v>0</v>
      </c>
      <c r="T666" s="745"/>
      <c r="U666" s="701">
        <v>0</v>
      </c>
    </row>
    <row r="667" spans="1:21" ht="14.4" customHeight="1" x14ac:dyDescent="0.3">
      <c r="A667" s="661">
        <v>13</v>
      </c>
      <c r="B667" s="662" t="s">
        <v>530</v>
      </c>
      <c r="C667" s="662" t="s">
        <v>1719</v>
      </c>
      <c r="D667" s="743" t="s">
        <v>2847</v>
      </c>
      <c r="E667" s="744" t="s">
        <v>1747</v>
      </c>
      <c r="F667" s="662" t="s">
        <v>1714</v>
      </c>
      <c r="G667" s="662" t="s">
        <v>2123</v>
      </c>
      <c r="H667" s="662" t="s">
        <v>531</v>
      </c>
      <c r="I667" s="662" t="s">
        <v>2399</v>
      </c>
      <c r="J667" s="662" t="s">
        <v>2400</v>
      </c>
      <c r="K667" s="662" t="s">
        <v>2401</v>
      </c>
      <c r="L667" s="663">
        <v>0</v>
      </c>
      <c r="M667" s="663">
        <v>0</v>
      </c>
      <c r="N667" s="662">
        <v>1</v>
      </c>
      <c r="O667" s="745">
        <v>1</v>
      </c>
      <c r="P667" s="663"/>
      <c r="Q667" s="678"/>
      <c r="R667" s="662"/>
      <c r="S667" s="678">
        <v>0</v>
      </c>
      <c r="T667" s="745"/>
      <c r="U667" s="701">
        <v>0</v>
      </c>
    </row>
    <row r="668" spans="1:21" ht="14.4" customHeight="1" x14ac:dyDescent="0.3">
      <c r="A668" s="661">
        <v>13</v>
      </c>
      <c r="B668" s="662" t="s">
        <v>530</v>
      </c>
      <c r="C668" s="662" t="s">
        <v>1719</v>
      </c>
      <c r="D668" s="743" t="s">
        <v>2847</v>
      </c>
      <c r="E668" s="744" t="s">
        <v>1747</v>
      </c>
      <c r="F668" s="662" t="s">
        <v>1714</v>
      </c>
      <c r="G668" s="662" t="s">
        <v>1861</v>
      </c>
      <c r="H668" s="662" t="s">
        <v>531</v>
      </c>
      <c r="I668" s="662" t="s">
        <v>727</v>
      </c>
      <c r="J668" s="662" t="s">
        <v>728</v>
      </c>
      <c r="K668" s="662" t="s">
        <v>729</v>
      </c>
      <c r="L668" s="663">
        <v>126.59</v>
      </c>
      <c r="M668" s="663">
        <v>632.95000000000005</v>
      </c>
      <c r="N668" s="662">
        <v>5</v>
      </c>
      <c r="O668" s="745">
        <v>4</v>
      </c>
      <c r="P668" s="663">
        <v>632.95000000000005</v>
      </c>
      <c r="Q668" s="678">
        <v>1</v>
      </c>
      <c r="R668" s="662">
        <v>5</v>
      </c>
      <c r="S668" s="678">
        <v>1</v>
      </c>
      <c r="T668" s="745">
        <v>4</v>
      </c>
      <c r="U668" s="701">
        <v>1</v>
      </c>
    </row>
    <row r="669" spans="1:21" ht="14.4" customHeight="1" x14ac:dyDescent="0.3">
      <c r="A669" s="661">
        <v>13</v>
      </c>
      <c r="B669" s="662" t="s">
        <v>530</v>
      </c>
      <c r="C669" s="662" t="s">
        <v>1719</v>
      </c>
      <c r="D669" s="743" t="s">
        <v>2847</v>
      </c>
      <c r="E669" s="744" t="s">
        <v>1747</v>
      </c>
      <c r="F669" s="662" t="s">
        <v>1714</v>
      </c>
      <c r="G669" s="662" t="s">
        <v>1866</v>
      </c>
      <c r="H669" s="662" t="s">
        <v>1113</v>
      </c>
      <c r="I669" s="662" t="s">
        <v>1867</v>
      </c>
      <c r="J669" s="662" t="s">
        <v>1868</v>
      </c>
      <c r="K669" s="662" t="s">
        <v>1140</v>
      </c>
      <c r="L669" s="663">
        <v>69.16</v>
      </c>
      <c r="M669" s="663">
        <v>138.32</v>
      </c>
      <c r="N669" s="662">
        <v>2</v>
      </c>
      <c r="O669" s="745">
        <v>1</v>
      </c>
      <c r="P669" s="663">
        <v>138.32</v>
      </c>
      <c r="Q669" s="678">
        <v>1</v>
      </c>
      <c r="R669" s="662">
        <v>2</v>
      </c>
      <c r="S669" s="678">
        <v>1</v>
      </c>
      <c r="T669" s="745">
        <v>1</v>
      </c>
      <c r="U669" s="701">
        <v>1</v>
      </c>
    </row>
    <row r="670" spans="1:21" ht="14.4" customHeight="1" x14ac:dyDescent="0.3">
      <c r="A670" s="661">
        <v>13</v>
      </c>
      <c r="B670" s="662" t="s">
        <v>530</v>
      </c>
      <c r="C670" s="662" t="s">
        <v>1719</v>
      </c>
      <c r="D670" s="743" t="s">
        <v>2847</v>
      </c>
      <c r="E670" s="744" t="s">
        <v>1747</v>
      </c>
      <c r="F670" s="662" t="s">
        <v>1714</v>
      </c>
      <c r="G670" s="662" t="s">
        <v>1877</v>
      </c>
      <c r="H670" s="662" t="s">
        <v>531</v>
      </c>
      <c r="I670" s="662" t="s">
        <v>1883</v>
      </c>
      <c r="J670" s="662" t="s">
        <v>1884</v>
      </c>
      <c r="K670" s="662" t="s">
        <v>1885</v>
      </c>
      <c r="L670" s="663">
        <v>0</v>
      </c>
      <c r="M670" s="663">
        <v>0</v>
      </c>
      <c r="N670" s="662">
        <v>1</v>
      </c>
      <c r="O670" s="745">
        <v>1</v>
      </c>
      <c r="P670" s="663">
        <v>0</v>
      </c>
      <c r="Q670" s="678"/>
      <c r="R670" s="662">
        <v>1</v>
      </c>
      <c r="S670" s="678">
        <v>1</v>
      </c>
      <c r="T670" s="745">
        <v>1</v>
      </c>
      <c r="U670" s="701">
        <v>1</v>
      </c>
    </row>
    <row r="671" spans="1:21" ht="14.4" customHeight="1" x14ac:dyDescent="0.3">
      <c r="A671" s="661">
        <v>13</v>
      </c>
      <c r="B671" s="662" t="s">
        <v>530</v>
      </c>
      <c r="C671" s="662" t="s">
        <v>1719</v>
      </c>
      <c r="D671" s="743" t="s">
        <v>2847</v>
      </c>
      <c r="E671" s="744" t="s">
        <v>1747</v>
      </c>
      <c r="F671" s="662" t="s">
        <v>1714</v>
      </c>
      <c r="G671" s="662" t="s">
        <v>1877</v>
      </c>
      <c r="H671" s="662" t="s">
        <v>531</v>
      </c>
      <c r="I671" s="662" t="s">
        <v>1886</v>
      </c>
      <c r="J671" s="662" t="s">
        <v>1884</v>
      </c>
      <c r="K671" s="662" t="s">
        <v>1887</v>
      </c>
      <c r="L671" s="663">
        <v>131.37</v>
      </c>
      <c r="M671" s="663">
        <v>656.85</v>
      </c>
      <c r="N671" s="662">
        <v>5</v>
      </c>
      <c r="O671" s="745">
        <v>3.5</v>
      </c>
      <c r="P671" s="663">
        <v>262.74</v>
      </c>
      <c r="Q671" s="678">
        <v>0.4</v>
      </c>
      <c r="R671" s="662">
        <v>2</v>
      </c>
      <c r="S671" s="678">
        <v>0.4</v>
      </c>
      <c r="T671" s="745">
        <v>1.5</v>
      </c>
      <c r="U671" s="701">
        <v>0.42857142857142855</v>
      </c>
    </row>
    <row r="672" spans="1:21" ht="14.4" customHeight="1" x14ac:dyDescent="0.3">
      <c r="A672" s="661">
        <v>13</v>
      </c>
      <c r="B672" s="662" t="s">
        <v>530</v>
      </c>
      <c r="C672" s="662" t="s">
        <v>1719</v>
      </c>
      <c r="D672" s="743" t="s">
        <v>2847</v>
      </c>
      <c r="E672" s="744" t="s">
        <v>1747</v>
      </c>
      <c r="F672" s="662" t="s">
        <v>1714</v>
      </c>
      <c r="G672" s="662" t="s">
        <v>1890</v>
      </c>
      <c r="H672" s="662" t="s">
        <v>531</v>
      </c>
      <c r="I672" s="662" t="s">
        <v>2587</v>
      </c>
      <c r="J672" s="662" t="s">
        <v>1004</v>
      </c>
      <c r="K672" s="662" t="s">
        <v>2588</v>
      </c>
      <c r="L672" s="663">
        <v>18.260000000000002</v>
      </c>
      <c r="M672" s="663">
        <v>18.260000000000002</v>
      </c>
      <c r="N672" s="662">
        <v>1</v>
      </c>
      <c r="O672" s="745">
        <v>0.5</v>
      </c>
      <c r="P672" s="663">
        <v>18.260000000000002</v>
      </c>
      <c r="Q672" s="678">
        <v>1</v>
      </c>
      <c r="R672" s="662">
        <v>1</v>
      </c>
      <c r="S672" s="678">
        <v>1</v>
      </c>
      <c r="T672" s="745">
        <v>0.5</v>
      </c>
      <c r="U672" s="701">
        <v>1</v>
      </c>
    </row>
    <row r="673" spans="1:21" ht="14.4" customHeight="1" x14ac:dyDescent="0.3">
      <c r="A673" s="661">
        <v>13</v>
      </c>
      <c r="B673" s="662" t="s">
        <v>530</v>
      </c>
      <c r="C673" s="662" t="s">
        <v>1719</v>
      </c>
      <c r="D673" s="743" t="s">
        <v>2847</v>
      </c>
      <c r="E673" s="744" t="s">
        <v>1747</v>
      </c>
      <c r="F673" s="662" t="s">
        <v>1714</v>
      </c>
      <c r="G673" s="662" t="s">
        <v>2154</v>
      </c>
      <c r="H673" s="662" t="s">
        <v>531</v>
      </c>
      <c r="I673" s="662" t="s">
        <v>2237</v>
      </c>
      <c r="J673" s="662" t="s">
        <v>1095</v>
      </c>
      <c r="K673" s="662" t="s">
        <v>1096</v>
      </c>
      <c r="L673" s="663">
        <v>185.26</v>
      </c>
      <c r="M673" s="663">
        <v>370.52</v>
      </c>
      <c r="N673" s="662">
        <v>2</v>
      </c>
      <c r="O673" s="745">
        <v>1</v>
      </c>
      <c r="P673" s="663"/>
      <c r="Q673" s="678">
        <v>0</v>
      </c>
      <c r="R673" s="662"/>
      <c r="S673" s="678">
        <v>0</v>
      </c>
      <c r="T673" s="745"/>
      <c r="U673" s="701">
        <v>0</v>
      </c>
    </row>
    <row r="674" spans="1:21" ht="14.4" customHeight="1" x14ac:dyDescent="0.3">
      <c r="A674" s="661">
        <v>13</v>
      </c>
      <c r="B674" s="662" t="s">
        <v>530</v>
      </c>
      <c r="C674" s="662" t="s">
        <v>1719</v>
      </c>
      <c r="D674" s="743" t="s">
        <v>2847</v>
      </c>
      <c r="E674" s="744" t="s">
        <v>1747</v>
      </c>
      <c r="F674" s="662" t="s">
        <v>1714</v>
      </c>
      <c r="G674" s="662" t="s">
        <v>2154</v>
      </c>
      <c r="H674" s="662" t="s">
        <v>531</v>
      </c>
      <c r="I674" s="662" t="s">
        <v>1112</v>
      </c>
      <c r="J674" s="662" t="s">
        <v>1095</v>
      </c>
      <c r="K674" s="662" t="s">
        <v>1096</v>
      </c>
      <c r="L674" s="663">
        <v>301.2</v>
      </c>
      <c r="M674" s="663">
        <v>602.4</v>
      </c>
      <c r="N674" s="662">
        <v>2</v>
      </c>
      <c r="O674" s="745">
        <v>1</v>
      </c>
      <c r="P674" s="663">
        <v>602.4</v>
      </c>
      <c r="Q674" s="678">
        <v>1</v>
      </c>
      <c r="R674" s="662">
        <v>2</v>
      </c>
      <c r="S674" s="678">
        <v>1</v>
      </c>
      <c r="T674" s="745">
        <v>1</v>
      </c>
      <c r="U674" s="701">
        <v>1</v>
      </c>
    </row>
    <row r="675" spans="1:21" ht="14.4" customHeight="1" x14ac:dyDescent="0.3">
      <c r="A675" s="661">
        <v>13</v>
      </c>
      <c r="B675" s="662" t="s">
        <v>530</v>
      </c>
      <c r="C675" s="662" t="s">
        <v>1719</v>
      </c>
      <c r="D675" s="743" t="s">
        <v>2847</v>
      </c>
      <c r="E675" s="744" t="s">
        <v>1747</v>
      </c>
      <c r="F675" s="662" t="s">
        <v>1714</v>
      </c>
      <c r="G675" s="662" t="s">
        <v>2442</v>
      </c>
      <c r="H675" s="662" t="s">
        <v>531</v>
      </c>
      <c r="I675" s="662" t="s">
        <v>2589</v>
      </c>
      <c r="J675" s="662" t="s">
        <v>1035</v>
      </c>
      <c r="K675" s="662" t="s">
        <v>946</v>
      </c>
      <c r="L675" s="663">
        <v>54.23</v>
      </c>
      <c r="M675" s="663">
        <v>54.23</v>
      </c>
      <c r="N675" s="662">
        <v>1</v>
      </c>
      <c r="O675" s="745">
        <v>0.5</v>
      </c>
      <c r="P675" s="663">
        <v>54.23</v>
      </c>
      <c r="Q675" s="678">
        <v>1</v>
      </c>
      <c r="R675" s="662">
        <v>1</v>
      </c>
      <c r="S675" s="678">
        <v>1</v>
      </c>
      <c r="T675" s="745">
        <v>0.5</v>
      </c>
      <c r="U675" s="701">
        <v>1</v>
      </c>
    </row>
    <row r="676" spans="1:21" ht="14.4" customHeight="1" x14ac:dyDescent="0.3">
      <c r="A676" s="661">
        <v>13</v>
      </c>
      <c r="B676" s="662" t="s">
        <v>530</v>
      </c>
      <c r="C676" s="662" t="s">
        <v>1719</v>
      </c>
      <c r="D676" s="743" t="s">
        <v>2847</v>
      </c>
      <c r="E676" s="744" t="s">
        <v>1747</v>
      </c>
      <c r="F676" s="662" t="s">
        <v>1714</v>
      </c>
      <c r="G676" s="662" t="s">
        <v>1899</v>
      </c>
      <c r="H676" s="662" t="s">
        <v>531</v>
      </c>
      <c r="I676" s="662" t="s">
        <v>1900</v>
      </c>
      <c r="J676" s="662" t="s">
        <v>632</v>
      </c>
      <c r="K676" s="662" t="s">
        <v>1901</v>
      </c>
      <c r="L676" s="663">
        <v>85.76</v>
      </c>
      <c r="M676" s="663">
        <v>85.76</v>
      </c>
      <c r="N676" s="662">
        <v>1</v>
      </c>
      <c r="O676" s="745">
        <v>1</v>
      </c>
      <c r="P676" s="663"/>
      <c r="Q676" s="678">
        <v>0</v>
      </c>
      <c r="R676" s="662"/>
      <c r="S676" s="678">
        <v>0</v>
      </c>
      <c r="T676" s="745"/>
      <c r="U676" s="701">
        <v>0</v>
      </c>
    </row>
    <row r="677" spans="1:21" ht="14.4" customHeight="1" x14ac:dyDescent="0.3">
      <c r="A677" s="661">
        <v>13</v>
      </c>
      <c r="B677" s="662" t="s">
        <v>530</v>
      </c>
      <c r="C677" s="662" t="s">
        <v>1719</v>
      </c>
      <c r="D677" s="743" t="s">
        <v>2847</v>
      </c>
      <c r="E677" s="744" t="s">
        <v>1747</v>
      </c>
      <c r="F677" s="662" t="s">
        <v>1714</v>
      </c>
      <c r="G677" s="662" t="s">
        <v>2182</v>
      </c>
      <c r="H677" s="662" t="s">
        <v>531</v>
      </c>
      <c r="I677" s="662" t="s">
        <v>2183</v>
      </c>
      <c r="J677" s="662" t="s">
        <v>2184</v>
      </c>
      <c r="K677" s="662" t="s">
        <v>1065</v>
      </c>
      <c r="L677" s="663">
        <v>50.32</v>
      </c>
      <c r="M677" s="663">
        <v>50.32</v>
      </c>
      <c r="N677" s="662">
        <v>1</v>
      </c>
      <c r="O677" s="745">
        <v>1</v>
      </c>
      <c r="P677" s="663">
        <v>50.32</v>
      </c>
      <c r="Q677" s="678">
        <v>1</v>
      </c>
      <c r="R677" s="662">
        <v>1</v>
      </c>
      <c r="S677" s="678">
        <v>1</v>
      </c>
      <c r="T677" s="745">
        <v>1</v>
      </c>
      <c r="U677" s="701">
        <v>1</v>
      </c>
    </row>
    <row r="678" spans="1:21" ht="14.4" customHeight="1" x14ac:dyDescent="0.3">
      <c r="A678" s="661">
        <v>13</v>
      </c>
      <c r="B678" s="662" t="s">
        <v>530</v>
      </c>
      <c r="C678" s="662" t="s">
        <v>1719</v>
      </c>
      <c r="D678" s="743" t="s">
        <v>2847</v>
      </c>
      <c r="E678" s="744" t="s">
        <v>1747</v>
      </c>
      <c r="F678" s="662" t="s">
        <v>1716</v>
      </c>
      <c r="G678" s="662" t="s">
        <v>2044</v>
      </c>
      <c r="H678" s="662" t="s">
        <v>531</v>
      </c>
      <c r="I678" s="662" t="s">
        <v>2590</v>
      </c>
      <c r="J678" s="662" t="s">
        <v>2591</v>
      </c>
      <c r="K678" s="662" t="s">
        <v>2592</v>
      </c>
      <c r="L678" s="663">
        <v>100</v>
      </c>
      <c r="M678" s="663">
        <v>400</v>
      </c>
      <c r="N678" s="662">
        <v>4</v>
      </c>
      <c r="O678" s="745">
        <v>1</v>
      </c>
      <c r="P678" s="663">
        <v>400</v>
      </c>
      <c r="Q678" s="678">
        <v>1</v>
      </c>
      <c r="R678" s="662">
        <v>4</v>
      </c>
      <c r="S678" s="678">
        <v>1</v>
      </c>
      <c r="T678" s="745">
        <v>1</v>
      </c>
      <c r="U678" s="701">
        <v>1</v>
      </c>
    </row>
    <row r="679" spans="1:21" ht="14.4" customHeight="1" x14ac:dyDescent="0.3">
      <c r="A679" s="661">
        <v>13</v>
      </c>
      <c r="B679" s="662" t="s">
        <v>530</v>
      </c>
      <c r="C679" s="662" t="s">
        <v>1719</v>
      </c>
      <c r="D679" s="743" t="s">
        <v>2847</v>
      </c>
      <c r="E679" s="744" t="s">
        <v>1747</v>
      </c>
      <c r="F679" s="662" t="s">
        <v>1716</v>
      </c>
      <c r="G679" s="662" t="s">
        <v>2048</v>
      </c>
      <c r="H679" s="662" t="s">
        <v>531</v>
      </c>
      <c r="I679" s="662" t="s">
        <v>2055</v>
      </c>
      <c r="J679" s="662" t="s">
        <v>2056</v>
      </c>
      <c r="K679" s="662" t="s">
        <v>2057</v>
      </c>
      <c r="L679" s="663">
        <v>2000</v>
      </c>
      <c r="M679" s="663">
        <v>2000</v>
      </c>
      <c r="N679" s="662">
        <v>1</v>
      </c>
      <c r="O679" s="745">
        <v>1</v>
      </c>
      <c r="P679" s="663"/>
      <c r="Q679" s="678">
        <v>0</v>
      </c>
      <c r="R679" s="662"/>
      <c r="S679" s="678">
        <v>0</v>
      </c>
      <c r="T679" s="745"/>
      <c r="U679" s="701">
        <v>0</v>
      </c>
    </row>
    <row r="680" spans="1:21" ht="14.4" customHeight="1" x14ac:dyDescent="0.3">
      <c r="A680" s="661">
        <v>13</v>
      </c>
      <c r="B680" s="662" t="s">
        <v>530</v>
      </c>
      <c r="C680" s="662" t="s">
        <v>1719</v>
      </c>
      <c r="D680" s="743" t="s">
        <v>2847</v>
      </c>
      <c r="E680" s="744" t="s">
        <v>1747</v>
      </c>
      <c r="F680" s="662" t="s">
        <v>1716</v>
      </c>
      <c r="G680" s="662" t="s">
        <v>2048</v>
      </c>
      <c r="H680" s="662" t="s">
        <v>531</v>
      </c>
      <c r="I680" s="662" t="s">
        <v>2058</v>
      </c>
      <c r="J680" s="662" t="s">
        <v>2059</v>
      </c>
      <c r="K680" s="662" t="s">
        <v>2060</v>
      </c>
      <c r="L680" s="663">
        <v>1361</v>
      </c>
      <c r="M680" s="663">
        <v>1361</v>
      </c>
      <c r="N680" s="662">
        <v>1</v>
      </c>
      <c r="O680" s="745">
        <v>1</v>
      </c>
      <c r="P680" s="663"/>
      <c r="Q680" s="678">
        <v>0</v>
      </c>
      <c r="R680" s="662"/>
      <c r="S680" s="678">
        <v>0</v>
      </c>
      <c r="T680" s="745"/>
      <c r="U680" s="701">
        <v>0</v>
      </c>
    </row>
    <row r="681" spans="1:21" ht="14.4" customHeight="1" x14ac:dyDescent="0.3">
      <c r="A681" s="661">
        <v>13</v>
      </c>
      <c r="B681" s="662" t="s">
        <v>530</v>
      </c>
      <c r="C681" s="662" t="s">
        <v>1719</v>
      </c>
      <c r="D681" s="743" t="s">
        <v>2847</v>
      </c>
      <c r="E681" s="744" t="s">
        <v>1748</v>
      </c>
      <c r="F681" s="662" t="s">
        <v>1714</v>
      </c>
      <c r="G681" s="662" t="s">
        <v>2332</v>
      </c>
      <c r="H681" s="662" t="s">
        <v>531</v>
      </c>
      <c r="I681" s="662" t="s">
        <v>2593</v>
      </c>
      <c r="J681" s="662" t="s">
        <v>2594</v>
      </c>
      <c r="K681" s="662" t="s">
        <v>2595</v>
      </c>
      <c r="L681" s="663">
        <v>1295.6400000000001</v>
      </c>
      <c r="M681" s="663">
        <v>1295.6400000000001</v>
      </c>
      <c r="N681" s="662">
        <v>1</v>
      </c>
      <c r="O681" s="745">
        <v>0.5</v>
      </c>
      <c r="P681" s="663">
        <v>1295.6400000000001</v>
      </c>
      <c r="Q681" s="678">
        <v>1</v>
      </c>
      <c r="R681" s="662">
        <v>1</v>
      </c>
      <c r="S681" s="678">
        <v>1</v>
      </c>
      <c r="T681" s="745">
        <v>0.5</v>
      </c>
      <c r="U681" s="701">
        <v>1</v>
      </c>
    </row>
    <row r="682" spans="1:21" ht="14.4" customHeight="1" x14ac:dyDescent="0.3">
      <c r="A682" s="661">
        <v>13</v>
      </c>
      <c r="B682" s="662" t="s">
        <v>530</v>
      </c>
      <c r="C682" s="662" t="s">
        <v>1719</v>
      </c>
      <c r="D682" s="743" t="s">
        <v>2847</v>
      </c>
      <c r="E682" s="744" t="s">
        <v>1748</v>
      </c>
      <c r="F682" s="662" t="s">
        <v>1714</v>
      </c>
      <c r="G682" s="662" t="s">
        <v>1751</v>
      </c>
      <c r="H682" s="662" t="s">
        <v>1113</v>
      </c>
      <c r="I682" s="662" t="s">
        <v>1410</v>
      </c>
      <c r="J682" s="662" t="s">
        <v>1260</v>
      </c>
      <c r="K682" s="662" t="s">
        <v>1656</v>
      </c>
      <c r="L682" s="663">
        <v>154.36000000000001</v>
      </c>
      <c r="M682" s="663">
        <v>1389.2400000000002</v>
      </c>
      <c r="N682" s="662">
        <v>9</v>
      </c>
      <c r="O682" s="745">
        <v>7.5</v>
      </c>
      <c r="P682" s="663">
        <v>926.16000000000008</v>
      </c>
      <c r="Q682" s="678">
        <v>0.66666666666666663</v>
      </c>
      <c r="R682" s="662">
        <v>6</v>
      </c>
      <c r="S682" s="678">
        <v>0.66666666666666663</v>
      </c>
      <c r="T682" s="745">
        <v>5</v>
      </c>
      <c r="U682" s="701">
        <v>0.66666666666666663</v>
      </c>
    </row>
    <row r="683" spans="1:21" ht="14.4" customHeight="1" x14ac:dyDescent="0.3">
      <c r="A683" s="661">
        <v>13</v>
      </c>
      <c r="B683" s="662" t="s">
        <v>530</v>
      </c>
      <c r="C683" s="662" t="s">
        <v>1719</v>
      </c>
      <c r="D683" s="743" t="s">
        <v>2847</v>
      </c>
      <c r="E683" s="744" t="s">
        <v>1748</v>
      </c>
      <c r="F683" s="662" t="s">
        <v>1714</v>
      </c>
      <c r="G683" s="662" t="s">
        <v>1751</v>
      </c>
      <c r="H683" s="662" t="s">
        <v>1113</v>
      </c>
      <c r="I683" s="662" t="s">
        <v>1752</v>
      </c>
      <c r="J683" s="662" t="s">
        <v>1753</v>
      </c>
      <c r="K683" s="662" t="s">
        <v>1754</v>
      </c>
      <c r="L683" s="663">
        <v>66.08</v>
      </c>
      <c r="M683" s="663">
        <v>66.08</v>
      </c>
      <c r="N683" s="662">
        <v>1</v>
      </c>
      <c r="O683" s="745">
        <v>0.5</v>
      </c>
      <c r="P683" s="663">
        <v>66.08</v>
      </c>
      <c r="Q683" s="678">
        <v>1</v>
      </c>
      <c r="R683" s="662">
        <v>1</v>
      </c>
      <c r="S683" s="678">
        <v>1</v>
      </c>
      <c r="T683" s="745">
        <v>0.5</v>
      </c>
      <c r="U683" s="701">
        <v>1</v>
      </c>
    </row>
    <row r="684" spans="1:21" ht="14.4" customHeight="1" x14ac:dyDescent="0.3">
      <c r="A684" s="661">
        <v>13</v>
      </c>
      <c r="B684" s="662" t="s">
        <v>530</v>
      </c>
      <c r="C684" s="662" t="s">
        <v>1719</v>
      </c>
      <c r="D684" s="743" t="s">
        <v>2847</v>
      </c>
      <c r="E684" s="744" t="s">
        <v>1748</v>
      </c>
      <c r="F684" s="662" t="s">
        <v>1714</v>
      </c>
      <c r="G684" s="662" t="s">
        <v>1751</v>
      </c>
      <c r="H684" s="662" t="s">
        <v>1113</v>
      </c>
      <c r="I684" s="662" t="s">
        <v>1919</v>
      </c>
      <c r="J684" s="662" t="s">
        <v>1920</v>
      </c>
      <c r="K684" s="662" t="s">
        <v>1655</v>
      </c>
      <c r="L684" s="663">
        <v>149.52000000000001</v>
      </c>
      <c r="M684" s="663">
        <v>149.52000000000001</v>
      </c>
      <c r="N684" s="662">
        <v>1</v>
      </c>
      <c r="O684" s="745">
        <v>1</v>
      </c>
      <c r="P684" s="663">
        <v>149.52000000000001</v>
      </c>
      <c r="Q684" s="678">
        <v>1</v>
      </c>
      <c r="R684" s="662">
        <v>1</v>
      </c>
      <c r="S684" s="678">
        <v>1</v>
      </c>
      <c r="T684" s="745">
        <v>1</v>
      </c>
      <c r="U684" s="701">
        <v>1</v>
      </c>
    </row>
    <row r="685" spans="1:21" ht="14.4" customHeight="1" x14ac:dyDescent="0.3">
      <c r="A685" s="661">
        <v>13</v>
      </c>
      <c r="B685" s="662" t="s">
        <v>530</v>
      </c>
      <c r="C685" s="662" t="s">
        <v>1719</v>
      </c>
      <c r="D685" s="743" t="s">
        <v>2847</v>
      </c>
      <c r="E685" s="744" t="s">
        <v>1748</v>
      </c>
      <c r="F685" s="662" t="s">
        <v>1714</v>
      </c>
      <c r="G685" s="662" t="s">
        <v>1769</v>
      </c>
      <c r="H685" s="662" t="s">
        <v>531</v>
      </c>
      <c r="I685" s="662" t="s">
        <v>1921</v>
      </c>
      <c r="J685" s="662" t="s">
        <v>1771</v>
      </c>
      <c r="K685" s="662" t="s">
        <v>1922</v>
      </c>
      <c r="L685" s="663">
        <v>36.76</v>
      </c>
      <c r="M685" s="663">
        <v>36.76</v>
      </c>
      <c r="N685" s="662">
        <v>1</v>
      </c>
      <c r="O685" s="745">
        <v>1</v>
      </c>
      <c r="P685" s="663">
        <v>36.76</v>
      </c>
      <c r="Q685" s="678">
        <v>1</v>
      </c>
      <c r="R685" s="662">
        <v>1</v>
      </c>
      <c r="S685" s="678">
        <v>1</v>
      </c>
      <c r="T685" s="745">
        <v>1</v>
      </c>
      <c r="U685" s="701">
        <v>1</v>
      </c>
    </row>
    <row r="686" spans="1:21" ht="14.4" customHeight="1" x14ac:dyDescent="0.3">
      <c r="A686" s="661">
        <v>13</v>
      </c>
      <c r="B686" s="662" t="s">
        <v>530</v>
      </c>
      <c r="C686" s="662" t="s">
        <v>1719</v>
      </c>
      <c r="D686" s="743" t="s">
        <v>2847</v>
      </c>
      <c r="E686" s="744" t="s">
        <v>1748</v>
      </c>
      <c r="F686" s="662" t="s">
        <v>1714</v>
      </c>
      <c r="G686" s="662" t="s">
        <v>1773</v>
      </c>
      <c r="H686" s="662" t="s">
        <v>1113</v>
      </c>
      <c r="I686" s="662" t="s">
        <v>861</v>
      </c>
      <c r="J686" s="662" t="s">
        <v>1207</v>
      </c>
      <c r="K686" s="662" t="s">
        <v>1208</v>
      </c>
      <c r="L686" s="663">
        <v>103.8</v>
      </c>
      <c r="M686" s="663">
        <v>207.6</v>
      </c>
      <c r="N686" s="662">
        <v>2</v>
      </c>
      <c r="O686" s="745">
        <v>2</v>
      </c>
      <c r="P686" s="663">
        <v>103.8</v>
      </c>
      <c r="Q686" s="678">
        <v>0.5</v>
      </c>
      <c r="R686" s="662">
        <v>1</v>
      </c>
      <c r="S686" s="678">
        <v>0.5</v>
      </c>
      <c r="T686" s="745">
        <v>1</v>
      </c>
      <c r="U686" s="701">
        <v>0.5</v>
      </c>
    </row>
    <row r="687" spans="1:21" ht="14.4" customHeight="1" x14ac:dyDescent="0.3">
      <c r="A687" s="661">
        <v>13</v>
      </c>
      <c r="B687" s="662" t="s">
        <v>530</v>
      </c>
      <c r="C687" s="662" t="s">
        <v>1719</v>
      </c>
      <c r="D687" s="743" t="s">
        <v>2847</v>
      </c>
      <c r="E687" s="744" t="s">
        <v>1748</v>
      </c>
      <c r="F687" s="662" t="s">
        <v>1714</v>
      </c>
      <c r="G687" s="662" t="s">
        <v>1773</v>
      </c>
      <c r="H687" s="662" t="s">
        <v>1113</v>
      </c>
      <c r="I687" s="662" t="s">
        <v>1774</v>
      </c>
      <c r="J687" s="662" t="s">
        <v>1775</v>
      </c>
      <c r="K687" s="662" t="s">
        <v>1776</v>
      </c>
      <c r="L687" s="663">
        <v>155.69999999999999</v>
      </c>
      <c r="M687" s="663">
        <v>467.09999999999997</v>
      </c>
      <c r="N687" s="662">
        <v>3</v>
      </c>
      <c r="O687" s="745">
        <v>2</v>
      </c>
      <c r="P687" s="663">
        <v>311.39999999999998</v>
      </c>
      <c r="Q687" s="678">
        <v>0.66666666666666663</v>
      </c>
      <c r="R687" s="662">
        <v>2</v>
      </c>
      <c r="S687" s="678">
        <v>0.66666666666666663</v>
      </c>
      <c r="T687" s="745">
        <v>1</v>
      </c>
      <c r="U687" s="701">
        <v>0.5</v>
      </c>
    </row>
    <row r="688" spans="1:21" ht="14.4" customHeight="1" x14ac:dyDescent="0.3">
      <c r="A688" s="661">
        <v>13</v>
      </c>
      <c r="B688" s="662" t="s">
        <v>530</v>
      </c>
      <c r="C688" s="662" t="s">
        <v>1719</v>
      </c>
      <c r="D688" s="743" t="s">
        <v>2847</v>
      </c>
      <c r="E688" s="744" t="s">
        <v>1748</v>
      </c>
      <c r="F688" s="662" t="s">
        <v>1714</v>
      </c>
      <c r="G688" s="662" t="s">
        <v>1773</v>
      </c>
      <c r="H688" s="662" t="s">
        <v>531</v>
      </c>
      <c r="I688" s="662" t="s">
        <v>2596</v>
      </c>
      <c r="J688" s="662" t="s">
        <v>1775</v>
      </c>
      <c r="K688" s="662" t="s">
        <v>2346</v>
      </c>
      <c r="L688" s="663">
        <v>0</v>
      </c>
      <c r="M688" s="663">
        <v>0</v>
      </c>
      <c r="N688" s="662">
        <v>2</v>
      </c>
      <c r="O688" s="745">
        <v>1</v>
      </c>
      <c r="P688" s="663">
        <v>0</v>
      </c>
      <c r="Q688" s="678"/>
      <c r="R688" s="662">
        <v>2</v>
      </c>
      <c r="S688" s="678">
        <v>1</v>
      </c>
      <c r="T688" s="745">
        <v>1</v>
      </c>
      <c r="U688" s="701">
        <v>1</v>
      </c>
    </row>
    <row r="689" spans="1:21" ht="14.4" customHeight="1" x14ac:dyDescent="0.3">
      <c r="A689" s="661">
        <v>13</v>
      </c>
      <c r="B689" s="662" t="s">
        <v>530</v>
      </c>
      <c r="C689" s="662" t="s">
        <v>1719</v>
      </c>
      <c r="D689" s="743" t="s">
        <v>2847</v>
      </c>
      <c r="E689" s="744" t="s">
        <v>1748</v>
      </c>
      <c r="F689" s="662" t="s">
        <v>1714</v>
      </c>
      <c r="G689" s="662" t="s">
        <v>1782</v>
      </c>
      <c r="H689" s="662" t="s">
        <v>531</v>
      </c>
      <c r="I689" s="662" t="s">
        <v>1787</v>
      </c>
      <c r="J689" s="662" t="s">
        <v>1788</v>
      </c>
      <c r="K689" s="662" t="s">
        <v>1789</v>
      </c>
      <c r="L689" s="663">
        <v>85.27</v>
      </c>
      <c r="M689" s="663">
        <v>255.81</v>
      </c>
      <c r="N689" s="662">
        <v>3</v>
      </c>
      <c r="O689" s="745">
        <v>2</v>
      </c>
      <c r="P689" s="663">
        <v>170.54</v>
      </c>
      <c r="Q689" s="678">
        <v>0.66666666666666663</v>
      </c>
      <c r="R689" s="662">
        <v>2</v>
      </c>
      <c r="S689" s="678">
        <v>0.66666666666666663</v>
      </c>
      <c r="T689" s="745">
        <v>1</v>
      </c>
      <c r="U689" s="701">
        <v>0.5</v>
      </c>
    </row>
    <row r="690" spans="1:21" ht="14.4" customHeight="1" x14ac:dyDescent="0.3">
      <c r="A690" s="661">
        <v>13</v>
      </c>
      <c r="B690" s="662" t="s">
        <v>530</v>
      </c>
      <c r="C690" s="662" t="s">
        <v>1719</v>
      </c>
      <c r="D690" s="743" t="s">
        <v>2847</v>
      </c>
      <c r="E690" s="744" t="s">
        <v>1748</v>
      </c>
      <c r="F690" s="662" t="s">
        <v>1714</v>
      </c>
      <c r="G690" s="662" t="s">
        <v>1782</v>
      </c>
      <c r="H690" s="662" t="s">
        <v>531</v>
      </c>
      <c r="I690" s="662" t="s">
        <v>1342</v>
      </c>
      <c r="J690" s="662" t="s">
        <v>1343</v>
      </c>
      <c r="K690" s="662" t="s">
        <v>1663</v>
      </c>
      <c r="L690" s="663">
        <v>170.52</v>
      </c>
      <c r="M690" s="663">
        <v>170.52</v>
      </c>
      <c r="N690" s="662">
        <v>1</v>
      </c>
      <c r="O690" s="745">
        <v>1</v>
      </c>
      <c r="P690" s="663"/>
      <c r="Q690" s="678">
        <v>0</v>
      </c>
      <c r="R690" s="662"/>
      <c r="S690" s="678">
        <v>0</v>
      </c>
      <c r="T690" s="745"/>
      <c r="U690" s="701">
        <v>0</v>
      </c>
    </row>
    <row r="691" spans="1:21" ht="14.4" customHeight="1" x14ac:dyDescent="0.3">
      <c r="A691" s="661">
        <v>13</v>
      </c>
      <c r="B691" s="662" t="s">
        <v>530</v>
      </c>
      <c r="C691" s="662" t="s">
        <v>1719</v>
      </c>
      <c r="D691" s="743" t="s">
        <v>2847</v>
      </c>
      <c r="E691" s="744" t="s">
        <v>1748</v>
      </c>
      <c r="F691" s="662" t="s">
        <v>1714</v>
      </c>
      <c r="G691" s="662" t="s">
        <v>1782</v>
      </c>
      <c r="H691" s="662" t="s">
        <v>531</v>
      </c>
      <c r="I691" s="662" t="s">
        <v>2277</v>
      </c>
      <c r="J691" s="662" t="s">
        <v>1343</v>
      </c>
      <c r="K691" s="662" t="s">
        <v>1111</v>
      </c>
      <c r="L691" s="663">
        <v>0</v>
      </c>
      <c r="M691" s="663">
        <v>0</v>
      </c>
      <c r="N691" s="662">
        <v>1</v>
      </c>
      <c r="O691" s="745">
        <v>0.5</v>
      </c>
      <c r="P691" s="663">
        <v>0</v>
      </c>
      <c r="Q691" s="678"/>
      <c r="R691" s="662">
        <v>1</v>
      </c>
      <c r="S691" s="678">
        <v>1</v>
      </c>
      <c r="T691" s="745">
        <v>0.5</v>
      </c>
      <c r="U691" s="701">
        <v>1</v>
      </c>
    </row>
    <row r="692" spans="1:21" ht="14.4" customHeight="1" x14ac:dyDescent="0.3">
      <c r="A692" s="661">
        <v>13</v>
      </c>
      <c r="B692" s="662" t="s">
        <v>530</v>
      </c>
      <c r="C692" s="662" t="s">
        <v>1719</v>
      </c>
      <c r="D692" s="743" t="s">
        <v>2847</v>
      </c>
      <c r="E692" s="744" t="s">
        <v>1748</v>
      </c>
      <c r="F692" s="662" t="s">
        <v>1714</v>
      </c>
      <c r="G692" s="662" t="s">
        <v>1782</v>
      </c>
      <c r="H692" s="662" t="s">
        <v>531</v>
      </c>
      <c r="I692" s="662" t="s">
        <v>1790</v>
      </c>
      <c r="J692" s="662" t="s">
        <v>1343</v>
      </c>
      <c r="K692" s="662" t="s">
        <v>1663</v>
      </c>
      <c r="L692" s="663">
        <v>0</v>
      </c>
      <c r="M692" s="663">
        <v>0</v>
      </c>
      <c r="N692" s="662">
        <v>1</v>
      </c>
      <c r="O692" s="745">
        <v>1</v>
      </c>
      <c r="P692" s="663">
        <v>0</v>
      </c>
      <c r="Q692" s="678"/>
      <c r="R692" s="662">
        <v>1</v>
      </c>
      <c r="S692" s="678">
        <v>1</v>
      </c>
      <c r="T692" s="745">
        <v>1</v>
      </c>
      <c r="U692" s="701">
        <v>1</v>
      </c>
    </row>
    <row r="693" spans="1:21" ht="14.4" customHeight="1" x14ac:dyDescent="0.3">
      <c r="A693" s="661">
        <v>13</v>
      </c>
      <c r="B693" s="662" t="s">
        <v>530</v>
      </c>
      <c r="C693" s="662" t="s">
        <v>1719</v>
      </c>
      <c r="D693" s="743" t="s">
        <v>2847</v>
      </c>
      <c r="E693" s="744" t="s">
        <v>1748</v>
      </c>
      <c r="F693" s="662" t="s">
        <v>1714</v>
      </c>
      <c r="G693" s="662" t="s">
        <v>1797</v>
      </c>
      <c r="H693" s="662" t="s">
        <v>531</v>
      </c>
      <c r="I693" s="662" t="s">
        <v>1475</v>
      </c>
      <c r="J693" s="662" t="s">
        <v>1476</v>
      </c>
      <c r="K693" s="662" t="s">
        <v>1764</v>
      </c>
      <c r="L693" s="663">
        <v>75.819999999999993</v>
      </c>
      <c r="M693" s="663">
        <v>454.91999999999996</v>
      </c>
      <c r="N693" s="662">
        <v>6</v>
      </c>
      <c r="O693" s="745">
        <v>5.5</v>
      </c>
      <c r="P693" s="663">
        <v>303.27999999999997</v>
      </c>
      <c r="Q693" s="678">
        <v>0.66666666666666663</v>
      </c>
      <c r="R693" s="662">
        <v>4</v>
      </c>
      <c r="S693" s="678">
        <v>0.66666666666666663</v>
      </c>
      <c r="T693" s="745">
        <v>3.5</v>
      </c>
      <c r="U693" s="701">
        <v>0.63636363636363635</v>
      </c>
    </row>
    <row r="694" spans="1:21" ht="14.4" customHeight="1" x14ac:dyDescent="0.3">
      <c r="A694" s="661">
        <v>13</v>
      </c>
      <c r="B694" s="662" t="s">
        <v>530</v>
      </c>
      <c r="C694" s="662" t="s">
        <v>1719</v>
      </c>
      <c r="D694" s="743" t="s">
        <v>2847</v>
      </c>
      <c r="E694" s="744" t="s">
        <v>1748</v>
      </c>
      <c r="F694" s="662" t="s">
        <v>1714</v>
      </c>
      <c r="G694" s="662" t="s">
        <v>1797</v>
      </c>
      <c r="H694" s="662" t="s">
        <v>531</v>
      </c>
      <c r="I694" s="662" t="s">
        <v>1798</v>
      </c>
      <c r="J694" s="662" t="s">
        <v>1799</v>
      </c>
      <c r="K694" s="662" t="s">
        <v>1663</v>
      </c>
      <c r="L694" s="663">
        <v>78.33</v>
      </c>
      <c r="M694" s="663">
        <v>156.66</v>
      </c>
      <c r="N694" s="662">
        <v>2</v>
      </c>
      <c r="O694" s="745">
        <v>1</v>
      </c>
      <c r="P694" s="663">
        <v>156.66</v>
      </c>
      <c r="Q694" s="678">
        <v>1</v>
      </c>
      <c r="R694" s="662">
        <v>2</v>
      </c>
      <c r="S694" s="678">
        <v>1</v>
      </c>
      <c r="T694" s="745">
        <v>1</v>
      </c>
      <c r="U694" s="701">
        <v>1</v>
      </c>
    </row>
    <row r="695" spans="1:21" ht="14.4" customHeight="1" x14ac:dyDescent="0.3">
      <c r="A695" s="661">
        <v>13</v>
      </c>
      <c r="B695" s="662" t="s">
        <v>530</v>
      </c>
      <c r="C695" s="662" t="s">
        <v>1719</v>
      </c>
      <c r="D695" s="743" t="s">
        <v>2847</v>
      </c>
      <c r="E695" s="744" t="s">
        <v>1748</v>
      </c>
      <c r="F695" s="662" t="s">
        <v>1714</v>
      </c>
      <c r="G695" s="662" t="s">
        <v>1803</v>
      </c>
      <c r="H695" s="662" t="s">
        <v>531</v>
      </c>
      <c r="I695" s="662" t="s">
        <v>2365</v>
      </c>
      <c r="J695" s="662" t="s">
        <v>1809</v>
      </c>
      <c r="K695" s="662" t="s">
        <v>1935</v>
      </c>
      <c r="L695" s="663">
        <v>23.06</v>
      </c>
      <c r="M695" s="663">
        <v>23.06</v>
      </c>
      <c r="N695" s="662">
        <v>1</v>
      </c>
      <c r="O695" s="745">
        <v>1</v>
      </c>
      <c r="P695" s="663">
        <v>23.06</v>
      </c>
      <c r="Q695" s="678">
        <v>1</v>
      </c>
      <c r="R695" s="662">
        <v>1</v>
      </c>
      <c r="S695" s="678">
        <v>1</v>
      </c>
      <c r="T695" s="745">
        <v>1</v>
      </c>
      <c r="U695" s="701">
        <v>1</v>
      </c>
    </row>
    <row r="696" spans="1:21" ht="14.4" customHeight="1" x14ac:dyDescent="0.3">
      <c r="A696" s="661">
        <v>13</v>
      </c>
      <c r="B696" s="662" t="s">
        <v>530</v>
      </c>
      <c r="C696" s="662" t="s">
        <v>1719</v>
      </c>
      <c r="D696" s="743" t="s">
        <v>2847</v>
      </c>
      <c r="E696" s="744" t="s">
        <v>1748</v>
      </c>
      <c r="F696" s="662" t="s">
        <v>1714</v>
      </c>
      <c r="G696" s="662" t="s">
        <v>1803</v>
      </c>
      <c r="H696" s="662" t="s">
        <v>531</v>
      </c>
      <c r="I696" s="662" t="s">
        <v>2320</v>
      </c>
      <c r="J696" s="662" t="s">
        <v>2216</v>
      </c>
      <c r="K696" s="662" t="s">
        <v>2321</v>
      </c>
      <c r="L696" s="663">
        <v>0</v>
      </c>
      <c r="M696" s="663">
        <v>0</v>
      </c>
      <c r="N696" s="662">
        <v>2</v>
      </c>
      <c r="O696" s="745">
        <v>1</v>
      </c>
      <c r="P696" s="663">
        <v>0</v>
      </c>
      <c r="Q696" s="678"/>
      <c r="R696" s="662">
        <v>1</v>
      </c>
      <c r="S696" s="678">
        <v>0.5</v>
      </c>
      <c r="T696" s="745">
        <v>0.5</v>
      </c>
      <c r="U696" s="701">
        <v>0.5</v>
      </c>
    </row>
    <row r="697" spans="1:21" ht="14.4" customHeight="1" x14ac:dyDescent="0.3">
      <c r="A697" s="661">
        <v>13</v>
      </c>
      <c r="B697" s="662" t="s">
        <v>530</v>
      </c>
      <c r="C697" s="662" t="s">
        <v>1719</v>
      </c>
      <c r="D697" s="743" t="s">
        <v>2847</v>
      </c>
      <c r="E697" s="744" t="s">
        <v>1748</v>
      </c>
      <c r="F697" s="662" t="s">
        <v>1714</v>
      </c>
      <c r="G697" s="662" t="s">
        <v>1803</v>
      </c>
      <c r="H697" s="662" t="s">
        <v>531</v>
      </c>
      <c r="I697" s="662" t="s">
        <v>1939</v>
      </c>
      <c r="J697" s="662" t="s">
        <v>987</v>
      </c>
      <c r="K697" s="662" t="s">
        <v>1940</v>
      </c>
      <c r="L697" s="663">
        <v>0</v>
      </c>
      <c r="M697" s="663">
        <v>0</v>
      </c>
      <c r="N697" s="662">
        <v>2</v>
      </c>
      <c r="O697" s="745">
        <v>2</v>
      </c>
      <c r="P697" s="663">
        <v>0</v>
      </c>
      <c r="Q697" s="678"/>
      <c r="R697" s="662">
        <v>1</v>
      </c>
      <c r="S697" s="678">
        <v>0.5</v>
      </c>
      <c r="T697" s="745">
        <v>1</v>
      </c>
      <c r="U697" s="701">
        <v>0.5</v>
      </c>
    </row>
    <row r="698" spans="1:21" ht="14.4" customHeight="1" x14ac:dyDescent="0.3">
      <c r="A698" s="661">
        <v>13</v>
      </c>
      <c r="B698" s="662" t="s">
        <v>530</v>
      </c>
      <c r="C698" s="662" t="s">
        <v>1719</v>
      </c>
      <c r="D698" s="743" t="s">
        <v>2847</v>
      </c>
      <c r="E698" s="744" t="s">
        <v>1748</v>
      </c>
      <c r="F698" s="662" t="s">
        <v>1714</v>
      </c>
      <c r="G698" s="662" t="s">
        <v>1831</v>
      </c>
      <c r="H698" s="662" t="s">
        <v>531</v>
      </c>
      <c r="I698" s="662" t="s">
        <v>719</v>
      </c>
      <c r="J698" s="662" t="s">
        <v>720</v>
      </c>
      <c r="K698" s="662" t="s">
        <v>1832</v>
      </c>
      <c r="L698" s="663">
        <v>70.75</v>
      </c>
      <c r="M698" s="663">
        <v>70.75</v>
      </c>
      <c r="N698" s="662">
        <v>1</v>
      </c>
      <c r="O698" s="745">
        <v>0.5</v>
      </c>
      <c r="P698" s="663"/>
      <c r="Q698" s="678">
        <v>0</v>
      </c>
      <c r="R698" s="662"/>
      <c r="S698" s="678">
        <v>0</v>
      </c>
      <c r="T698" s="745"/>
      <c r="U698" s="701">
        <v>0</v>
      </c>
    </row>
    <row r="699" spans="1:21" ht="14.4" customHeight="1" x14ac:dyDescent="0.3">
      <c r="A699" s="661">
        <v>13</v>
      </c>
      <c r="B699" s="662" t="s">
        <v>530</v>
      </c>
      <c r="C699" s="662" t="s">
        <v>1719</v>
      </c>
      <c r="D699" s="743" t="s">
        <v>2847</v>
      </c>
      <c r="E699" s="744" t="s">
        <v>1748</v>
      </c>
      <c r="F699" s="662" t="s">
        <v>1714</v>
      </c>
      <c r="G699" s="662" t="s">
        <v>1833</v>
      </c>
      <c r="H699" s="662" t="s">
        <v>531</v>
      </c>
      <c r="I699" s="662" t="s">
        <v>929</v>
      </c>
      <c r="J699" s="662" t="s">
        <v>930</v>
      </c>
      <c r="K699" s="662" t="s">
        <v>905</v>
      </c>
      <c r="L699" s="663">
        <v>0</v>
      </c>
      <c r="M699" s="663">
        <v>0</v>
      </c>
      <c r="N699" s="662">
        <v>2</v>
      </c>
      <c r="O699" s="745">
        <v>2</v>
      </c>
      <c r="P699" s="663">
        <v>0</v>
      </c>
      <c r="Q699" s="678"/>
      <c r="R699" s="662">
        <v>2</v>
      </c>
      <c r="S699" s="678">
        <v>1</v>
      </c>
      <c r="T699" s="745">
        <v>2</v>
      </c>
      <c r="U699" s="701">
        <v>1</v>
      </c>
    </row>
    <row r="700" spans="1:21" ht="14.4" customHeight="1" x14ac:dyDescent="0.3">
      <c r="A700" s="661">
        <v>13</v>
      </c>
      <c r="B700" s="662" t="s">
        <v>530</v>
      </c>
      <c r="C700" s="662" t="s">
        <v>1719</v>
      </c>
      <c r="D700" s="743" t="s">
        <v>2847</v>
      </c>
      <c r="E700" s="744" t="s">
        <v>1748</v>
      </c>
      <c r="F700" s="662" t="s">
        <v>1714</v>
      </c>
      <c r="G700" s="662" t="s">
        <v>1835</v>
      </c>
      <c r="H700" s="662" t="s">
        <v>531</v>
      </c>
      <c r="I700" s="662" t="s">
        <v>731</v>
      </c>
      <c r="J700" s="662" t="s">
        <v>1837</v>
      </c>
      <c r="K700" s="662" t="s">
        <v>2324</v>
      </c>
      <c r="L700" s="663">
        <v>123.3</v>
      </c>
      <c r="M700" s="663">
        <v>123.3</v>
      </c>
      <c r="N700" s="662">
        <v>1</v>
      </c>
      <c r="O700" s="745">
        <v>1</v>
      </c>
      <c r="P700" s="663">
        <v>123.3</v>
      </c>
      <c r="Q700" s="678">
        <v>1</v>
      </c>
      <c r="R700" s="662">
        <v>1</v>
      </c>
      <c r="S700" s="678">
        <v>1</v>
      </c>
      <c r="T700" s="745">
        <v>1</v>
      </c>
      <c r="U700" s="701">
        <v>1</v>
      </c>
    </row>
    <row r="701" spans="1:21" ht="14.4" customHeight="1" x14ac:dyDescent="0.3">
      <c r="A701" s="661">
        <v>13</v>
      </c>
      <c r="B701" s="662" t="s">
        <v>530</v>
      </c>
      <c r="C701" s="662" t="s">
        <v>1719</v>
      </c>
      <c r="D701" s="743" t="s">
        <v>2847</v>
      </c>
      <c r="E701" s="744" t="s">
        <v>1748</v>
      </c>
      <c r="F701" s="662" t="s">
        <v>1714</v>
      </c>
      <c r="G701" s="662" t="s">
        <v>1835</v>
      </c>
      <c r="H701" s="662" t="s">
        <v>531</v>
      </c>
      <c r="I701" s="662" t="s">
        <v>731</v>
      </c>
      <c r="J701" s="662" t="s">
        <v>1837</v>
      </c>
      <c r="K701" s="662" t="s">
        <v>2324</v>
      </c>
      <c r="L701" s="663">
        <v>159.16999999999999</v>
      </c>
      <c r="M701" s="663">
        <v>159.16999999999999</v>
      </c>
      <c r="N701" s="662">
        <v>1</v>
      </c>
      <c r="O701" s="745">
        <v>1</v>
      </c>
      <c r="P701" s="663"/>
      <c r="Q701" s="678">
        <v>0</v>
      </c>
      <c r="R701" s="662"/>
      <c r="S701" s="678">
        <v>0</v>
      </c>
      <c r="T701" s="745"/>
      <c r="U701" s="701">
        <v>0</v>
      </c>
    </row>
    <row r="702" spans="1:21" ht="14.4" customHeight="1" x14ac:dyDescent="0.3">
      <c r="A702" s="661">
        <v>13</v>
      </c>
      <c r="B702" s="662" t="s">
        <v>530</v>
      </c>
      <c r="C702" s="662" t="s">
        <v>1719</v>
      </c>
      <c r="D702" s="743" t="s">
        <v>2847</v>
      </c>
      <c r="E702" s="744" t="s">
        <v>1748</v>
      </c>
      <c r="F702" s="662" t="s">
        <v>1714</v>
      </c>
      <c r="G702" s="662" t="s">
        <v>1835</v>
      </c>
      <c r="H702" s="662" t="s">
        <v>531</v>
      </c>
      <c r="I702" s="662" t="s">
        <v>2096</v>
      </c>
      <c r="J702" s="662" t="s">
        <v>1837</v>
      </c>
      <c r="K702" s="662" t="s">
        <v>2097</v>
      </c>
      <c r="L702" s="663">
        <v>0</v>
      </c>
      <c r="M702" s="663">
        <v>0</v>
      </c>
      <c r="N702" s="662">
        <v>3</v>
      </c>
      <c r="O702" s="745">
        <v>2</v>
      </c>
      <c r="P702" s="663">
        <v>0</v>
      </c>
      <c r="Q702" s="678"/>
      <c r="R702" s="662">
        <v>3</v>
      </c>
      <c r="S702" s="678">
        <v>1</v>
      </c>
      <c r="T702" s="745">
        <v>2</v>
      </c>
      <c r="U702" s="701">
        <v>1</v>
      </c>
    </row>
    <row r="703" spans="1:21" ht="14.4" customHeight="1" x14ac:dyDescent="0.3">
      <c r="A703" s="661">
        <v>13</v>
      </c>
      <c r="B703" s="662" t="s">
        <v>530</v>
      </c>
      <c r="C703" s="662" t="s">
        <v>1719</v>
      </c>
      <c r="D703" s="743" t="s">
        <v>2847</v>
      </c>
      <c r="E703" s="744" t="s">
        <v>1748</v>
      </c>
      <c r="F703" s="662" t="s">
        <v>1714</v>
      </c>
      <c r="G703" s="662" t="s">
        <v>1960</v>
      </c>
      <c r="H703" s="662" t="s">
        <v>531</v>
      </c>
      <c r="I703" s="662" t="s">
        <v>2098</v>
      </c>
      <c r="J703" s="662" t="s">
        <v>2099</v>
      </c>
      <c r="K703" s="662" t="s">
        <v>2100</v>
      </c>
      <c r="L703" s="663">
        <v>93.98</v>
      </c>
      <c r="M703" s="663">
        <v>93.98</v>
      </c>
      <c r="N703" s="662">
        <v>1</v>
      </c>
      <c r="O703" s="745">
        <v>1</v>
      </c>
      <c r="P703" s="663">
        <v>93.98</v>
      </c>
      <c r="Q703" s="678">
        <v>1</v>
      </c>
      <c r="R703" s="662">
        <v>1</v>
      </c>
      <c r="S703" s="678">
        <v>1</v>
      </c>
      <c r="T703" s="745">
        <v>1</v>
      </c>
      <c r="U703" s="701">
        <v>1</v>
      </c>
    </row>
    <row r="704" spans="1:21" ht="14.4" customHeight="1" x14ac:dyDescent="0.3">
      <c r="A704" s="661">
        <v>13</v>
      </c>
      <c r="B704" s="662" t="s">
        <v>530</v>
      </c>
      <c r="C704" s="662" t="s">
        <v>1719</v>
      </c>
      <c r="D704" s="743" t="s">
        <v>2847</v>
      </c>
      <c r="E704" s="744" t="s">
        <v>1748</v>
      </c>
      <c r="F704" s="662" t="s">
        <v>1714</v>
      </c>
      <c r="G704" s="662" t="s">
        <v>1960</v>
      </c>
      <c r="H704" s="662" t="s">
        <v>531</v>
      </c>
      <c r="I704" s="662" t="s">
        <v>2101</v>
      </c>
      <c r="J704" s="662" t="s">
        <v>2102</v>
      </c>
      <c r="K704" s="662" t="s">
        <v>2103</v>
      </c>
      <c r="L704" s="663">
        <v>140.96</v>
      </c>
      <c r="M704" s="663">
        <v>281.92</v>
      </c>
      <c r="N704" s="662">
        <v>2</v>
      </c>
      <c r="O704" s="745">
        <v>1</v>
      </c>
      <c r="P704" s="663">
        <v>281.92</v>
      </c>
      <c r="Q704" s="678">
        <v>1</v>
      </c>
      <c r="R704" s="662">
        <v>2</v>
      </c>
      <c r="S704" s="678">
        <v>1</v>
      </c>
      <c r="T704" s="745">
        <v>1</v>
      </c>
      <c r="U704" s="701">
        <v>1</v>
      </c>
    </row>
    <row r="705" spans="1:21" ht="14.4" customHeight="1" x14ac:dyDescent="0.3">
      <c r="A705" s="661">
        <v>13</v>
      </c>
      <c r="B705" s="662" t="s">
        <v>530</v>
      </c>
      <c r="C705" s="662" t="s">
        <v>1719</v>
      </c>
      <c r="D705" s="743" t="s">
        <v>2847</v>
      </c>
      <c r="E705" s="744" t="s">
        <v>1748</v>
      </c>
      <c r="F705" s="662" t="s">
        <v>1714</v>
      </c>
      <c r="G705" s="662" t="s">
        <v>1973</v>
      </c>
      <c r="H705" s="662" t="s">
        <v>531</v>
      </c>
      <c r="I705" s="662" t="s">
        <v>1974</v>
      </c>
      <c r="J705" s="662" t="s">
        <v>1530</v>
      </c>
      <c r="K705" s="662" t="s">
        <v>1975</v>
      </c>
      <c r="L705" s="663">
        <v>89.91</v>
      </c>
      <c r="M705" s="663">
        <v>89.91</v>
      </c>
      <c r="N705" s="662">
        <v>1</v>
      </c>
      <c r="O705" s="745">
        <v>0.5</v>
      </c>
      <c r="P705" s="663">
        <v>89.91</v>
      </c>
      <c r="Q705" s="678">
        <v>1</v>
      </c>
      <c r="R705" s="662">
        <v>1</v>
      </c>
      <c r="S705" s="678">
        <v>1</v>
      </c>
      <c r="T705" s="745">
        <v>0.5</v>
      </c>
      <c r="U705" s="701">
        <v>1</v>
      </c>
    </row>
    <row r="706" spans="1:21" ht="14.4" customHeight="1" x14ac:dyDescent="0.3">
      <c r="A706" s="661">
        <v>13</v>
      </c>
      <c r="B706" s="662" t="s">
        <v>530</v>
      </c>
      <c r="C706" s="662" t="s">
        <v>1719</v>
      </c>
      <c r="D706" s="743" t="s">
        <v>2847</v>
      </c>
      <c r="E706" s="744" t="s">
        <v>1748</v>
      </c>
      <c r="F706" s="662" t="s">
        <v>1714</v>
      </c>
      <c r="G706" s="662" t="s">
        <v>1856</v>
      </c>
      <c r="H706" s="662" t="s">
        <v>531</v>
      </c>
      <c r="I706" s="662" t="s">
        <v>1857</v>
      </c>
      <c r="J706" s="662" t="s">
        <v>1110</v>
      </c>
      <c r="K706" s="662" t="s">
        <v>1111</v>
      </c>
      <c r="L706" s="663">
        <v>98.75</v>
      </c>
      <c r="M706" s="663">
        <v>98.75</v>
      </c>
      <c r="N706" s="662">
        <v>1</v>
      </c>
      <c r="O706" s="745">
        <v>0.5</v>
      </c>
      <c r="P706" s="663"/>
      <c r="Q706" s="678">
        <v>0</v>
      </c>
      <c r="R706" s="662"/>
      <c r="S706" s="678">
        <v>0</v>
      </c>
      <c r="T706" s="745"/>
      <c r="U706" s="701">
        <v>0</v>
      </c>
    </row>
    <row r="707" spans="1:21" ht="14.4" customHeight="1" x14ac:dyDescent="0.3">
      <c r="A707" s="661">
        <v>13</v>
      </c>
      <c r="B707" s="662" t="s">
        <v>530</v>
      </c>
      <c r="C707" s="662" t="s">
        <v>1719</v>
      </c>
      <c r="D707" s="743" t="s">
        <v>2847</v>
      </c>
      <c r="E707" s="744" t="s">
        <v>1748</v>
      </c>
      <c r="F707" s="662" t="s">
        <v>1714</v>
      </c>
      <c r="G707" s="662" t="s">
        <v>1861</v>
      </c>
      <c r="H707" s="662" t="s">
        <v>531</v>
      </c>
      <c r="I707" s="662" t="s">
        <v>727</v>
      </c>
      <c r="J707" s="662" t="s">
        <v>728</v>
      </c>
      <c r="K707" s="662" t="s">
        <v>729</v>
      </c>
      <c r="L707" s="663">
        <v>126.59</v>
      </c>
      <c r="M707" s="663">
        <v>3291.3399999999997</v>
      </c>
      <c r="N707" s="662">
        <v>26</v>
      </c>
      <c r="O707" s="745">
        <v>20.5</v>
      </c>
      <c r="P707" s="663">
        <v>1645.6699999999998</v>
      </c>
      <c r="Q707" s="678">
        <v>0.5</v>
      </c>
      <c r="R707" s="662">
        <v>13</v>
      </c>
      <c r="S707" s="678">
        <v>0.5</v>
      </c>
      <c r="T707" s="745">
        <v>9</v>
      </c>
      <c r="U707" s="701">
        <v>0.43902439024390244</v>
      </c>
    </row>
    <row r="708" spans="1:21" ht="14.4" customHeight="1" x14ac:dyDescent="0.3">
      <c r="A708" s="661">
        <v>13</v>
      </c>
      <c r="B708" s="662" t="s">
        <v>530</v>
      </c>
      <c r="C708" s="662" t="s">
        <v>1719</v>
      </c>
      <c r="D708" s="743" t="s">
        <v>2847</v>
      </c>
      <c r="E708" s="744" t="s">
        <v>1748</v>
      </c>
      <c r="F708" s="662" t="s">
        <v>1714</v>
      </c>
      <c r="G708" s="662" t="s">
        <v>1866</v>
      </c>
      <c r="H708" s="662" t="s">
        <v>531</v>
      </c>
      <c r="I708" s="662" t="s">
        <v>2232</v>
      </c>
      <c r="J708" s="662" t="s">
        <v>1868</v>
      </c>
      <c r="K708" s="662" t="s">
        <v>1935</v>
      </c>
      <c r="L708" s="663">
        <v>0</v>
      </c>
      <c r="M708" s="663">
        <v>0</v>
      </c>
      <c r="N708" s="662">
        <v>15</v>
      </c>
      <c r="O708" s="745">
        <v>9.5</v>
      </c>
      <c r="P708" s="663">
        <v>0</v>
      </c>
      <c r="Q708" s="678"/>
      <c r="R708" s="662">
        <v>11</v>
      </c>
      <c r="S708" s="678">
        <v>0.73333333333333328</v>
      </c>
      <c r="T708" s="745">
        <v>6.5</v>
      </c>
      <c r="U708" s="701">
        <v>0.68421052631578949</v>
      </c>
    </row>
    <row r="709" spans="1:21" ht="14.4" customHeight="1" x14ac:dyDescent="0.3">
      <c r="A709" s="661">
        <v>13</v>
      </c>
      <c r="B709" s="662" t="s">
        <v>530</v>
      </c>
      <c r="C709" s="662" t="s">
        <v>1719</v>
      </c>
      <c r="D709" s="743" t="s">
        <v>2847</v>
      </c>
      <c r="E709" s="744" t="s">
        <v>1748</v>
      </c>
      <c r="F709" s="662" t="s">
        <v>1714</v>
      </c>
      <c r="G709" s="662" t="s">
        <v>1866</v>
      </c>
      <c r="H709" s="662" t="s">
        <v>1113</v>
      </c>
      <c r="I709" s="662" t="s">
        <v>1867</v>
      </c>
      <c r="J709" s="662" t="s">
        <v>1868</v>
      </c>
      <c r="K709" s="662" t="s">
        <v>1140</v>
      </c>
      <c r="L709" s="663">
        <v>69.16</v>
      </c>
      <c r="M709" s="663">
        <v>138.32</v>
      </c>
      <c r="N709" s="662">
        <v>2</v>
      </c>
      <c r="O709" s="745">
        <v>1.5</v>
      </c>
      <c r="P709" s="663">
        <v>138.32</v>
      </c>
      <c r="Q709" s="678">
        <v>1</v>
      </c>
      <c r="R709" s="662">
        <v>2</v>
      </c>
      <c r="S709" s="678">
        <v>1</v>
      </c>
      <c r="T709" s="745">
        <v>1.5</v>
      </c>
      <c r="U709" s="701">
        <v>1</v>
      </c>
    </row>
    <row r="710" spans="1:21" ht="14.4" customHeight="1" x14ac:dyDescent="0.3">
      <c r="A710" s="661">
        <v>13</v>
      </c>
      <c r="B710" s="662" t="s">
        <v>530</v>
      </c>
      <c r="C710" s="662" t="s">
        <v>1719</v>
      </c>
      <c r="D710" s="743" t="s">
        <v>2847</v>
      </c>
      <c r="E710" s="744" t="s">
        <v>1748</v>
      </c>
      <c r="F710" s="662" t="s">
        <v>1714</v>
      </c>
      <c r="G710" s="662" t="s">
        <v>1877</v>
      </c>
      <c r="H710" s="662" t="s">
        <v>1113</v>
      </c>
      <c r="I710" s="662" t="s">
        <v>1881</v>
      </c>
      <c r="J710" s="662" t="s">
        <v>1882</v>
      </c>
      <c r="K710" s="662" t="s">
        <v>1880</v>
      </c>
      <c r="L710" s="663">
        <v>141.04</v>
      </c>
      <c r="M710" s="663">
        <v>141.04</v>
      </c>
      <c r="N710" s="662">
        <v>1</v>
      </c>
      <c r="O710" s="745">
        <v>1</v>
      </c>
      <c r="P710" s="663"/>
      <c r="Q710" s="678">
        <v>0</v>
      </c>
      <c r="R710" s="662"/>
      <c r="S710" s="678">
        <v>0</v>
      </c>
      <c r="T710" s="745"/>
      <c r="U710" s="701">
        <v>0</v>
      </c>
    </row>
    <row r="711" spans="1:21" ht="14.4" customHeight="1" x14ac:dyDescent="0.3">
      <c r="A711" s="661">
        <v>13</v>
      </c>
      <c r="B711" s="662" t="s">
        <v>530</v>
      </c>
      <c r="C711" s="662" t="s">
        <v>1719</v>
      </c>
      <c r="D711" s="743" t="s">
        <v>2847</v>
      </c>
      <c r="E711" s="744" t="s">
        <v>1748</v>
      </c>
      <c r="F711" s="662" t="s">
        <v>1714</v>
      </c>
      <c r="G711" s="662" t="s">
        <v>1877</v>
      </c>
      <c r="H711" s="662" t="s">
        <v>531</v>
      </c>
      <c r="I711" s="662" t="s">
        <v>2019</v>
      </c>
      <c r="J711" s="662" t="s">
        <v>1882</v>
      </c>
      <c r="K711" s="662" t="s">
        <v>2020</v>
      </c>
      <c r="L711" s="663">
        <v>0</v>
      </c>
      <c r="M711" s="663">
        <v>0</v>
      </c>
      <c r="N711" s="662">
        <v>9</v>
      </c>
      <c r="O711" s="745">
        <v>5.5</v>
      </c>
      <c r="P711" s="663">
        <v>0</v>
      </c>
      <c r="Q711" s="678"/>
      <c r="R711" s="662">
        <v>6</v>
      </c>
      <c r="S711" s="678">
        <v>0.66666666666666663</v>
      </c>
      <c r="T711" s="745">
        <v>3</v>
      </c>
      <c r="U711" s="701">
        <v>0.54545454545454541</v>
      </c>
    </row>
    <row r="712" spans="1:21" ht="14.4" customHeight="1" x14ac:dyDescent="0.3">
      <c r="A712" s="661">
        <v>13</v>
      </c>
      <c r="B712" s="662" t="s">
        <v>530</v>
      </c>
      <c r="C712" s="662" t="s">
        <v>1719</v>
      </c>
      <c r="D712" s="743" t="s">
        <v>2847</v>
      </c>
      <c r="E712" s="744" t="s">
        <v>1748</v>
      </c>
      <c r="F712" s="662" t="s">
        <v>1714</v>
      </c>
      <c r="G712" s="662" t="s">
        <v>2154</v>
      </c>
      <c r="H712" s="662" t="s">
        <v>531</v>
      </c>
      <c r="I712" s="662" t="s">
        <v>2237</v>
      </c>
      <c r="J712" s="662" t="s">
        <v>1095</v>
      </c>
      <c r="K712" s="662" t="s">
        <v>1096</v>
      </c>
      <c r="L712" s="663">
        <v>185.26</v>
      </c>
      <c r="M712" s="663">
        <v>370.52</v>
      </c>
      <c r="N712" s="662">
        <v>2</v>
      </c>
      <c r="O712" s="745">
        <v>1</v>
      </c>
      <c r="P712" s="663"/>
      <c r="Q712" s="678">
        <v>0</v>
      </c>
      <c r="R712" s="662"/>
      <c r="S712" s="678">
        <v>0</v>
      </c>
      <c r="T712" s="745"/>
      <c r="U712" s="701">
        <v>0</v>
      </c>
    </row>
    <row r="713" spans="1:21" ht="14.4" customHeight="1" x14ac:dyDescent="0.3">
      <c r="A713" s="661">
        <v>13</v>
      </c>
      <c r="B713" s="662" t="s">
        <v>530</v>
      </c>
      <c r="C713" s="662" t="s">
        <v>1719</v>
      </c>
      <c r="D713" s="743" t="s">
        <v>2847</v>
      </c>
      <c r="E713" s="744" t="s">
        <v>1748</v>
      </c>
      <c r="F713" s="662" t="s">
        <v>1714</v>
      </c>
      <c r="G713" s="662" t="s">
        <v>1892</v>
      </c>
      <c r="H713" s="662" t="s">
        <v>531</v>
      </c>
      <c r="I713" s="662" t="s">
        <v>899</v>
      </c>
      <c r="J713" s="662" t="s">
        <v>1893</v>
      </c>
      <c r="K713" s="662" t="s">
        <v>1894</v>
      </c>
      <c r="L713" s="663">
        <v>99.11</v>
      </c>
      <c r="M713" s="663">
        <v>99.11</v>
      </c>
      <c r="N713" s="662">
        <v>1</v>
      </c>
      <c r="O713" s="745">
        <v>1</v>
      </c>
      <c r="P713" s="663">
        <v>99.11</v>
      </c>
      <c r="Q713" s="678">
        <v>1</v>
      </c>
      <c r="R713" s="662">
        <v>1</v>
      </c>
      <c r="S713" s="678">
        <v>1</v>
      </c>
      <c r="T713" s="745">
        <v>1</v>
      </c>
      <c r="U713" s="701">
        <v>1</v>
      </c>
    </row>
    <row r="714" spans="1:21" ht="14.4" customHeight="1" x14ac:dyDescent="0.3">
      <c r="A714" s="661">
        <v>13</v>
      </c>
      <c r="B714" s="662" t="s">
        <v>530</v>
      </c>
      <c r="C714" s="662" t="s">
        <v>1719</v>
      </c>
      <c r="D714" s="743" t="s">
        <v>2847</v>
      </c>
      <c r="E714" s="744" t="s">
        <v>1748</v>
      </c>
      <c r="F714" s="662" t="s">
        <v>1714</v>
      </c>
      <c r="G714" s="662" t="s">
        <v>2027</v>
      </c>
      <c r="H714" s="662" t="s">
        <v>531</v>
      </c>
      <c r="I714" s="662" t="s">
        <v>2028</v>
      </c>
      <c r="J714" s="662" t="s">
        <v>1089</v>
      </c>
      <c r="K714" s="662" t="s">
        <v>2029</v>
      </c>
      <c r="L714" s="663">
        <v>0</v>
      </c>
      <c r="M714" s="663">
        <v>0</v>
      </c>
      <c r="N714" s="662">
        <v>2</v>
      </c>
      <c r="O714" s="745">
        <v>1</v>
      </c>
      <c r="P714" s="663">
        <v>0</v>
      </c>
      <c r="Q714" s="678"/>
      <c r="R714" s="662">
        <v>2</v>
      </c>
      <c r="S714" s="678">
        <v>1</v>
      </c>
      <c r="T714" s="745">
        <v>1</v>
      </c>
      <c r="U714" s="701">
        <v>1</v>
      </c>
    </row>
    <row r="715" spans="1:21" ht="14.4" customHeight="1" x14ac:dyDescent="0.3">
      <c r="A715" s="661">
        <v>13</v>
      </c>
      <c r="B715" s="662" t="s">
        <v>530</v>
      </c>
      <c r="C715" s="662" t="s">
        <v>1719</v>
      </c>
      <c r="D715" s="743" t="s">
        <v>2847</v>
      </c>
      <c r="E715" s="744" t="s">
        <v>1748</v>
      </c>
      <c r="F715" s="662" t="s">
        <v>1714</v>
      </c>
      <c r="G715" s="662" t="s">
        <v>1913</v>
      </c>
      <c r="H715" s="662" t="s">
        <v>531</v>
      </c>
      <c r="I715" s="662" t="s">
        <v>1914</v>
      </c>
      <c r="J715" s="662" t="s">
        <v>1915</v>
      </c>
      <c r="K715" s="662" t="s">
        <v>1916</v>
      </c>
      <c r="L715" s="663">
        <v>75.819999999999993</v>
      </c>
      <c r="M715" s="663">
        <v>151.63999999999999</v>
      </c>
      <c r="N715" s="662">
        <v>2</v>
      </c>
      <c r="O715" s="745">
        <v>1</v>
      </c>
      <c r="P715" s="663">
        <v>151.63999999999999</v>
      </c>
      <c r="Q715" s="678">
        <v>1</v>
      </c>
      <c r="R715" s="662">
        <v>2</v>
      </c>
      <c r="S715" s="678">
        <v>1</v>
      </c>
      <c r="T715" s="745">
        <v>1</v>
      </c>
      <c r="U715" s="701">
        <v>1</v>
      </c>
    </row>
    <row r="716" spans="1:21" ht="14.4" customHeight="1" x14ac:dyDescent="0.3">
      <c r="A716" s="661">
        <v>13</v>
      </c>
      <c r="B716" s="662" t="s">
        <v>530</v>
      </c>
      <c r="C716" s="662" t="s">
        <v>1719</v>
      </c>
      <c r="D716" s="743" t="s">
        <v>2847</v>
      </c>
      <c r="E716" s="744" t="s">
        <v>1748</v>
      </c>
      <c r="F716" s="662" t="s">
        <v>1715</v>
      </c>
      <c r="G716" s="662" t="s">
        <v>1853</v>
      </c>
      <c r="H716" s="662" t="s">
        <v>531</v>
      </c>
      <c r="I716" s="662" t="s">
        <v>2597</v>
      </c>
      <c r="J716" s="662" t="s">
        <v>1815</v>
      </c>
      <c r="K716" s="662"/>
      <c r="L716" s="663">
        <v>0</v>
      </c>
      <c r="M716" s="663">
        <v>0</v>
      </c>
      <c r="N716" s="662">
        <v>1</v>
      </c>
      <c r="O716" s="745">
        <v>1</v>
      </c>
      <c r="P716" s="663"/>
      <c r="Q716" s="678"/>
      <c r="R716" s="662"/>
      <c r="S716" s="678">
        <v>0</v>
      </c>
      <c r="T716" s="745"/>
      <c r="U716" s="701">
        <v>0</v>
      </c>
    </row>
    <row r="717" spans="1:21" ht="14.4" customHeight="1" x14ac:dyDescent="0.3">
      <c r="A717" s="661">
        <v>13</v>
      </c>
      <c r="B717" s="662" t="s">
        <v>530</v>
      </c>
      <c r="C717" s="662" t="s">
        <v>1719</v>
      </c>
      <c r="D717" s="743" t="s">
        <v>2847</v>
      </c>
      <c r="E717" s="744" t="s">
        <v>1748</v>
      </c>
      <c r="F717" s="662" t="s">
        <v>1715</v>
      </c>
      <c r="G717" s="662" t="s">
        <v>1853</v>
      </c>
      <c r="H717" s="662" t="s">
        <v>531</v>
      </c>
      <c r="I717" s="662" t="s">
        <v>2598</v>
      </c>
      <c r="J717" s="662" t="s">
        <v>1815</v>
      </c>
      <c r="K717" s="662"/>
      <c r="L717" s="663">
        <v>0</v>
      </c>
      <c r="M717" s="663">
        <v>0</v>
      </c>
      <c r="N717" s="662">
        <v>2</v>
      </c>
      <c r="O717" s="745">
        <v>2</v>
      </c>
      <c r="P717" s="663">
        <v>0</v>
      </c>
      <c r="Q717" s="678"/>
      <c r="R717" s="662">
        <v>2</v>
      </c>
      <c r="S717" s="678">
        <v>1</v>
      </c>
      <c r="T717" s="745">
        <v>2</v>
      </c>
      <c r="U717" s="701">
        <v>1</v>
      </c>
    </row>
    <row r="718" spans="1:21" ht="14.4" customHeight="1" x14ac:dyDescent="0.3">
      <c r="A718" s="661">
        <v>13</v>
      </c>
      <c r="B718" s="662" t="s">
        <v>530</v>
      </c>
      <c r="C718" s="662" t="s">
        <v>1719</v>
      </c>
      <c r="D718" s="743" t="s">
        <v>2847</v>
      </c>
      <c r="E718" s="744" t="s">
        <v>1749</v>
      </c>
      <c r="F718" s="662" t="s">
        <v>1714</v>
      </c>
      <c r="G718" s="662" t="s">
        <v>1751</v>
      </c>
      <c r="H718" s="662" t="s">
        <v>1113</v>
      </c>
      <c r="I718" s="662" t="s">
        <v>1410</v>
      </c>
      <c r="J718" s="662" t="s">
        <v>1260</v>
      </c>
      <c r="K718" s="662" t="s">
        <v>1656</v>
      </c>
      <c r="L718" s="663">
        <v>154.36000000000001</v>
      </c>
      <c r="M718" s="663">
        <v>154.36000000000001</v>
      </c>
      <c r="N718" s="662">
        <v>1</v>
      </c>
      <c r="O718" s="745">
        <v>1</v>
      </c>
      <c r="P718" s="663"/>
      <c r="Q718" s="678">
        <v>0</v>
      </c>
      <c r="R718" s="662"/>
      <c r="S718" s="678">
        <v>0</v>
      </c>
      <c r="T718" s="745"/>
      <c r="U718" s="701">
        <v>0</v>
      </c>
    </row>
    <row r="719" spans="1:21" ht="14.4" customHeight="1" x14ac:dyDescent="0.3">
      <c r="A719" s="661">
        <v>13</v>
      </c>
      <c r="B719" s="662" t="s">
        <v>530</v>
      </c>
      <c r="C719" s="662" t="s">
        <v>1719</v>
      </c>
      <c r="D719" s="743" t="s">
        <v>2847</v>
      </c>
      <c r="E719" s="744" t="s">
        <v>1749</v>
      </c>
      <c r="F719" s="662" t="s">
        <v>1714</v>
      </c>
      <c r="G719" s="662" t="s">
        <v>1751</v>
      </c>
      <c r="H719" s="662" t="s">
        <v>1113</v>
      </c>
      <c r="I719" s="662" t="s">
        <v>2314</v>
      </c>
      <c r="J719" s="662" t="s">
        <v>2315</v>
      </c>
      <c r="K719" s="662" t="s">
        <v>1754</v>
      </c>
      <c r="L719" s="663">
        <v>80.28</v>
      </c>
      <c r="M719" s="663">
        <v>80.28</v>
      </c>
      <c r="N719" s="662">
        <v>1</v>
      </c>
      <c r="O719" s="745">
        <v>0.5</v>
      </c>
      <c r="P719" s="663"/>
      <c r="Q719" s="678">
        <v>0</v>
      </c>
      <c r="R719" s="662"/>
      <c r="S719" s="678">
        <v>0</v>
      </c>
      <c r="T719" s="745"/>
      <c r="U719" s="701">
        <v>0</v>
      </c>
    </row>
    <row r="720" spans="1:21" ht="14.4" customHeight="1" x14ac:dyDescent="0.3">
      <c r="A720" s="661">
        <v>13</v>
      </c>
      <c r="B720" s="662" t="s">
        <v>530</v>
      </c>
      <c r="C720" s="662" t="s">
        <v>1719</v>
      </c>
      <c r="D720" s="743" t="s">
        <v>2847</v>
      </c>
      <c r="E720" s="744" t="s">
        <v>1749</v>
      </c>
      <c r="F720" s="662" t="s">
        <v>1714</v>
      </c>
      <c r="G720" s="662" t="s">
        <v>1751</v>
      </c>
      <c r="H720" s="662" t="s">
        <v>1113</v>
      </c>
      <c r="I720" s="662" t="s">
        <v>1414</v>
      </c>
      <c r="J720" s="662" t="s">
        <v>1415</v>
      </c>
      <c r="K720" s="662" t="s">
        <v>1416</v>
      </c>
      <c r="L720" s="663">
        <v>75.73</v>
      </c>
      <c r="M720" s="663">
        <v>151.46</v>
      </c>
      <c r="N720" s="662">
        <v>2</v>
      </c>
      <c r="O720" s="745">
        <v>1.5</v>
      </c>
      <c r="P720" s="663">
        <v>151.46</v>
      </c>
      <c r="Q720" s="678">
        <v>1</v>
      </c>
      <c r="R720" s="662">
        <v>2</v>
      </c>
      <c r="S720" s="678">
        <v>1</v>
      </c>
      <c r="T720" s="745">
        <v>1.5</v>
      </c>
      <c r="U720" s="701">
        <v>1</v>
      </c>
    </row>
    <row r="721" spans="1:21" ht="14.4" customHeight="1" x14ac:dyDescent="0.3">
      <c r="A721" s="661">
        <v>13</v>
      </c>
      <c r="B721" s="662" t="s">
        <v>530</v>
      </c>
      <c r="C721" s="662" t="s">
        <v>1719</v>
      </c>
      <c r="D721" s="743" t="s">
        <v>2847</v>
      </c>
      <c r="E721" s="744" t="s">
        <v>1749</v>
      </c>
      <c r="F721" s="662" t="s">
        <v>1714</v>
      </c>
      <c r="G721" s="662" t="s">
        <v>1755</v>
      </c>
      <c r="H721" s="662" t="s">
        <v>531</v>
      </c>
      <c r="I721" s="662" t="s">
        <v>1756</v>
      </c>
      <c r="J721" s="662" t="s">
        <v>1757</v>
      </c>
      <c r="K721" s="662" t="s">
        <v>1758</v>
      </c>
      <c r="L721" s="663">
        <v>57.76</v>
      </c>
      <c r="M721" s="663">
        <v>57.76</v>
      </c>
      <c r="N721" s="662">
        <v>1</v>
      </c>
      <c r="O721" s="745">
        <v>0.5</v>
      </c>
      <c r="P721" s="663">
        <v>57.76</v>
      </c>
      <c r="Q721" s="678">
        <v>1</v>
      </c>
      <c r="R721" s="662">
        <v>1</v>
      </c>
      <c r="S721" s="678">
        <v>1</v>
      </c>
      <c r="T721" s="745">
        <v>0.5</v>
      </c>
      <c r="U721" s="701">
        <v>1</v>
      </c>
    </row>
    <row r="722" spans="1:21" ht="14.4" customHeight="1" x14ac:dyDescent="0.3">
      <c r="A722" s="661">
        <v>13</v>
      </c>
      <c r="B722" s="662" t="s">
        <v>530</v>
      </c>
      <c r="C722" s="662" t="s">
        <v>1719</v>
      </c>
      <c r="D722" s="743" t="s">
        <v>2847</v>
      </c>
      <c r="E722" s="744" t="s">
        <v>1749</v>
      </c>
      <c r="F722" s="662" t="s">
        <v>1714</v>
      </c>
      <c r="G722" s="662" t="s">
        <v>1759</v>
      </c>
      <c r="H722" s="662" t="s">
        <v>531</v>
      </c>
      <c r="I722" s="662" t="s">
        <v>1760</v>
      </c>
      <c r="J722" s="662" t="s">
        <v>1761</v>
      </c>
      <c r="K722" s="662" t="s">
        <v>1762</v>
      </c>
      <c r="L722" s="663">
        <v>75.819999999999993</v>
      </c>
      <c r="M722" s="663">
        <v>75.819999999999993</v>
      </c>
      <c r="N722" s="662">
        <v>1</v>
      </c>
      <c r="O722" s="745">
        <v>1</v>
      </c>
      <c r="P722" s="663">
        <v>75.819999999999993</v>
      </c>
      <c r="Q722" s="678">
        <v>1</v>
      </c>
      <c r="R722" s="662">
        <v>1</v>
      </c>
      <c r="S722" s="678">
        <v>1</v>
      </c>
      <c r="T722" s="745">
        <v>1</v>
      </c>
      <c r="U722" s="701">
        <v>1</v>
      </c>
    </row>
    <row r="723" spans="1:21" ht="14.4" customHeight="1" x14ac:dyDescent="0.3">
      <c r="A723" s="661">
        <v>13</v>
      </c>
      <c r="B723" s="662" t="s">
        <v>530</v>
      </c>
      <c r="C723" s="662" t="s">
        <v>1719</v>
      </c>
      <c r="D723" s="743" t="s">
        <v>2847</v>
      </c>
      <c r="E723" s="744" t="s">
        <v>1749</v>
      </c>
      <c r="F723" s="662" t="s">
        <v>1714</v>
      </c>
      <c r="G723" s="662" t="s">
        <v>1759</v>
      </c>
      <c r="H723" s="662" t="s">
        <v>531</v>
      </c>
      <c r="I723" s="662" t="s">
        <v>1763</v>
      </c>
      <c r="J723" s="662" t="s">
        <v>1761</v>
      </c>
      <c r="K723" s="662" t="s">
        <v>1764</v>
      </c>
      <c r="L723" s="663">
        <v>0</v>
      </c>
      <c r="M723" s="663">
        <v>0</v>
      </c>
      <c r="N723" s="662">
        <v>4</v>
      </c>
      <c r="O723" s="745">
        <v>3.5</v>
      </c>
      <c r="P723" s="663">
        <v>0</v>
      </c>
      <c r="Q723" s="678"/>
      <c r="R723" s="662">
        <v>1</v>
      </c>
      <c r="S723" s="678">
        <v>0.25</v>
      </c>
      <c r="T723" s="745">
        <v>0.5</v>
      </c>
      <c r="U723" s="701">
        <v>0.14285714285714285</v>
      </c>
    </row>
    <row r="724" spans="1:21" ht="14.4" customHeight="1" x14ac:dyDescent="0.3">
      <c r="A724" s="661">
        <v>13</v>
      </c>
      <c r="B724" s="662" t="s">
        <v>530</v>
      </c>
      <c r="C724" s="662" t="s">
        <v>1719</v>
      </c>
      <c r="D724" s="743" t="s">
        <v>2847</v>
      </c>
      <c r="E724" s="744" t="s">
        <v>1749</v>
      </c>
      <c r="F724" s="662" t="s">
        <v>1714</v>
      </c>
      <c r="G724" s="662" t="s">
        <v>2599</v>
      </c>
      <c r="H724" s="662" t="s">
        <v>531</v>
      </c>
      <c r="I724" s="662" t="s">
        <v>2600</v>
      </c>
      <c r="J724" s="662" t="s">
        <v>2601</v>
      </c>
      <c r="K724" s="662" t="s">
        <v>2602</v>
      </c>
      <c r="L724" s="663">
        <v>200.23</v>
      </c>
      <c r="M724" s="663">
        <v>400.46</v>
      </c>
      <c r="N724" s="662">
        <v>2</v>
      </c>
      <c r="O724" s="745">
        <v>1</v>
      </c>
      <c r="P724" s="663"/>
      <c r="Q724" s="678">
        <v>0</v>
      </c>
      <c r="R724" s="662"/>
      <c r="S724" s="678">
        <v>0</v>
      </c>
      <c r="T724" s="745"/>
      <c r="U724" s="701">
        <v>0</v>
      </c>
    </row>
    <row r="725" spans="1:21" ht="14.4" customHeight="1" x14ac:dyDescent="0.3">
      <c r="A725" s="661">
        <v>13</v>
      </c>
      <c r="B725" s="662" t="s">
        <v>530</v>
      </c>
      <c r="C725" s="662" t="s">
        <v>1719</v>
      </c>
      <c r="D725" s="743" t="s">
        <v>2847</v>
      </c>
      <c r="E725" s="744" t="s">
        <v>1749</v>
      </c>
      <c r="F725" s="662" t="s">
        <v>1714</v>
      </c>
      <c r="G725" s="662" t="s">
        <v>1773</v>
      </c>
      <c r="H725" s="662" t="s">
        <v>1113</v>
      </c>
      <c r="I725" s="662" t="s">
        <v>861</v>
      </c>
      <c r="J725" s="662" t="s">
        <v>1207</v>
      </c>
      <c r="K725" s="662" t="s">
        <v>1208</v>
      </c>
      <c r="L725" s="663">
        <v>103.8</v>
      </c>
      <c r="M725" s="663">
        <v>726.6</v>
      </c>
      <c r="N725" s="662">
        <v>7</v>
      </c>
      <c r="O725" s="745">
        <v>3</v>
      </c>
      <c r="P725" s="663">
        <v>207.6</v>
      </c>
      <c r="Q725" s="678">
        <v>0.2857142857142857</v>
      </c>
      <c r="R725" s="662">
        <v>2</v>
      </c>
      <c r="S725" s="678">
        <v>0.2857142857142857</v>
      </c>
      <c r="T725" s="745">
        <v>1</v>
      </c>
      <c r="U725" s="701">
        <v>0.33333333333333331</v>
      </c>
    </row>
    <row r="726" spans="1:21" ht="14.4" customHeight="1" x14ac:dyDescent="0.3">
      <c r="A726" s="661">
        <v>13</v>
      </c>
      <c r="B726" s="662" t="s">
        <v>530</v>
      </c>
      <c r="C726" s="662" t="s">
        <v>1719</v>
      </c>
      <c r="D726" s="743" t="s">
        <v>2847</v>
      </c>
      <c r="E726" s="744" t="s">
        <v>1749</v>
      </c>
      <c r="F726" s="662" t="s">
        <v>1714</v>
      </c>
      <c r="G726" s="662" t="s">
        <v>2603</v>
      </c>
      <c r="H726" s="662" t="s">
        <v>531</v>
      </c>
      <c r="I726" s="662" t="s">
        <v>2604</v>
      </c>
      <c r="J726" s="662" t="s">
        <v>2605</v>
      </c>
      <c r="K726" s="662" t="s">
        <v>2606</v>
      </c>
      <c r="L726" s="663">
        <v>115.26</v>
      </c>
      <c r="M726" s="663">
        <v>230.52</v>
      </c>
      <c r="N726" s="662">
        <v>2</v>
      </c>
      <c r="O726" s="745">
        <v>1</v>
      </c>
      <c r="P726" s="663"/>
      <c r="Q726" s="678">
        <v>0</v>
      </c>
      <c r="R726" s="662"/>
      <c r="S726" s="678">
        <v>0</v>
      </c>
      <c r="T726" s="745"/>
      <c r="U726" s="701">
        <v>0</v>
      </c>
    </row>
    <row r="727" spans="1:21" ht="14.4" customHeight="1" x14ac:dyDescent="0.3">
      <c r="A727" s="661">
        <v>13</v>
      </c>
      <c r="B727" s="662" t="s">
        <v>530</v>
      </c>
      <c r="C727" s="662" t="s">
        <v>1719</v>
      </c>
      <c r="D727" s="743" t="s">
        <v>2847</v>
      </c>
      <c r="E727" s="744" t="s">
        <v>1749</v>
      </c>
      <c r="F727" s="662" t="s">
        <v>1714</v>
      </c>
      <c r="G727" s="662" t="s">
        <v>1782</v>
      </c>
      <c r="H727" s="662" t="s">
        <v>531</v>
      </c>
      <c r="I727" s="662" t="s">
        <v>2277</v>
      </c>
      <c r="J727" s="662" t="s">
        <v>1343</v>
      </c>
      <c r="K727" s="662" t="s">
        <v>1111</v>
      </c>
      <c r="L727" s="663">
        <v>0</v>
      </c>
      <c r="M727" s="663">
        <v>0</v>
      </c>
      <c r="N727" s="662">
        <v>2</v>
      </c>
      <c r="O727" s="745">
        <v>2</v>
      </c>
      <c r="P727" s="663">
        <v>0</v>
      </c>
      <c r="Q727" s="678"/>
      <c r="R727" s="662">
        <v>1</v>
      </c>
      <c r="S727" s="678">
        <v>0.5</v>
      </c>
      <c r="T727" s="745">
        <v>1</v>
      </c>
      <c r="U727" s="701">
        <v>0.5</v>
      </c>
    </row>
    <row r="728" spans="1:21" ht="14.4" customHeight="1" x14ac:dyDescent="0.3">
      <c r="A728" s="661">
        <v>13</v>
      </c>
      <c r="B728" s="662" t="s">
        <v>530</v>
      </c>
      <c r="C728" s="662" t="s">
        <v>1719</v>
      </c>
      <c r="D728" s="743" t="s">
        <v>2847</v>
      </c>
      <c r="E728" s="744" t="s">
        <v>1749</v>
      </c>
      <c r="F728" s="662" t="s">
        <v>1714</v>
      </c>
      <c r="G728" s="662" t="s">
        <v>1797</v>
      </c>
      <c r="H728" s="662" t="s">
        <v>531</v>
      </c>
      <c r="I728" s="662" t="s">
        <v>1475</v>
      </c>
      <c r="J728" s="662" t="s">
        <v>1476</v>
      </c>
      <c r="K728" s="662" t="s">
        <v>1764</v>
      </c>
      <c r="L728" s="663">
        <v>75.819999999999993</v>
      </c>
      <c r="M728" s="663">
        <v>75.819999999999993</v>
      </c>
      <c r="N728" s="662">
        <v>1</v>
      </c>
      <c r="O728" s="745">
        <v>0.5</v>
      </c>
      <c r="P728" s="663">
        <v>75.819999999999993</v>
      </c>
      <c r="Q728" s="678">
        <v>1</v>
      </c>
      <c r="R728" s="662">
        <v>1</v>
      </c>
      <c r="S728" s="678">
        <v>1</v>
      </c>
      <c r="T728" s="745">
        <v>0.5</v>
      </c>
      <c r="U728" s="701">
        <v>1</v>
      </c>
    </row>
    <row r="729" spans="1:21" ht="14.4" customHeight="1" x14ac:dyDescent="0.3">
      <c r="A729" s="661">
        <v>13</v>
      </c>
      <c r="B729" s="662" t="s">
        <v>530</v>
      </c>
      <c r="C729" s="662" t="s">
        <v>1719</v>
      </c>
      <c r="D729" s="743" t="s">
        <v>2847</v>
      </c>
      <c r="E729" s="744" t="s">
        <v>1749</v>
      </c>
      <c r="F729" s="662" t="s">
        <v>1714</v>
      </c>
      <c r="G729" s="662" t="s">
        <v>1797</v>
      </c>
      <c r="H729" s="662" t="s">
        <v>531</v>
      </c>
      <c r="I729" s="662" t="s">
        <v>1798</v>
      </c>
      <c r="J729" s="662" t="s">
        <v>1799</v>
      </c>
      <c r="K729" s="662" t="s">
        <v>1663</v>
      </c>
      <c r="L729" s="663">
        <v>78.33</v>
      </c>
      <c r="M729" s="663">
        <v>78.33</v>
      </c>
      <c r="N729" s="662">
        <v>1</v>
      </c>
      <c r="O729" s="745">
        <v>1</v>
      </c>
      <c r="P729" s="663">
        <v>78.33</v>
      </c>
      <c r="Q729" s="678">
        <v>1</v>
      </c>
      <c r="R729" s="662">
        <v>1</v>
      </c>
      <c r="S729" s="678">
        <v>1</v>
      </c>
      <c r="T729" s="745">
        <v>1</v>
      </c>
      <c r="U729" s="701">
        <v>1</v>
      </c>
    </row>
    <row r="730" spans="1:21" ht="14.4" customHeight="1" x14ac:dyDescent="0.3">
      <c r="A730" s="661">
        <v>13</v>
      </c>
      <c r="B730" s="662" t="s">
        <v>530</v>
      </c>
      <c r="C730" s="662" t="s">
        <v>1719</v>
      </c>
      <c r="D730" s="743" t="s">
        <v>2847</v>
      </c>
      <c r="E730" s="744" t="s">
        <v>1749</v>
      </c>
      <c r="F730" s="662" t="s">
        <v>1714</v>
      </c>
      <c r="G730" s="662" t="s">
        <v>1797</v>
      </c>
      <c r="H730" s="662" t="s">
        <v>531</v>
      </c>
      <c r="I730" s="662" t="s">
        <v>2607</v>
      </c>
      <c r="J730" s="662" t="s">
        <v>2608</v>
      </c>
      <c r="K730" s="662" t="s">
        <v>1663</v>
      </c>
      <c r="L730" s="663">
        <v>78.33</v>
      </c>
      <c r="M730" s="663">
        <v>78.33</v>
      </c>
      <c r="N730" s="662">
        <v>1</v>
      </c>
      <c r="O730" s="745">
        <v>0.5</v>
      </c>
      <c r="P730" s="663">
        <v>78.33</v>
      </c>
      <c r="Q730" s="678">
        <v>1</v>
      </c>
      <c r="R730" s="662">
        <v>1</v>
      </c>
      <c r="S730" s="678">
        <v>1</v>
      </c>
      <c r="T730" s="745">
        <v>0.5</v>
      </c>
      <c r="U730" s="701">
        <v>1</v>
      </c>
    </row>
    <row r="731" spans="1:21" ht="14.4" customHeight="1" x14ac:dyDescent="0.3">
      <c r="A731" s="661">
        <v>13</v>
      </c>
      <c r="B731" s="662" t="s">
        <v>530</v>
      </c>
      <c r="C731" s="662" t="s">
        <v>1719</v>
      </c>
      <c r="D731" s="743" t="s">
        <v>2847</v>
      </c>
      <c r="E731" s="744" t="s">
        <v>1749</v>
      </c>
      <c r="F731" s="662" t="s">
        <v>1714</v>
      </c>
      <c r="G731" s="662" t="s">
        <v>1803</v>
      </c>
      <c r="H731" s="662" t="s">
        <v>531</v>
      </c>
      <c r="I731" s="662" t="s">
        <v>2365</v>
      </c>
      <c r="J731" s="662" t="s">
        <v>1809</v>
      </c>
      <c r="K731" s="662" t="s">
        <v>1935</v>
      </c>
      <c r="L731" s="663">
        <v>23.06</v>
      </c>
      <c r="M731" s="663">
        <v>23.06</v>
      </c>
      <c r="N731" s="662">
        <v>1</v>
      </c>
      <c r="O731" s="745">
        <v>1</v>
      </c>
      <c r="P731" s="663"/>
      <c r="Q731" s="678">
        <v>0</v>
      </c>
      <c r="R731" s="662"/>
      <c r="S731" s="678">
        <v>0</v>
      </c>
      <c r="T731" s="745"/>
      <c r="U731" s="701">
        <v>0</v>
      </c>
    </row>
    <row r="732" spans="1:21" ht="14.4" customHeight="1" x14ac:dyDescent="0.3">
      <c r="A732" s="661">
        <v>13</v>
      </c>
      <c r="B732" s="662" t="s">
        <v>530</v>
      </c>
      <c r="C732" s="662" t="s">
        <v>1719</v>
      </c>
      <c r="D732" s="743" t="s">
        <v>2847</v>
      </c>
      <c r="E732" s="744" t="s">
        <v>1749</v>
      </c>
      <c r="F732" s="662" t="s">
        <v>1714</v>
      </c>
      <c r="G732" s="662" t="s">
        <v>1803</v>
      </c>
      <c r="H732" s="662" t="s">
        <v>531</v>
      </c>
      <c r="I732" s="662" t="s">
        <v>2320</v>
      </c>
      <c r="J732" s="662" t="s">
        <v>2216</v>
      </c>
      <c r="K732" s="662" t="s">
        <v>2321</v>
      </c>
      <c r="L732" s="663">
        <v>0</v>
      </c>
      <c r="M732" s="663">
        <v>0</v>
      </c>
      <c r="N732" s="662">
        <v>2</v>
      </c>
      <c r="O732" s="745">
        <v>1.5</v>
      </c>
      <c r="P732" s="663">
        <v>0</v>
      </c>
      <c r="Q732" s="678"/>
      <c r="R732" s="662">
        <v>2</v>
      </c>
      <c r="S732" s="678">
        <v>1</v>
      </c>
      <c r="T732" s="745">
        <v>1.5</v>
      </c>
      <c r="U732" s="701">
        <v>1</v>
      </c>
    </row>
    <row r="733" spans="1:21" ht="14.4" customHeight="1" x14ac:dyDescent="0.3">
      <c r="A733" s="661">
        <v>13</v>
      </c>
      <c r="B733" s="662" t="s">
        <v>530</v>
      </c>
      <c r="C733" s="662" t="s">
        <v>1719</v>
      </c>
      <c r="D733" s="743" t="s">
        <v>2847</v>
      </c>
      <c r="E733" s="744" t="s">
        <v>1749</v>
      </c>
      <c r="F733" s="662" t="s">
        <v>1714</v>
      </c>
      <c r="G733" s="662" t="s">
        <v>1803</v>
      </c>
      <c r="H733" s="662" t="s">
        <v>531</v>
      </c>
      <c r="I733" s="662" t="s">
        <v>2479</v>
      </c>
      <c r="J733" s="662" t="s">
        <v>2216</v>
      </c>
      <c r="K733" s="662" t="s">
        <v>2480</v>
      </c>
      <c r="L733" s="663">
        <v>34.57</v>
      </c>
      <c r="M733" s="663">
        <v>103.71000000000001</v>
      </c>
      <c r="N733" s="662">
        <v>3</v>
      </c>
      <c r="O733" s="745">
        <v>2</v>
      </c>
      <c r="P733" s="663">
        <v>34.57</v>
      </c>
      <c r="Q733" s="678">
        <v>0.33333333333333331</v>
      </c>
      <c r="R733" s="662">
        <v>1</v>
      </c>
      <c r="S733" s="678">
        <v>0.33333333333333331</v>
      </c>
      <c r="T733" s="745">
        <v>0.5</v>
      </c>
      <c r="U733" s="701">
        <v>0.25</v>
      </c>
    </row>
    <row r="734" spans="1:21" ht="14.4" customHeight="1" x14ac:dyDescent="0.3">
      <c r="A734" s="661">
        <v>13</v>
      </c>
      <c r="B734" s="662" t="s">
        <v>530</v>
      </c>
      <c r="C734" s="662" t="s">
        <v>1719</v>
      </c>
      <c r="D734" s="743" t="s">
        <v>2847</v>
      </c>
      <c r="E734" s="744" t="s">
        <v>1749</v>
      </c>
      <c r="F734" s="662" t="s">
        <v>1714</v>
      </c>
      <c r="G734" s="662" t="s">
        <v>1803</v>
      </c>
      <c r="H734" s="662" t="s">
        <v>531</v>
      </c>
      <c r="I734" s="662" t="s">
        <v>986</v>
      </c>
      <c r="J734" s="662" t="s">
        <v>987</v>
      </c>
      <c r="K734" s="662" t="s">
        <v>1811</v>
      </c>
      <c r="L734" s="663">
        <v>13.83</v>
      </c>
      <c r="M734" s="663">
        <v>55.32</v>
      </c>
      <c r="N734" s="662">
        <v>4</v>
      </c>
      <c r="O734" s="745">
        <v>2</v>
      </c>
      <c r="P734" s="663">
        <v>41.49</v>
      </c>
      <c r="Q734" s="678">
        <v>0.75</v>
      </c>
      <c r="R734" s="662">
        <v>3</v>
      </c>
      <c r="S734" s="678">
        <v>0.75</v>
      </c>
      <c r="T734" s="745">
        <v>1.5</v>
      </c>
      <c r="U734" s="701">
        <v>0.75</v>
      </c>
    </row>
    <row r="735" spans="1:21" ht="14.4" customHeight="1" x14ac:dyDescent="0.3">
      <c r="A735" s="661">
        <v>13</v>
      </c>
      <c r="B735" s="662" t="s">
        <v>530</v>
      </c>
      <c r="C735" s="662" t="s">
        <v>1719</v>
      </c>
      <c r="D735" s="743" t="s">
        <v>2847</v>
      </c>
      <c r="E735" s="744" t="s">
        <v>1749</v>
      </c>
      <c r="F735" s="662" t="s">
        <v>1714</v>
      </c>
      <c r="G735" s="662" t="s">
        <v>1803</v>
      </c>
      <c r="H735" s="662" t="s">
        <v>531</v>
      </c>
      <c r="I735" s="662" t="s">
        <v>1937</v>
      </c>
      <c r="J735" s="662" t="s">
        <v>987</v>
      </c>
      <c r="K735" s="662" t="s">
        <v>1938</v>
      </c>
      <c r="L735" s="663">
        <v>0</v>
      </c>
      <c r="M735" s="663">
        <v>0</v>
      </c>
      <c r="N735" s="662">
        <v>1</v>
      </c>
      <c r="O735" s="745">
        <v>0.5</v>
      </c>
      <c r="P735" s="663">
        <v>0</v>
      </c>
      <c r="Q735" s="678"/>
      <c r="R735" s="662">
        <v>1</v>
      </c>
      <c r="S735" s="678">
        <v>1</v>
      </c>
      <c r="T735" s="745">
        <v>0.5</v>
      </c>
      <c r="U735" s="701">
        <v>1</v>
      </c>
    </row>
    <row r="736" spans="1:21" ht="14.4" customHeight="1" x14ac:dyDescent="0.3">
      <c r="A736" s="661">
        <v>13</v>
      </c>
      <c r="B736" s="662" t="s">
        <v>530</v>
      </c>
      <c r="C736" s="662" t="s">
        <v>1719</v>
      </c>
      <c r="D736" s="743" t="s">
        <v>2847</v>
      </c>
      <c r="E736" s="744" t="s">
        <v>1749</v>
      </c>
      <c r="F736" s="662" t="s">
        <v>1714</v>
      </c>
      <c r="G736" s="662" t="s">
        <v>1803</v>
      </c>
      <c r="H736" s="662" t="s">
        <v>531</v>
      </c>
      <c r="I736" s="662" t="s">
        <v>1812</v>
      </c>
      <c r="J736" s="662" t="s">
        <v>987</v>
      </c>
      <c r="K736" s="662" t="s">
        <v>1813</v>
      </c>
      <c r="L736" s="663">
        <v>27.67</v>
      </c>
      <c r="M736" s="663">
        <v>27.67</v>
      </c>
      <c r="N736" s="662">
        <v>1</v>
      </c>
      <c r="O736" s="745">
        <v>0.5</v>
      </c>
      <c r="P736" s="663">
        <v>27.67</v>
      </c>
      <c r="Q736" s="678">
        <v>1</v>
      </c>
      <c r="R736" s="662">
        <v>1</v>
      </c>
      <c r="S736" s="678">
        <v>1</v>
      </c>
      <c r="T736" s="745">
        <v>0.5</v>
      </c>
      <c r="U736" s="701">
        <v>1</v>
      </c>
    </row>
    <row r="737" spans="1:21" ht="14.4" customHeight="1" x14ac:dyDescent="0.3">
      <c r="A737" s="661">
        <v>13</v>
      </c>
      <c r="B737" s="662" t="s">
        <v>530</v>
      </c>
      <c r="C737" s="662" t="s">
        <v>1719</v>
      </c>
      <c r="D737" s="743" t="s">
        <v>2847</v>
      </c>
      <c r="E737" s="744" t="s">
        <v>1749</v>
      </c>
      <c r="F737" s="662" t="s">
        <v>1714</v>
      </c>
      <c r="G737" s="662" t="s">
        <v>1803</v>
      </c>
      <c r="H737" s="662" t="s">
        <v>531</v>
      </c>
      <c r="I737" s="662" t="s">
        <v>1939</v>
      </c>
      <c r="J737" s="662" t="s">
        <v>987</v>
      </c>
      <c r="K737" s="662" t="s">
        <v>1940</v>
      </c>
      <c r="L737" s="663">
        <v>0</v>
      </c>
      <c r="M737" s="663">
        <v>0</v>
      </c>
      <c r="N737" s="662">
        <v>1</v>
      </c>
      <c r="O737" s="745">
        <v>1</v>
      </c>
      <c r="P737" s="663"/>
      <c r="Q737" s="678"/>
      <c r="R737" s="662"/>
      <c r="S737" s="678">
        <v>0</v>
      </c>
      <c r="T737" s="745"/>
      <c r="U737" s="701">
        <v>0</v>
      </c>
    </row>
    <row r="738" spans="1:21" ht="14.4" customHeight="1" x14ac:dyDescent="0.3">
      <c r="A738" s="661">
        <v>13</v>
      </c>
      <c r="B738" s="662" t="s">
        <v>530</v>
      </c>
      <c r="C738" s="662" t="s">
        <v>1719</v>
      </c>
      <c r="D738" s="743" t="s">
        <v>2847</v>
      </c>
      <c r="E738" s="744" t="s">
        <v>1749</v>
      </c>
      <c r="F738" s="662" t="s">
        <v>1714</v>
      </c>
      <c r="G738" s="662" t="s">
        <v>1833</v>
      </c>
      <c r="H738" s="662" t="s">
        <v>531</v>
      </c>
      <c r="I738" s="662" t="s">
        <v>929</v>
      </c>
      <c r="J738" s="662" t="s">
        <v>930</v>
      </c>
      <c r="K738" s="662" t="s">
        <v>905</v>
      </c>
      <c r="L738" s="663">
        <v>0</v>
      </c>
      <c r="M738" s="663">
        <v>0</v>
      </c>
      <c r="N738" s="662">
        <v>4</v>
      </c>
      <c r="O738" s="745">
        <v>4</v>
      </c>
      <c r="P738" s="663">
        <v>0</v>
      </c>
      <c r="Q738" s="678"/>
      <c r="R738" s="662">
        <v>3</v>
      </c>
      <c r="S738" s="678">
        <v>0.75</v>
      </c>
      <c r="T738" s="745">
        <v>3</v>
      </c>
      <c r="U738" s="701">
        <v>0.75</v>
      </c>
    </row>
    <row r="739" spans="1:21" ht="14.4" customHeight="1" x14ac:dyDescent="0.3">
      <c r="A739" s="661">
        <v>13</v>
      </c>
      <c r="B739" s="662" t="s">
        <v>530</v>
      </c>
      <c r="C739" s="662" t="s">
        <v>1719</v>
      </c>
      <c r="D739" s="743" t="s">
        <v>2847</v>
      </c>
      <c r="E739" s="744" t="s">
        <v>1749</v>
      </c>
      <c r="F739" s="662" t="s">
        <v>1714</v>
      </c>
      <c r="G739" s="662" t="s">
        <v>2089</v>
      </c>
      <c r="H739" s="662" t="s">
        <v>531</v>
      </c>
      <c r="I739" s="662" t="s">
        <v>2090</v>
      </c>
      <c r="J739" s="662" t="s">
        <v>2091</v>
      </c>
      <c r="K739" s="662" t="s">
        <v>2092</v>
      </c>
      <c r="L739" s="663">
        <v>0</v>
      </c>
      <c r="M739" s="663">
        <v>0</v>
      </c>
      <c r="N739" s="662">
        <v>1</v>
      </c>
      <c r="O739" s="745">
        <v>1</v>
      </c>
      <c r="P739" s="663"/>
      <c r="Q739" s="678"/>
      <c r="R739" s="662"/>
      <c r="S739" s="678">
        <v>0</v>
      </c>
      <c r="T739" s="745"/>
      <c r="U739" s="701">
        <v>0</v>
      </c>
    </row>
    <row r="740" spans="1:21" ht="14.4" customHeight="1" x14ac:dyDescent="0.3">
      <c r="A740" s="661">
        <v>13</v>
      </c>
      <c r="B740" s="662" t="s">
        <v>530</v>
      </c>
      <c r="C740" s="662" t="s">
        <v>1719</v>
      </c>
      <c r="D740" s="743" t="s">
        <v>2847</v>
      </c>
      <c r="E740" s="744" t="s">
        <v>1749</v>
      </c>
      <c r="F740" s="662" t="s">
        <v>1714</v>
      </c>
      <c r="G740" s="662" t="s">
        <v>1960</v>
      </c>
      <c r="H740" s="662" t="s">
        <v>531</v>
      </c>
      <c r="I740" s="662" t="s">
        <v>2101</v>
      </c>
      <c r="J740" s="662" t="s">
        <v>2102</v>
      </c>
      <c r="K740" s="662" t="s">
        <v>2103</v>
      </c>
      <c r="L740" s="663">
        <v>140.96</v>
      </c>
      <c r="M740" s="663">
        <v>704.80000000000007</v>
      </c>
      <c r="N740" s="662">
        <v>5</v>
      </c>
      <c r="O740" s="745">
        <v>4.5</v>
      </c>
      <c r="P740" s="663">
        <v>563.84</v>
      </c>
      <c r="Q740" s="678">
        <v>0.79999999999999993</v>
      </c>
      <c r="R740" s="662">
        <v>4</v>
      </c>
      <c r="S740" s="678">
        <v>0.8</v>
      </c>
      <c r="T740" s="745">
        <v>3.5</v>
      </c>
      <c r="U740" s="701">
        <v>0.77777777777777779</v>
      </c>
    </row>
    <row r="741" spans="1:21" ht="14.4" customHeight="1" x14ac:dyDescent="0.3">
      <c r="A741" s="661">
        <v>13</v>
      </c>
      <c r="B741" s="662" t="s">
        <v>530</v>
      </c>
      <c r="C741" s="662" t="s">
        <v>1719</v>
      </c>
      <c r="D741" s="743" t="s">
        <v>2847</v>
      </c>
      <c r="E741" s="744" t="s">
        <v>1749</v>
      </c>
      <c r="F741" s="662" t="s">
        <v>1714</v>
      </c>
      <c r="G741" s="662" t="s">
        <v>2108</v>
      </c>
      <c r="H741" s="662" t="s">
        <v>531</v>
      </c>
      <c r="I741" s="662" t="s">
        <v>2290</v>
      </c>
      <c r="J741" s="662" t="s">
        <v>2291</v>
      </c>
      <c r="K741" s="662" t="s">
        <v>2292</v>
      </c>
      <c r="L741" s="663">
        <v>0</v>
      </c>
      <c r="M741" s="663">
        <v>0</v>
      </c>
      <c r="N741" s="662">
        <v>2</v>
      </c>
      <c r="O741" s="745">
        <v>1</v>
      </c>
      <c r="P741" s="663">
        <v>0</v>
      </c>
      <c r="Q741" s="678"/>
      <c r="R741" s="662">
        <v>2</v>
      </c>
      <c r="S741" s="678">
        <v>1</v>
      </c>
      <c r="T741" s="745">
        <v>1</v>
      </c>
      <c r="U741" s="701">
        <v>1</v>
      </c>
    </row>
    <row r="742" spans="1:21" ht="14.4" customHeight="1" x14ac:dyDescent="0.3">
      <c r="A742" s="661">
        <v>13</v>
      </c>
      <c r="B742" s="662" t="s">
        <v>530</v>
      </c>
      <c r="C742" s="662" t="s">
        <v>1719</v>
      </c>
      <c r="D742" s="743" t="s">
        <v>2847</v>
      </c>
      <c r="E742" s="744" t="s">
        <v>1749</v>
      </c>
      <c r="F742" s="662" t="s">
        <v>1714</v>
      </c>
      <c r="G742" s="662" t="s">
        <v>2108</v>
      </c>
      <c r="H742" s="662" t="s">
        <v>531</v>
      </c>
      <c r="I742" s="662" t="s">
        <v>2293</v>
      </c>
      <c r="J742" s="662" t="s">
        <v>2291</v>
      </c>
      <c r="K742" s="662" t="s">
        <v>2294</v>
      </c>
      <c r="L742" s="663">
        <v>0</v>
      </c>
      <c r="M742" s="663">
        <v>0</v>
      </c>
      <c r="N742" s="662">
        <v>1</v>
      </c>
      <c r="O742" s="745">
        <v>0.5</v>
      </c>
      <c r="P742" s="663"/>
      <c r="Q742" s="678"/>
      <c r="R742" s="662"/>
      <c r="S742" s="678">
        <v>0</v>
      </c>
      <c r="T742" s="745"/>
      <c r="U742" s="701">
        <v>0</v>
      </c>
    </row>
    <row r="743" spans="1:21" ht="14.4" customHeight="1" x14ac:dyDescent="0.3">
      <c r="A743" s="661">
        <v>13</v>
      </c>
      <c r="B743" s="662" t="s">
        <v>530</v>
      </c>
      <c r="C743" s="662" t="s">
        <v>1719</v>
      </c>
      <c r="D743" s="743" t="s">
        <v>2847</v>
      </c>
      <c r="E743" s="744" t="s">
        <v>1749</v>
      </c>
      <c r="F743" s="662" t="s">
        <v>1714</v>
      </c>
      <c r="G743" s="662" t="s">
        <v>1861</v>
      </c>
      <c r="H743" s="662" t="s">
        <v>531</v>
      </c>
      <c r="I743" s="662" t="s">
        <v>727</v>
      </c>
      <c r="J743" s="662" t="s">
        <v>728</v>
      </c>
      <c r="K743" s="662" t="s">
        <v>729</v>
      </c>
      <c r="L743" s="663">
        <v>126.59</v>
      </c>
      <c r="M743" s="663">
        <v>632.95000000000005</v>
      </c>
      <c r="N743" s="662">
        <v>5</v>
      </c>
      <c r="O743" s="745">
        <v>3.5</v>
      </c>
      <c r="P743" s="663">
        <v>506.36</v>
      </c>
      <c r="Q743" s="678">
        <v>0.79999999999999993</v>
      </c>
      <c r="R743" s="662">
        <v>4</v>
      </c>
      <c r="S743" s="678">
        <v>0.8</v>
      </c>
      <c r="T743" s="745">
        <v>2.5</v>
      </c>
      <c r="U743" s="701">
        <v>0.7142857142857143</v>
      </c>
    </row>
    <row r="744" spans="1:21" ht="14.4" customHeight="1" x14ac:dyDescent="0.3">
      <c r="A744" s="661">
        <v>13</v>
      </c>
      <c r="B744" s="662" t="s">
        <v>530</v>
      </c>
      <c r="C744" s="662" t="s">
        <v>1719</v>
      </c>
      <c r="D744" s="743" t="s">
        <v>2847</v>
      </c>
      <c r="E744" s="744" t="s">
        <v>1749</v>
      </c>
      <c r="F744" s="662" t="s">
        <v>1714</v>
      </c>
      <c r="G744" s="662" t="s">
        <v>1866</v>
      </c>
      <c r="H744" s="662" t="s">
        <v>1113</v>
      </c>
      <c r="I744" s="662" t="s">
        <v>1867</v>
      </c>
      <c r="J744" s="662" t="s">
        <v>1868</v>
      </c>
      <c r="K744" s="662" t="s">
        <v>1140</v>
      </c>
      <c r="L744" s="663">
        <v>69.16</v>
      </c>
      <c r="M744" s="663">
        <v>553.28</v>
      </c>
      <c r="N744" s="662">
        <v>8</v>
      </c>
      <c r="O744" s="745">
        <v>6</v>
      </c>
      <c r="P744" s="663">
        <v>276.64</v>
      </c>
      <c r="Q744" s="678">
        <v>0.5</v>
      </c>
      <c r="R744" s="662">
        <v>4</v>
      </c>
      <c r="S744" s="678">
        <v>0.5</v>
      </c>
      <c r="T744" s="745">
        <v>2.5</v>
      </c>
      <c r="U744" s="701">
        <v>0.41666666666666669</v>
      </c>
    </row>
    <row r="745" spans="1:21" ht="14.4" customHeight="1" x14ac:dyDescent="0.3">
      <c r="A745" s="661">
        <v>13</v>
      </c>
      <c r="B745" s="662" t="s">
        <v>530</v>
      </c>
      <c r="C745" s="662" t="s">
        <v>1719</v>
      </c>
      <c r="D745" s="743" t="s">
        <v>2847</v>
      </c>
      <c r="E745" s="744" t="s">
        <v>1749</v>
      </c>
      <c r="F745" s="662" t="s">
        <v>1714</v>
      </c>
      <c r="G745" s="662" t="s">
        <v>1866</v>
      </c>
      <c r="H745" s="662" t="s">
        <v>531</v>
      </c>
      <c r="I745" s="662" t="s">
        <v>1869</v>
      </c>
      <c r="J745" s="662" t="s">
        <v>1868</v>
      </c>
      <c r="K745" s="662" t="s">
        <v>1140</v>
      </c>
      <c r="L745" s="663">
        <v>0</v>
      </c>
      <c r="M745" s="663">
        <v>0</v>
      </c>
      <c r="N745" s="662">
        <v>1</v>
      </c>
      <c r="O745" s="745">
        <v>1</v>
      </c>
      <c r="P745" s="663"/>
      <c r="Q745" s="678"/>
      <c r="R745" s="662"/>
      <c r="S745" s="678">
        <v>0</v>
      </c>
      <c r="T745" s="745"/>
      <c r="U745" s="701">
        <v>0</v>
      </c>
    </row>
    <row r="746" spans="1:21" ht="14.4" customHeight="1" x14ac:dyDescent="0.3">
      <c r="A746" s="661">
        <v>13</v>
      </c>
      <c r="B746" s="662" t="s">
        <v>530</v>
      </c>
      <c r="C746" s="662" t="s">
        <v>1719</v>
      </c>
      <c r="D746" s="743" t="s">
        <v>2847</v>
      </c>
      <c r="E746" s="744" t="s">
        <v>1749</v>
      </c>
      <c r="F746" s="662" t="s">
        <v>1714</v>
      </c>
      <c r="G746" s="662" t="s">
        <v>1877</v>
      </c>
      <c r="H746" s="662" t="s">
        <v>531</v>
      </c>
      <c r="I746" s="662" t="s">
        <v>2233</v>
      </c>
      <c r="J746" s="662" t="s">
        <v>2234</v>
      </c>
      <c r="K746" s="662" t="s">
        <v>1880</v>
      </c>
      <c r="L746" s="663">
        <v>141.04</v>
      </c>
      <c r="M746" s="663">
        <v>1974.56</v>
      </c>
      <c r="N746" s="662">
        <v>14</v>
      </c>
      <c r="O746" s="745">
        <v>9.5</v>
      </c>
      <c r="P746" s="663">
        <v>1410.3999999999999</v>
      </c>
      <c r="Q746" s="678">
        <v>0.71428571428571419</v>
      </c>
      <c r="R746" s="662">
        <v>10</v>
      </c>
      <c r="S746" s="678">
        <v>0.7142857142857143</v>
      </c>
      <c r="T746" s="745">
        <v>6</v>
      </c>
      <c r="U746" s="701">
        <v>0.63157894736842102</v>
      </c>
    </row>
    <row r="747" spans="1:21" ht="14.4" customHeight="1" x14ac:dyDescent="0.3">
      <c r="A747" s="661">
        <v>13</v>
      </c>
      <c r="B747" s="662" t="s">
        <v>530</v>
      </c>
      <c r="C747" s="662" t="s">
        <v>1719</v>
      </c>
      <c r="D747" s="743" t="s">
        <v>2847</v>
      </c>
      <c r="E747" s="744" t="s">
        <v>1749</v>
      </c>
      <c r="F747" s="662" t="s">
        <v>1714</v>
      </c>
      <c r="G747" s="662" t="s">
        <v>1877</v>
      </c>
      <c r="H747" s="662" t="s">
        <v>531</v>
      </c>
      <c r="I747" s="662" t="s">
        <v>1886</v>
      </c>
      <c r="J747" s="662" t="s">
        <v>1884</v>
      </c>
      <c r="K747" s="662" t="s">
        <v>1887</v>
      </c>
      <c r="L747" s="663">
        <v>131.37</v>
      </c>
      <c r="M747" s="663">
        <v>131.37</v>
      </c>
      <c r="N747" s="662">
        <v>1</v>
      </c>
      <c r="O747" s="745">
        <v>0.5</v>
      </c>
      <c r="P747" s="663"/>
      <c r="Q747" s="678">
        <v>0</v>
      </c>
      <c r="R747" s="662"/>
      <c r="S747" s="678">
        <v>0</v>
      </c>
      <c r="T747" s="745"/>
      <c r="U747" s="701">
        <v>0</v>
      </c>
    </row>
    <row r="748" spans="1:21" ht="14.4" customHeight="1" x14ac:dyDescent="0.3">
      <c r="A748" s="661">
        <v>13</v>
      </c>
      <c r="B748" s="662" t="s">
        <v>530</v>
      </c>
      <c r="C748" s="662" t="s">
        <v>1719</v>
      </c>
      <c r="D748" s="743" t="s">
        <v>2847</v>
      </c>
      <c r="E748" s="744" t="s">
        <v>1749</v>
      </c>
      <c r="F748" s="662" t="s">
        <v>1714</v>
      </c>
      <c r="G748" s="662" t="s">
        <v>1877</v>
      </c>
      <c r="H748" s="662" t="s">
        <v>531</v>
      </c>
      <c r="I748" s="662" t="s">
        <v>2553</v>
      </c>
      <c r="J748" s="662" t="s">
        <v>1884</v>
      </c>
      <c r="K748" s="662" t="s">
        <v>2554</v>
      </c>
      <c r="L748" s="663">
        <v>0</v>
      </c>
      <c r="M748" s="663">
        <v>0</v>
      </c>
      <c r="N748" s="662">
        <v>3</v>
      </c>
      <c r="O748" s="745">
        <v>1</v>
      </c>
      <c r="P748" s="663">
        <v>0</v>
      </c>
      <c r="Q748" s="678"/>
      <c r="R748" s="662">
        <v>3</v>
      </c>
      <c r="S748" s="678">
        <v>1</v>
      </c>
      <c r="T748" s="745">
        <v>1</v>
      </c>
      <c r="U748" s="701">
        <v>1</v>
      </c>
    </row>
    <row r="749" spans="1:21" ht="14.4" customHeight="1" x14ac:dyDescent="0.3">
      <c r="A749" s="661">
        <v>13</v>
      </c>
      <c r="B749" s="662" t="s">
        <v>530</v>
      </c>
      <c r="C749" s="662" t="s">
        <v>1719</v>
      </c>
      <c r="D749" s="743" t="s">
        <v>2847</v>
      </c>
      <c r="E749" s="744" t="s">
        <v>1749</v>
      </c>
      <c r="F749" s="662" t="s">
        <v>1714</v>
      </c>
      <c r="G749" s="662" t="s">
        <v>1877</v>
      </c>
      <c r="H749" s="662" t="s">
        <v>531</v>
      </c>
      <c r="I749" s="662" t="s">
        <v>2609</v>
      </c>
      <c r="J749" s="662" t="s">
        <v>1884</v>
      </c>
      <c r="K749" s="662" t="s">
        <v>2610</v>
      </c>
      <c r="L749" s="663">
        <v>0</v>
      </c>
      <c r="M749" s="663">
        <v>0</v>
      </c>
      <c r="N749" s="662">
        <v>1</v>
      </c>
      <c r="O749" s="745">
        <v>0.5</v>
      </c>
      <c r="P749" s="663">
        <v>0</v>
      </c>
      <c r="Q749" s="678"/>
      <c r="R749" s="662">
        <v>1</v>
      </c>
      <c r="S749" s="678">
        <v>1</v>
      </c>
      <c r="T749" s="745">
        <v>0.5</v>
      </c>
      <c r="U749" s="701">
        <v>1</v>
      </c>
    </row>
    <row r="750" spans="1:21" ht="14.4" customHeight="1" x14ac:dyDescent="0.3">
      <c r="A750" s="661">
        <v>13</v>
      </c>
      <c r="B750" s="662" t="s">
        <v>530</v>
      </c>
      <c r="C750" s="662" t="s">
        <v>1719</v>
      </c>
      <c r="D750" s="743" t="s">
        <v>2847</v>
      </c>
      <c r="E750" s="744" t="s">
        <v>1749</v>
      </c>
      <c r="F750" s="662" t="s">
        <v>1714</v>
      </c>
      <c r="G750" s="662" t="s">
        <v>1890</v>
      </c>
      <c r="H750" s="662" t="s">
        <v>1113</v>
      </c>
      <c r="I750" s="662" t="s">
        <v>2150</v>
      </c>
      <c r="J750" s="662" t="s">
        <v>1004</v>
      </c>
      <c r="K750" s="662" t="s">
        <v>2151</v>
      </c>
      <c r="L750" s="663">
        <v>36.54</v>
      </c>
      <c r="M750" s="663">
        <v>36.54</v>
      </c>
      <c r="N750" s="662">
        <v>1</v>
      </c>
      <c r="O750" s="745">
        <v>1</v>
      </c>
      <c r="P750" s="663">
        <v>36.54</v>
      </c>
      <c r="Q750" s="678">
        <v>1</v>
      </c>
      <c r="R750" s="662">
        <v>1</v>
      </c>
      <c r="S750" s="678">
        <v>1</v>
      </c>
      <c r="T750" s="745">
        <v>1</v>
      </c>
      <c r="U750" s="701">
        <v>1</v>
      </c>
    </row>
    <row r="751" spans="1:21" ht="14.4" customHeight="1" x14ac:dyDescent="0.3">
      <c r="A751" s="661">
        <v>13</v>
      </c>
      <c r="B751" s="662" t="s">
        <v>530</v>
      </c>
      <c r="C751" s="662" t="s">
        <v>1719</v>
      </c>
      <c r="D751" s="743" t="s">
        <v>2847</v>
      </c>
      <c r="E751" s="744" t="s">
        <v>1749</v>
      </c>
      <c r="F751" s="662" t="s">
        <v>1714</v>
      </c>
      <c r="G751" s="662" t="s">
        <v>2021</v>
      </c>
      <c r="H751" s="662" t="s">
        <v>531</v>
      </c>
      <c r="I751" s="662" t="s">
        <v>2611</v>
      </c>
      <c r="J751" s="662" t="s">
        <v>2023</v>
      </c>
      <c r="K751" s="662" t="s">
        <v>2612</v>
      </c>
      <c r="L751" s="663">
        <v>0</v>
      </c>
      <c r="M751" s="663">
        <v>0</v>
      </c>
      <c r="N751" s="662">
        <v>1</v>
      </c>
      <c r="O751" s="745">
        <v>1</v>
      </c>
      <c r="P751" s="663">
        <v>0</v>
      </c>
      <c r="Q751" s="678"/>
      <c r="R751" s="662">
        <v>1</v>
      </c>
      <c r="S751" s="678">
        <v>1</v>
      </c>
      <c r="T751" s="745">
        <v>1</v>
      </c>
      <c r="U751" s="701">
        <v>1</v>
      </c>
    </row>
    <row r="752" spans="1:21" ht="14.4" customHeight="1" x14ac:dyDescent="0.3">
      <c r="A752" s="661">
        <v>13</v>
      </c>
      <c r="B752" s="662" t="s">
        <v>530</v>
      </c>
      <c r="C752" s="662" t="s">
        <v>1719</v>
      </c>
      <c r="D752" s="743" t="s">
        <v>2847</v>
      </c>
      <c r="E752" s="744" t="s">
        <v>1749</v>
      </c>
      <c r="F752" s="662" t="s">
        <v>1714</v>
      </c>
      <c r="G752" s="662" t="s">
        <v>2154</v>
      </c>
      <c r="H752" s="662" t="s">
        <v>531</v>
      </c>
      <c r="I752" s="662" t="s">
        <v>2304</v>
      </c>
      <c r="J752" s="662" t="s">
        <v>1095</v>
      </c>
      <c r="K752" s="662" t="s">
        <v>2305</v>
      </c>
      <c r="L752" s="663">
        <v>57.64</v>
      </c>
      <c r="M752" s="663">
        <v>115.28</v>
      </c>
      <c r="N752" s="662">
        <v>2</v>
      </c>
      <c r="O752" s="745">
        <v>2</v>
      </c>
      <c r="P752" s="663">
        <v>57.64</v>
      </c>
      <c r="Q752" s="678">
        <v>0.5</v>
      </c>
      <c r="R752" s="662">
        <v>1</v>
      </c>
      <c r="S752" s="678">
        <v>0.5</v>
      </c>
      <c r="T752" s="745">
        <v>1</v>
      </c>
      <c r="U752" s="701">
        <v>0.5</v>
      </c>
    </row>
    <row r="753" spans="1:21" ht="14.4" customHeight="1" x14ac:dyDescent="0.3">
      <c r="A753" s="661">
        <v>13</v>
      </c>
      <c r="B753" s="662" t="s">
        <v>530</v>
      </c>
      <c r="C753" s="662" t="s">
        <v>1719</v>
      </c>
      <c r="D753" s="743" t="s">
        <v>2847</v>
      </c>
      <c r="E753" s="744" t="s">
        <v>1749</v>
      </c>
      <c r="F753" s="662" t="s">
        <v>1714</v>
      </c>
      <c r="G753" s="662" t="s">
        <v>2154</v>
      </c>
      <c r="H753" s="662" t="s">
        <v>531</v>
      </c>
      <c r="I753" s="662" t="s">
        <v>2237</v>
      </c>
      <c r="J753" s="662" t="s">
        <v>1095</v>
      </c>
      <c r="K753" s="662" t="s">
        <v>1096</v>
      </c>
      <c r="L753" s="663">
        <v>185.26</v>
      </c>
      <c r="M753" s="663">
        <v>185.26</v>
      </c>
      <c r="N753" s="662">
        <v>1</v>
      </c>
      <c r="O753" s="745">
        <v>1</v>
      </c>
      <c r="P753" s="663"/>
      <c r="Q753" s="678">
        <v>0</v>
      </c>
      <c r="R753" s="662"/>
      <c r="S753" s="678">
        <v>0</v>
      </c>
      <c r="T753" s="745"/>
      <c r="U753" s="701">
        <v>0</v>
      </c>
    </row>
    <row r="754" spans="1:21" ht="14.4" customHeight="1" x14ac:dyDescent="0.3">
      <c r="A754" s="661">
        <v>13</v>
      </c>
      <c r="B754" s="662" t="s">
        <v>530</v>
      </c>
      <c r="C754" s="662" t="s">
        <v>1719</v>
      </c>
      <c r="D754" s="743" t="s">
        <v>2847</v>
      </c>
      <c r="E754" s="744" t="s">
        <v>1749</v>
      </c>
      <c r="F754" s="662" t="s">
        <v>1714</v>
      </c>
      <c r="G754" s="662" t="s">
        <v>2027</v>
      </c>
      <c r="H754" s="662" t="s">
        <v>531</v>
      </c>
      <c r="I754" s="662" t="s">
        <v>2028</v>
      </c>
      <c r="J754" s="662" t="s">
        <v>1089</v>
      </c>
      <c r="K754" s="662" t="s">
        <v>2029</v>
      </c>
      <c r="L754" s="663">
        <v>0</v>
      </c>
      <c r="M754" s="663">
        <v>0</v>
      </c>
      <c r="N754" s="662">
        <v>4</v>
      </c>
      <c r="O754" s="745">
        <v>2.5</v>
      </c>
      <c r="P754" s="663">
        <v>0</v>
      </c>
      <c r="Q754" s="678"/>
      <c r="R754" s="662">
        <v>3</v>
      </c>
      <c r="S754" s="678">
        <v>0.75</v>
      </c>
      <c r="T754" s="745">
        <v>2</v>
      </c>
      <c r="U754" s="701">
        <v>0.8</v>
      </c>
    </row>
    <row r="755" spans="1:21" ht="14.4" customHeight="1" x14ac:dyDescent="0.3">
      <c r="A755" s="661">
        <v>13</v>
      </c>
      <c r="B755" s="662" t="s">
        <v>530</v>
      </c>
      <c r="C755" s="662" t="s">
        <v>1719</v>
      </c>
      <c r="D755" s="743" t="s">
        <v>2847</v>
      </c>
      <c r="E755" s="744" t="s">
        <v>1749</v>
      </c>
      <c r="F755" s="662" t="s">
        <v>1714</v>
      </c>
      <c r="G755" s="662" t="s">
        <v>2613</v>
      </c>
      <c r="H755" s="662" t="s">
        <v>531</v>
      </c>
      <c r="I755" s="662" t="s">
        <v>996</v>
      </c>
      <c r="J755" s="662" t="s">
        <v>2614</v>
      </c>
      <c r="K755" s="662" t="s">
        <v>2615</v>
      </c>
      <c r="L755" s="663">
        <v>55.34</v>
      </c>
      <c r="M755" s="663">
        <v>55.34</v>
      </c>
      <c r="N755" s="662">
        <v>1</v>
      </c>
      <c r="O755" s="745">
        <v>1</v>
      </c>
      <c r="P755" s="663">
        <v>55.34</v>
      </c>
      <c r="Q755" s="678">
        <v>1</v>
      </c>
      <c r="R755" s="662">
        <v>1</v>
      </c>
      <c r="S755" s="678">
        <v>1</v>
      </c>
      <c r="T755" s="745">
        <v>1</v>
      </c>
      <c r="U755" s="701">
        <v>1</v>
      </c>
    </row>
    <row r="756" spans="1:21" ht="14.4" customHeight="1" x14ac:dyDescent="0.3">
      <c r="A756" s="661">
        <v>13</v>
      </c>
      <c r="B756" s="662" t="s">
        <v>530</v>
      </c>
      <c r="C756" s="662" t="s">
        <v>1719</v>
      </c>
      <c r="D756" s="743" t="s">
        <v>2847</v>
      </c>
      <c r="E756" s="744" t="s">
        <v>1749</v>
      </c>
      <c r="F756" s="662" t="s">
        <v>1716</v>
      </c>
      <c r="G756" s="662" t="s">
        <v>2040</v>
      </c>
      <c r="H756" s="662" t="s">
        <v>531</v>
      </c>
      <c r="I756" s="662" t="s">
        <v>2041</v>
      </c>
      <c r="J756" s="662" t="s">
        <v>2042</v>
      </c>
      <c r="K756" s="662" t="s">
        <v>2043</v>
      </c>
      <c r="L756" s="663">
        <v>1679</v>
      </c>
      <c r="M756" s="663">
        <v>5037</v>
      </c>
      <c r="N756" s="662">
        <v>3</v>
      </c>
      <c r="O756" s="745">
        <v>3</v>
      </c>
      <c r="P756" s="663"/>
      <c r="Q756" s="678">
        <v>0</v>
      </c>
      <c r="R756" s="662"/>
      <c r="S756" s="678">
        <v>0</v>
      </c>
      <c r="T756" s="745"/>
      <c r="U756" s="701">
        <v>0</v>
      </c>
    </row>
    <row r="757" spans="1:21" ht="14.4" customHeight="1" x14ac:dyDescent="0.3">
      <c r="A757" s="661">
        <v>13</v>
      </c>
      <c r="B757" s="662" t="s">
        <v>530</v>
      </c>
      <c r="C757" s="662" t="s">
        <v>1719</v>
      </c>
      <c r="D757" s="743" t="s">
        <v>2847</v>
      </c>
      <c r="E757" s="744" t="s">
        <v>1749</v>
      </c>
      <c r="F757" s="662" t="s">
        <v>1716</v>
      </c>
      <c r="G757" s="662" t="s">
        <v>2044</v>
      </c>
      <c r="H757" s="662" t="s">
        <v>531</v>
      </c>
      <c r="I757" s="662" t="s">
        <v>2045</v>
      </c>
      <c r="J757" s="662" t="s">
        <v>2046</v>
      </c>
      <c r="K757" s="662" t="s">
        <v>2047</v>
      </c>
      <c r="L757" s="663">
        <v>50</v>
      </c>
      <c r="M757" s="663">
        <v>550</v>
      </c>
      <c r="N757" s="662">
        <v>11</v>
      </c>
      <c r="O757" s="745">
        <v>5</v>
      </c>
      <c r="P757" s="663">
        <v>300</v>
      </c>
      <c r="Q757" s="678">
        <v>0.54545454545454541</v>
      </c>
      <c r="R757" s="662">
        <v>6</v>
      </c>
      <c r="S757" s="678">
        <v>0.54545454545454541</v>
      </c>
      <c r="T757" s="745">
        <v>2</v>
      </c>
      <c r="U757" s="701">
        <v>0.4</v>
      </c>
    </row>
    <row r="758" spans="1:21" ht="14.4" customHeight="1" x14ac:dyDescent="0.3">
      <c r="A758" s="661">
        <v>13</v>
      </c>
      <c r="B758" s="662" t="s">
        <v>530</v>
      </c>
      <c r="C758" s="662" t="s">
        <v>1719</v>
      </c>
      <c r="D758" s="743" t="s">
        <v>2847</v>
      </c>
      <c r="E758" s="744" t="s">
        <v>1749</v>
      </c>
      <c r="F758" s="662" t="s">
        <v>1716</v>
      </c>
      <c r="G758" s="662" t="s">
        <v>2048</v>
      </c>
      <c r="H758" s="662" t="s">
        <v>531</v>
      </c>
      <c r="I758" s="662" t="s">
        <v>2049</v>
      </c>
      <c r="J758" s="662" t="s">
        <v>2050</v>
      </c>
      <c r="K758" s="662" t="s">
        <v>2051</v>
      </c>
      <c r="L758" s="663">
        <v>1697.06</v>
      </c>
      <c r="M758" s="663">
        <v>10182.36</v>
      </c>
      <c r="N758" s="662">
        <v>6</v>
      </c>
      <c r="O758" s="745">
        <v>3</v>
      </c>
      <c r="P758" s="663">
        <v>10182.36</v>
      </c>
      <c r="Q758" s="678">
        <v>1</v>
      </c>
      <c r="R758" s="662">
        <v>6</v>
      </c>
      <c r="S758" s="678">
        <v>1</v>
      </c>
      <c r="T758" s="745">
        <v>3</v>
      </c>
      <c r="U758" s="701">
        <v>1</v>
      </c>
    </row>
    <row r="759" spans="1:21" ht="14.4" customHeight="1" x14ac:dyDescent="0.3">
      <c r="A759" s="661">
        <v>13</v>
      </c>
      <c r="B759" s="662" t="s">
        <v>530</v>
      </c>
      <c r="C759" s="662" t="s">
        <v>1719</v>
      </c>
      <c r="D759" s="743" t="s">
        <v>2847</v>
      </c>
      <c r="E759" s="744" t="s">
        <v>1749</v>
      </c>
      <c r="F759" s="662" t="s">
        <v>1716</v>
      </c>
      <c r="G759" s="662" t="s">
        <v>2048</v>
      </c>
      <c r="H759" s="662" t="s">
        <v>531</v>
      </c>
      <c r="I759" s="662" t="s">
        <v>2052</v>
      </c>
      <c r="J759" s="662" t="s">
        <v>2053</v>
      </c>
      <c r="K759" s="662" t="s">
        <v>2054</v>
      </c>
      <c r="L759" s="663">
        <v>1839</v>
      </c>
      <c r="M759" s="663">
        <v>5517</v>
      </c>
      <c r="N759" s="662">
        <v>3</v>
      </c>
      <c r="O759" s="745">
        <v>3</v>
      </c>
      <c r="P759" s="663">
        <v>1839</v>
      </c>
      <c r="Q759" s="678">
        <v>0.33333333333333331</v>
      </c>
      <c r="R759" s="662">
        <v>1</v>
      </c>
      <c r="S759" s="678">
        <v>0.33333333333333331</v>
      </c>
      <c r="T759" s="745">
        <v>1</v>
      </c>
      <c r="U759" s="701">
        <v>0.33333333333333331</v>
      </c>
    </row>
    <row r="760" spans="1:21" ht="14.4" customHeight="1" x14ac:dyDescent="0.3">
      <c r="A760" s="661">
        <v>13</v>
      </c>
      <c r="B760" s="662" t="s">
        <v>530</v>
      </c>
      <c r="C760" s="662" t="s">
        <v>1719</v>
      </c>
      <c r="D760" s="743" t="s">
        <v>2847</v>
      </c>
      <c r="E760" s="744" t="s">
        <v>1749</v>
      </c>
      <c r="F760" s="662" t="s">
        <v>1716</v>
      </c>
      <c r="G760" s="662" t="s">
        <v>2048</v>
      </c>
      <c r="H760" s="662" t="s">
        <v>531</v>
      </c>
      <c r="I760" s="662" t="s">
        <v>2200</v>
      </c>
      <c r="J760" s="662" t="s">
        <v>2201</v>
      </c>
      <c r="K760" s="662" t="s">
        <v>2202</v>
      </c>
      <c r="L760" s="663">
        <v>46.47</v>
      </c>
      <c r="M760" s="663">
        <v>46.47</v>
      </c>
      <c r="N760" s="662">
        <v>1</v>
      </c>
      <c r="O760" s="745">
        <v>1</v>
      </c>
      <c r="P760" s="663"/>
      <c r="Q760" s="678">
        <v>0</v>
      </c>
      <c r="R760" s="662"/>
      <c r="S760" s="678">
        <v>0</v>
      </c>
      <c r="T760" s="745"/>
      <c r="U760" s="701">
        <v>0</v>
      </c>
    </row>
    <row r="761" spans="1:21" ht="14.4" customHeight="1" x14ac:dyDescent="0.3">
      <c r="A761" s="661">
        <v>13</v>
      </c>
      <c r="B761" s="662" t="s">
        <v>530</v>
      </c>
      <c r="C761" s="662" t="s">
        <v>1719</v>
      </c>
      <c r="D761" s="743" t="s">
        <v>2847</v>
      </c>
      <c r="E761" s="744" t="s">
        <v>1749</v>
      </c>
      <c r="F761" s="662" t="s">
        <v>1716</v>
      </c>
      <c r="G761" s="662" t="s">
        <v>2048</v>
      </c>
      <c r="H761" s="662" t="s">
        <v>531</v>
      </c>
      <c r="I761" s="662" t="s">
        <v>2055</v>
      </c>
      <c r="J761" s="662" t="s">
        <v>2056</v>
      </c>
      <c r="K761" s="662" t="s">
        <v>2057</v>
      </c>
      <c r="L761" s="663">
        <v>2000</v>
      </c>
      <c r="M761" s="663">
        <v>6000</v>
      </c>
      <c r="N761" s="662">
        <v>3</v>
      </c>
      <c r="O761" s="745">
        <v>3</v>
      </c>
      <c r="P761" s="663">
        <v>4000</v>
      </c>
      <c r="Q761" s="678">
        <v>0.66666666666666663</v>
      </c>
      <c r="R761" s="662">
        <v>2</v>
      </c>
      <c r="S761" s="678">
        <v>0.66666666666666663</v>
      </c>
      <c r="T761" s="745">
        <v>2</v>
      </c>
      <c r="U761" s="701">
        <v>0.66666666666666663</v>
      </c>
    </row>
    <row r="762" spans="1:21" ht="14.4" customHeight="1" x14ac:dyDescent="0.3">
      <c r="A762" s="661">
        <v>13</v>
      </c>
      <c r="B762" s="662" t="s">
        <v>530</v>
      </c>
      <c r="C762" s="662" t="s">
        <v>1719</v>
      </c>
      <c r="D762" s="743" t="s">
        <v>2847</v>
      </c>
      <c r="E762" s="744" t="s">
        <v>1749</v>
      </c>
      <c r="F762" s="662" t="s">
        <v>1716</v>
      </c>
      <c r="G762" s="662" t="s">
        <v>2048</v>
      </c>
      <c r="H762" s="662" t="s">
        <v>531</v>
      </c>
      <c r="I762" s="662" t="s">
        <v>2058</v>
      </c>
      <c r="J762" s="662" t="s">
        <v>2059</v>
      </c>
      <c r="K762" s="662" t="s">
        <v>2060</v>
      </c>
      <c r="L762" s="663">
        <v>1361</v>
      </c>
      <c r="M762" s="663">
        <v>4083</v>
      </c>
      <c r="N762" s="662">
        <v>3</v>
      </c>
      <c r="O762" s="745">
        <v>3</v>
      </c>
      <c r="P762" s="663">
        <v>2722</v>
      </c>
      <c r="Q762" s="678">
        <v>0.66666666666666663</v>
      </c>
      <c r="R762" s="662">
        <v>2</v>
      </c>
      <c r="S762" s="678">
        <v>0.66666666666666663</v>
      </c>
      <c r="T762" s="745">
        <v>2</v>
      </c>
      <c r="U762" s="701">
        <v>0.66666666666666663</v>
      </c>
    </row>
    <row r="763" spans="1:21" ht="14.4" customHeight="1" x14ac:dyDescent="0.3">
      <c r="A763" s="661">
        <v>13</v>
      </c>
      <c r="B763" s="662" t="s">
        <v>530</v>
      </c>
      <c r="C763" s="662" t="s">
        <v>1719</v>
      </c>
      <c r="D763" s="743" t="s">
        <v>2847</v>
      </c>
      <c r="E763" s="744" t="s">
        <v>1749</v>
      </c>
      <c r="F763" s="662" t="s">
        <v>1716</v>
      </c>
      <c r="G763" s="662" t="s">
        <v>2048</v>
      </c>
      <c r="H763" s="662" t="s">
        <v>531</v>
      </c>
      <c r="I763" s="662" t="s">
        <v>2061</v>
      </c>
      <c r="J763" s="662" t="s">
        <v>2062</v>
      </c>
      <c r="K763" s="662" t="s">
        <v>2063</v>
      </c>
      <c r="L763" s="663">
        <v>453</v>
      </c>
      <c r="M763" s="663">
        <v>2718</v>
      </c>
      <c r="N763" s="662">
        <v>6</v>
      </c>
      <c r="O763" s="745">
        <v>3</v>
      </c>
      <c r="P763" s="663">
        <v>1812</v>
      </c>
      <c r="Q763" s="678">
        <v>0.66666666666666663</v>
      </c>
      <c r="R763" s="662">
        <v>4</v>
      </c>
      <c r="S763" s="678">
        <v>0.66666666666666663</v>
      </c>
      <c r="T763" s="745">
        <v>2</v>
      </c>
      <c r="U763" s="701">
        <v>0.66666666666666663</v>
      </c>
    </row>
    <row r="764" spans="1:21" ht="14.4" customHeight="1" x14ac:dyDescent="0.3">
      <c r="A764" s="661">
        <v>13</v>
      </c>
      <c r="B764" s="662" t="s">
        <v>530</v>
      </c>
      <c r="C764" s="662" t="s">
        <v>1719</v>
      </c>
      <c r="D764" s="743" t="s">
        <v>2847</v>
      </c>
      <c r="E764" s="744" t="s">
        <v>1750</v>
      </c>
      <c r="F764" s="662" t="s">
        <v>1714</v>
      </c>
      <c r="G764" s="662" t="s">
        <v>1751</v>
      </c>
      <c r="H764" s="662" t="s">
        <v>531</v>
      </c>
      <c r="I764" s="662" t="s">
        <v>2342</v>
      </c>
      <c r="J764" s="662" t="s">
        <v>2258</v>
      </c>
      <c r="K764" s="662" t="s">
        <v>2343</v>
      </c>
      <c r="L764" s="663">
        <v>154.36000000000001</v>
      </c>
      <c r="M764" s="663">
        <v>308.72000000000003</v>
      </c>
      <c r="N764" s="662">
        <v>2</v>
      </c>
      <c r="O764" s="745">
        <v>2</v>
      </c>
      <c r="P764" s="663"/>
      <c r="Q764" s="678">
        <v>0</v>
      </c>
      <c r="R764" s="662"/>
      <c r="S764" s="678">
        <v>0</v>
      </c>
      <c r="T764" s="745"/>
      <c r="U764" s="701">
        <v>0</v>
      </c>
    </row>
    <row r="765" spans="1:21" ht="14.4" customHeight="1" x14ac:dyDescent="0.3">
      <c r="A765" s="661">
        <v>13</v>
      </c>
      <c r="B765" s="662" t="s">
        <v>530</v>
      </c>
      <c r="C765" s="662" t="s">
        <v>1719</v>
      </c>
      <c r="D765" s="743" t="s">
        <v>2847</v>
      </c>
      <c r="E765" s="744" t="s">
        <v>1750</v>
      </c>
      <c r="F765" s="662" t="s">
        <v>1714</v>
      </c>
      <c r="G765" s="662" t="s">
        <v>1751</v>
      </c>
      <c r="H765" s="662" t="s">
        <v>1113</v>
      </c>
      <c r="I765" s="662" t="s">
        <v>1410</v>
      </c>
      <c r="J765" s="662" t="s">
        <v>1260</v>
      </c>
      <c r="K765" s="662" t="s">
        <v>1656</v>
      </c>
      <c r="L765" s="663">
        <v>154.36000000000001</v>
      </c>
      <c r="M765" s="663">
        <v>308.72000000000003</v>
      </c>
      <c r="N765" s="662">
        <v>2</v>
      </c>
      <c r="O765" s="745">
        <v>2</v>
      </c>
      <c r="P765" s="663">
        <v>154.36000000000001</v>
      </c>
      <c r="Q765" s="678">
        <v>0.5</v>
      </c>
      <c r="R765" s="662">
        <v>1</v>
      </c>
      <c r="S765" s="678">
        <v>0.5</v>
      </c>
      <c r="T765" s="745">
        <v>1</v>
      </c>
      <c r="U765" s="701">
        <v>0.5</v>
      </c>
    </row>
    <row r="766" spans="1:21" ht="14.4" customHeight="1" x14ac:dyDescent="0.3">
      <c r="A766" s="661">
        <v>13</v>
      </c>
      <c r="B766" s="662" t="s">
        <v>530</v>
      </c>
      <c r="C766" s="662" t="s">
        <v>1719</v>
      </c>
      <c r="D766" s="743" t="s">
        <v>2847</v>
      </c>
      <c r="E766" s="744" t="s">
        <v>1750</v>
      </c>
      <c r="F766" s="662" t="s">
        <v>1714</v>
      </c>
      <c r="G766" s="662" t="s">
        <v>1751</v>
      </c>
      <c r="H766" s="662" t="s">
        <v>1113</v>
      </c>
      <c r="I766" s="662" t="s">
        <v>1752</v>
      </c>
      <c r="J766" s="662" t="s">
        <v>1753</v>
      </c>
      <c r="K766" s="662" t="s">
        <v>1754</v>
      </c>
      <c r="L766" s="663">
        <v>66.08</v>
      </c>
      <c r="M766" s="663">
        <v>66.08</v>
      </c>
      <c r="N766" s="662">
        <v>1</v>
      </c>
      <c r="O766" s="745">
        <v>0.5</v>
      </c>
      <c r="P766" s="663">
        <v>66.08</v>
      </c>
      <c r="Q766" s="678">
        <v>1</v>
      </c>
      <c r="R766" s="662">
        <v>1</v>
      </c>
      <c r="S766" s="678">
        <v>1</v>
      </c>
      <c r="T766" s="745">
        <v>0.5</v>
      </c>
      <c r="U766" s="701">
        <v>1</v>
      </c>
    </row>
    <row r="767" spans="1:21" ht="14.4" customHeight="1" x14ac:dyDescent="0.3">
      <c r="A767" s="661">
        <v>13</v>
      </c>
      <c r="B767" s="662" t="s">
        <v>530</v>
      </c>
      <c r="C767" s="662" t="s">
        <v>1719</v>
      </c>
      <c r="D767" s="743" t="s">
        <v>2847</v>
      </c>
      <c r="E767" s="744" t="s">
        <v>1750</v>
      </c>
      <c r="F767" s="662" t="s">
        <v>1714</v>
      </c>
      <c r="G767" s="662" t="s">
        <v>1751</v>
      </c>
      <c r="H767" s="662" t="s">
        <v>1113</v>
      </c>
      <c r="I767" s="662" t="s">
        <v>1414</v>
      </c>
      <c r="J767" s="662" t="s">
        <v>1415</v>
      </c>
      <c r="K767" s="662" t="s">
        <v>1416</v>
      </c>
      <c r="L767" s="663">
        <v>75.73</v>
      </c>
      <c r="M767" s="663">
        <v>302.92</v>
      </c>
      <c r="N767" s="662">
        <v>4</v>
      </c>
      <c r="O767" s="745">
        <v>3</v>
      </c>
      <c r="P767" s="663">
        <v>302.92</v>
      </c>
      <c r="Q767" s="678">
        <v>1</v>
      </c>
      <c r="R767" s="662">
        <v>4</v>
      </c>
      <c r="S767" s="678">
        <v>1</v>
      </c>
      <c r="T767" s="745">
        <v>3</v>
      </c>
      <c r="U767" s="701">
        <v>1</v>
      </c>
    </row>
    <row r="768" spans="1:21" ht="14.4" customHeight="1" x14ac:dyDescent="0.3">
      <c r="A768" s="661">
        <v>13</v>
      </c>
      <c r="B768" s="662" t="s">
        <v>530</v>
      </c>
      <c r="C768" s="662" t="s">
        <v>1719</v>
      </c>
      <c r="D768" s="743" t="s">
        <v>2847</v>
      </c>
      <c r="E768" s="744" t="s">
        <v>1750</v>
      </c>
      <c r="F768" s="662" t="s">
        <v>1714</v>
      </c>
      <c r="G768" s="662" t="s">
        <v>1751</v>
      </c>
      <c r="H768" s="662" t="s">
        <v>1113</v>
      </c>
      <c r="I768" s="662" t="s">
        <v>1259</v>
      </c>
      <c r="J768" s="662" t="s">
        <v>1260</v>
      </c>
      <c r="K768" s="662" t="s">
        <v>1655</v>
      </c>
      <c r="L768" s="663">
        <v>225.06</v>
      </c>
      <c r="M768" s="663">
        <v>225.06</v>
      </c>
      <c r="N768" s="662">
        <v>1</v>
      </c>
      <c r="O768" s="745">
        <v>0.5</v>
      </c>
      <c r="P768" s="663"/>
      <c r="Q768" s="678">
        <v>0</v>
      </c>
      <c r="R768" s="662"/>
      <c r="S768" s="678">
        <v>0</v>
      </c>
      <c r="T768" s="745"/>
      <c r="U768" s="701">
        <v>0</v>
      </c>
    </row>
    <row r="769" spans="1:21" ht="14.4" customHeight="1" x14ac:dyDescent="0.3">
      <c r="A769" s="661">
        <v>13</v>
      </c>
      <c r="B769" s="662" t="s">
        <v>530</v>
      </c>
      <c r="C769" s="662" t="s">
        <v>1719</v>
      </c>
      <c r="D769" s="743" t="s">
        <v>2847</v>
      </c>
      <c r="E769" s="744" t="s">
        <v>1750</v>
      </c>
      <c r="F769" s="662" t="s">
        <v>1714</v>
      </c>
      <c r="G769" s="662" t="s">
        <v>1755</v>
      </c>
      <c r="H769" s="662" t="s">
        <v>531</v>
      </c>
      <c r="I769" s="662" t="s">
        <v>1756</v>
      </c>
      <c r="J769" s="662" t="s">
        <v>1757</v>
      </c>
      <c r="K769" s="662" t="s">
        <v>1758</v>
      </c>
      <c r="L769" s="663">
        <v>57.76</v>
      </c>
      <c r="M769" s="663">
        <v>173.28</v>
      </c>
      <c r="N769" s="662">
        <v>3</v>
      </c>
      <c r="O769" s="745">
        <v>2</v>
      </c>
      <c r="P769" s="663">
        <v>57.76</v>
      </c>
      <c r="Q769" s="678">
        <v>0.33333333333333331</v>
      </c>
      <c r="R769" s="662">
        <v>1</v>
      </c>
      <c r="S769" s="678">
        <v>0.33333333333333331</v>
      </c>
      <c r="T769" s="745">
        <v>0.5</v>
      </c>
      <c r="U769" s="701">
        <v>0.25</v>
      </c>
    </row>
    <row r="770" spans="1:21" ht="14.4" customHeight="1" x14ac:dyDescent="0.3">
      <c r="A770" s="661">
        <v>13</v>
      </c>
      <c r="B770" s="662" t="s">
        <v>530</v>
      </c>
      <c r="C770" s="662" t="s">
        <v>1719</v>
      </c>
      <c r="D770" s="743" t="s">
        <v>2847</v>
      </c>
      <c r="E770" s="744" t="s">
        <v>1750</v>
      </c>
      <c r="F770" s="662" t="s">
        <v>1714</v>
      </c>
      <c r="G770" s="662" t="s">
        <v>1773</v>
      </c>
      <c r="H770" s="662" t="s">
        <v>1113</v>
      </c>
      <c r="I770" s="662" t="s">
        <v>861</v>
      </c>
      <c r="J770" s="662" t="s">
        <v>1207</v>
      </c>
      <c r="K770" s="662" t="s">
        <v>1208</v>
      </c>
      <c r="L770" s="663">
        <v>103.8</v>
      </c>
      <c r="M770" s="663">
        <v>830.4</v>
      </c>
      <c r="N770" s="662">
        <v>8</v>
      </c>
      <c r="O770" s="745">
        <v>5</v>
      </c>
      <c r="P770" s="663">
        <v>622.79999999999995</v>
      </c>
      <c r="Q770" s="678">
        <v>0.75</v>
      </c>
      <c r="R770" s="662">
        <v>6</v>
      </c>
      <c r="S770" s="678">
        <v>0.75</v>
      </c>
      <c r="T770" s="745">
        <v>3</v>
      </c>
      <c r="U770" s="701">
        <v>0.6</v>
      </c>
    </row>
    <row r="771" spans="1:21" ht="14.4" customHeight="1" x14ac:dyDescent="0.3">
      <c r="A771" s="661">
        <v>13</v>
      </c>
      <c r="B771" s="662" t="s">
        <v>530</v>
      </c>
      <c r="C771" s="662" t="s">
        <v>1719</v>
      </c>
      <c r="D771" s="743" t="s">
        <v>2847</v>
      </c>
      <c r="E771" s="744" t="s">
        <v>1750</v>
      </c>
      <c r="F771" s="662" t="s">
        <v>1714</v>
      </c>
      <c r="G771" s="662" t="s">
        <v>1782</v>
      </c>
      <c r="H771" s="662" t="s">
        <v>531</v>
      </c>
      <c r="I771" s="662" t="s">
        <v>2277</v>
      </c>
      <c r="J771" s="662" t="s">
        <v>1343</v>
      </c>
      <c r="K771" s="662" t="s">
        <v>1111</v>
      </c>
      <c r="L771" s="663">
        <v>0</v>
      </c>
      <c r="M771" s="663">
        <v>0</v>
      </c>
      <c r="N771" s="662">
        <v>3</v>
      </c>
      <c r="O771" s="745">
        <v>2.5</v>
      </c>
      <c r="P771" s="663">
        <v>0</v>
      </c>
      <c r="Q771" s="678"/>
      <c r="R771" s="662">
        <v>1</v>
      </c>
      <c r="S771" s="678">
        <v>0.33333333333333331</v>
      </c>
      <c r="T771" s="745">
        <v>0.5</v>
      </c>
      <c r="U771" s="701">
        <v>0.2</v>
      </c>
    </row>
    <row r="772" spans="1:21" ht="14.4" customHeight="1" x14ac:dyDescent="0.3">
      <c r="A772" s="661">
        <v>13</v>
      </c>
      <c r="B772" s="662" t="s">
        <v>530</v>
      </c>
      <c r="C772" s="662" t="s">
        <v>1719</v>
      </c>
      <c r="D772" s="743" t="s">
        <v>2847</v>
      </c>
      <c r="E772" s="744" t="s">
        <v>1750</v>
      </c>
      <c r="F772" s="662" t="s">
        <v>1714</v>
      </c>
      <c r="G772" s="662" t="s">
        <v>1797</v>
      </c>
      <c r="H772" s="662" t="s">
        <v>531</v>
      </c>
      <c r="I772" s="662" t="s">
        <v>1475</v>
      </c>
      <c r="J772" s="662" t="s">
        <v>1476</v>
      </c>
      <c r="K772" s="662" t="s">
        <v>1764</v>
      </c>
      <c r="L772" s="663">
        <v>75.819999999999993</v>
      </c>
      <c r="M772" s="663">
        <v>151.63999999999999</v>
      </c>
      <c r="N772" s="662">
        <v>2</v>
      </c>
      <c r="O772" s="745">
        <v>1</v>
      </c>
      <c r="P772" s="663">
        <v>151.63999999999999</v>
      </c>
      <c r="Q772" s="678">
        <v>1</v>
      </c>
      <c r="R772" s="662">
        <v>2</v>
      </c>
      <c r="S772" s="678">
        <v>1</v>
      </c>
      <c r="T772" s="745">
        <v>1</v>
      </c>
      <c r="U772" s="701">
        <v>1</v>
      </c>
    </row>
    <row r="773" spans="1:21" ht="14.4" customHeight="1" x14ac:dyDescent="0.3">
      <c r="A773" s="661">
        <v>13</v>
      </c>
      <c r="B773" s="662" t="s">
        <v>530</v>
      </c>
      <c r="C773" s="662" t="s">
        <v>1719</v>
      </c>
      <c r="D773" s="743" t="s">
        <v>2847</v>
      </c>
      <c r="E773" s="744" t="s">
        <v>1750</v>
      </c>
      <c r="F773" s="662" t="s">
        <v>1714</v>
      </c>
      <c r="G773" s="662" t="s">
        <v>1803</v>
      </c>
      <c r="H773" s="662" t="s">
        <v>531</v>
      </c>
      <c r="I773" s="662" t="s">
        <v>1808</v>
      </c>
      <c r="J773" s="662" t="s">
        <v>1809</v>
      </c>
      <c r="K773" s="662" t="s">
        <v>1140</v>
      </c>
      <c r="L773" s="663">
        <v>69.16</v>
      </c>
      <c r="M773" s="663">
        <v>138.32</v>
      </c>
      <c r="N773" s="662">
        <v>2</v>
      </c>
      <c r="O773" s="745">
        <v>2</v>
      </c>
      <c r="P773" s="663">
        <v>69.16</v>
      </c>
      <c r="Q773" s="678">
        <v>0.5</v>
      </c>
      <c r="R773" s="662">
        <v>1</v>
      </c>
      <c r="S773" s="678">
        <v>0.5</v>
      </c>
      <c r="T773" s="745">
        <v>1</v>
      </c>
      <c r="U773" s="701">
        <v>0.5</v>
      </c>
    </row>
    <row r="774" spans="1:21" ht="14.4" customHeight="1" x14ac:dyDescent="0.3">
      <c r="A774" s="661">
        <v>13</v>
      </c>
      <c r="B774" s="662" t="s">
        <v>530</v>
      </c>
      <c r="C774" s="662" t="s">
        <v>1719</v>
      </c>
      <c r="D774" s="743" t="s">
        <v>2847</v>
      </c>
      <c r="E774" s="744" t="s">
        <v>1750</v>
      </c>
      <c r="F774" s="662" t="s">
        <v>1714</v>
      </c>
      <c r="G774" s="662" t="s">
        <v>1803</v>
      </c>
      <c r="H774" s="662" t="s">
        <v>531</v>
      </c>
      <c r="I774" s="662" t="s">
        <v>2479</v>
      </c>
      <c r="J774" s="662" t="s">
        <v>2216</v>
      </c>
      <c r="K774" s="662" t="s">
        <v>2480</v>
      </c>
      <c r="L774" s="663">
        <v>34.57</v>
      </c>
      <c r="M774" s="663">
        <v>69.14</v>
      </c>
      <c r="N774" s="662">
        <v>2</v>
      </c>
      <c r="O774" s="745">
        <v>1</v>
      </c>
      <c r="P774" s="663">
        <v>69.14</v>
      </c>
      <c r="Q774" s="678">
        <v>1</v>
      </c>
      <c r="R774" s="662">
        <v>2</v>
      </c>
      <c r="S774" s="678">
        <v>1</v>
      </c>
      <c r="T774" s="745">
        <v>1</v>
      </c>
      <c r="U774" s="701">
        <v>1</v>
      </c>
    </row>
    <row r="775" spans="1:21" ht="14.4" customHeight="1" x14ac:dyDescent="0.3">
      <c r="A775" s="661">
        <v>13</v>
      </c>
      <c r="B775" s="662" t="s">
        <v>530</v>
      </c>
      <c r="C775" s="662" t="s">
        <v>1719</v>
      </c>
      <c r="D775" s="743" t="s">
        <v>2847</v>
      </c>
      <c r="E775" s="744" t="s">
        <v>1750</v>
      </c>
      <c r="F775" s="662" t="s">
        <v>1714</v>
      </c>
      <c r="G775" s="662" t="s">
        <v>1803</v>
      </c>
      <c r="H775" s="662" t="s">
        <v>531</v>
      </c>
      <c r="I775" s="662" t="s">
        <v>986</v>
      </c>
      <c r="J775" s="662" t="s">
        <v>987</v>
      </c>
      <c r="K775" s="662" t="s">
        <v>1811</v>
      </c>
      <c r="L775" s="663">
        <v>13.83</v>
      </c>
      <c r="M775" s="663">
        <v>55.32</v>
      </c>
      <c r="N775" s="662">
        <v>4</v>
      </c>
      <c r="O775" s="745">
        <v>3</v>
      </c>
      <c r="P775" s="663">
        <v>41.49</v>
      </c>
      <c r="Q775" s="678">
        <v>0.75</v>
      </c>
      <c r="R775" s="662">
        <v>3</v>
      </c>
      <c r="S775" s="678">
        <v>0.75</v>
      </c>
      <c r="T775" s="745">
        <v>2</v>
      </c>
      <c r="U775" s="701">
        <v>0.66666666666666663</v>
      </c>
    </row>
    <row r="776" spans="1:21" ht="14.4" customHeight="1" x14ac:dyDescent="0.3">
      <c r="A776" s="661">
        <v>13</v>
      </c>
      <c r="B776" s="662" t="s">
        <v>530</v>
      </c>
      <c r="C776" s="662" t="s">
        <v>1719</v>
      </c>
      <c r="D776" s="743" t="s">
        <v>2847</v>
      </c>
      <c r="E776" s="744" t="s">
        <v>1750</v>
      </c>
      <c r="F776" s="662" t="s">
        <v>1714</v>
      </c>
      <c r="G776" s="662" t="s">
        <v>1803</v>
      </c>
      <c r="H776" s="662" t="s">
        <v>531</v>
      </c>
      <c r="I776" s="662" t="s">
        <v>2481</v>
      </c>
      <c r="J776" s="662" t="s">
        <v>1809</v>
      </c>
      <c r="K776" s="662" t="s">
        <v>2482</v>
      </c>
      <c r="L776" s="663">
        <v>0</v>
      </c>
      <c r="M776" s="663">
        <v>0</v>
      </c>
      <c r="N776" s="662">
        <v>3</v>
      </c>
      <c r="O776" s="745">
        <v>2</v>
      </c>
      <c r="P776" s="663">
        <v>0</v>
      </c>
      <c r="Q776" s="678"/>
      <c r="R776" s="662">
        <v>2</v>
      </c>
      <c r="S776" s="678">
        <v>0.66666666666666663</v>
      </c>
      <c r="T776" s="745">
        <v>1.5</v>
      </c>
      <c r="U776" s="701">
        <v>0.75</v>
      </c>
    </row>
    <row r="777" spans="1:21" ht="14.4" customHeight="1" x14ac:dyDescent="0.3">
      <c r="A777" s="661">
        <v>13</v>
      </c>
      <c r="B777" s="662" t="s">
        <v>530</v>
      </c>
      <c r="C777" s="662" t="s">
        <v>1719</v>
      </c>
      <c r="D777" s="743" t="s">
        <v>2847</v>
      </c>
      <c r="E777" s="744" t="s">
        <v>1750</v>
      </c>
      <c r="F777" s="662" t="s">
        <v>1714</v>
      </c>
      <c r="G777" s="662" t="s">
        <v>1803</v>
      </c>
      <c r="H777" s="662" t="s">
        <v>531</v>
      </c>
      <c r="I777" s="662" t="s">
        <v>2616</v>
      </c>
      <c r="J777" s="662" t="s">
        <v>1809</v>
      </c>
      <c r="K777" s="662" t="s">
        <v>2617</v>
      </c>
      <c r="L777" s="663">
        <v>0</v>
      </c>
      <c r="M777" s="663">
        <v>0</v>
      </c>
      <c r="N777" s="662">
        <v>1</v>
      </c>
      <c r="O777" s="745">
        <v>1</v>
      </c>
      <c r="P777" s="663">
        <v>0</v>
      </c>
      <c r="Q777" s="678"/>
      <c r="R777" s="662">
        <v>1</v>
      </c>
      <c r="S777" s="678">
        <v>1</v>
      </c>
      <c r="T777" s="745">
        <v>1</v>
      </c>
      <c r="U777" s="701">
        <v>1</v>
      </c>
    </row>
    <row r="778" spans="1:21" ht="14.4" customHeight="1" x14ac:dyDescent="0.3">
      <c r="A778" s="661">
        <v>13</v>
      </c>
      <c r="B778" s="662" t="s">
        <v>530</v>
      </c>
      <c r="C778" s="662" t="s">
        <v>1719</v>
      </c>
      <c r="D778" s="743" t="s">
        <v>2847</v>
      </c>
      <c r="E778" s="744" t="s">
        <v>1750</v>
      </c>
      <c r="F778" s="662" t="s">
        <v>1714</v>
      </c>
      <c r="G778" s="662" t="s">
        <v>2618</v>
      </c>
      <c r="H778" s="662" t="s">
        <v>531</v>
      </c>
      <c r="I778" s="662" t="s">
        <v>2619</v>
      </c>
      <c r="J778" s="662" t="s">
        <v>2620</v>
      </c>
      <c r="K778" s="662" t="s">
        <v>2621</v>
      </c>
      <c r="L778" s="663">
        <v>0</v>
      </c>
      <c r="M778" s="663">
        <v>0</v>
      </c>
      <c r="N778" s="662">
        <v>1</v>
      </c>
      <c r="O778" s="745">
        <v>0.5</v>
      </c>
      <c r="P778" s="663">
        <v>0</v>
      </c>
      <c r="Q778" s="678"/>
      <c r="R778" s="662">
        <v>1</v>
      </c>
      <c r="S778" s="678">
        <v>1</v>
      </c>
      <c r="T778" s="745">
        <v>0.5</v>
      </c>
      <c r="U778" s="701">
        <v>1</v>
      </c>
    </row>
    <row r="779" spans="1:21" ht="14.4" customHeight="1" x14ac:dyDescent="0.3">
      <c r="A779" s="661">
        <v>13</v>
      </c>
      <c r="B779" s="662" t="s">
        <v>530</v>
      </c>
      <c r="C779" s="662" t="s">
        <v>1719</v>
      </c>
      <c r="D779" s="743" t="s">
        <v>2847</v>
      </c>
      <c r="E779" s="744" t="s">
        <v>1750</v>
      </c>
      <c r="F779" s="662" t="s">
        <v>1714</v>
      </c>
      <c r="G779" s="662" t="s">
        <v>2281</v>
      </c>
      <c r="H779" s="662" t="s">
        <v>531</v>
      </c>
      <c r="I779" s="662" t="s">
        <v>2622</v>
      </c>
      <c r="J779" s="662" t="s">
        <v>2623</v>
      </c>
      <c r="K779" s="662" t="s">
        <v>2624</v>
      </c>
      <c r="L779" s="663">
        <v>0</v>
      </c>
      <c r="M779" s="663">
        <v>0</v>
      </c>
      <c r="N779" s="662">
        <v>1</v>
      </c>
      <c r="O779" s="745">
        <v>1</v>
      </c>
      <c r="P779" s="663">
        <v>0</v>
      </c>
      <c r="Q779" s="678"/>
      <c r="R779" s="662">
        <v>1</v>
      </c>
      <c r="S779" s="678">
        <v>1</v>
      </c>
      <c r="T779" s="745">
        <v>1</v>
      </c>
      <c r="U779" s="701">
        <v>1</v>
      </c>
    </row>
    <row r="780" spans="1:21" ht="14.4" customHeight="1" x14ac:dyDescent="0.3">
      <c r="A780" s="661">
        <v>13</v>
      </c>
      <c r="B780" s="662" t="s">
        <v>530</v>
      </c>
      <c r="C780" s="662" t="s">
        <v>1719</v>
      </c>
      <c r="D780" s="743" t="s">
        <v>2847</v>
      </c>
      <c r="E780" s="744" t="s">
        <v>1750</v>
      </c>
      <c r="F780" s="662" t="s">
        <v>1714</v>
      </c>
      <c r="G780" s="662" t="s">
        <v>1960</v>
      </c>
      <c r="H780" s="662" t="s">
        <v>531</v>
      </c>
      <c r="I780" s="662" t="s">
        <v>2101</v>
      </c>
      <c r="J780" s="662" t="s">
        <v>2102</v>
      </c>
      <c r="K780" s="662" t="s">
        <v>2103</v>
      </c>
      <c r="L780" s="663">
        <v>140.96</v>
      </c>
      <c r="M780" s="663">
        <v>281.92</v>
      </c>
      <c r="N780" s="662">
        <v>2</v>
      </c>
      <c r="O780" s="745">
        <v>2</v>
      </c>
      <c r="P780" s="663">
        <v>281.92</v>
      </c>
      <c r="Q780" s="678">
        <v>1</v>
      </c>
      <c r="R780" s="662">
        <v>2</v>
      </c>
      <c r="S780" s="678">
        <v>1</v>
      </c>
      <c r="T780" s="745">
        <v>2</v>
      </c>
      <c r="U780" s="701">
        <v>1</v>
      </c>
    </row>
    <row r="781" spans="1:21" ht="14.4" customHeight="1" x14ac:dyDescent="0.3">
      <c r="A781" s="661">
        <v>13</v>
      </c>
      <c r="B781" s="662" t="s">
        <v>530</v>
      </c>
      <c r="C781" s="662" t="s">
        <v>1719</v>
      </c>
      <c r="D781" s="743" t="s">
        <v>2847</v>
      </c>
      <c r="E781" s="744" t="s">
        <v>1750</v>
      </c>
      <c r="F781" s="662" t="s">
        <v>1714</v>
      </c>
      <c r="G781" s="662" t="s">
        <v>1960</v>
      </c>
      <c r="H781" s="662" t="s">
        <v>531</v>
      </c>
      <c r="I781" s="662" t="s">
        <v>2586</v>
      </c>
      <c r="J781" s="662" t="s">
        <v>2102</v>
      </c>
      <c r="K781" s="662" t="s">
        <v>2103</v>
      </c>
      <c r="L781" s="663">
        <v>140.96</v>
      </c>
      <c r="M781" s="663">
        <v>140.96</v>
      </c>
      <c r="N781" s="662">
        <v>1</v>
      </c>
      <c r="O781" s="745">
        <v>1</v>
      </c>
      <c r="P781" s="663">
        <v>140.96</v>
      </c>
      <c r="Q781" s="678">
        <v>1</v>
      </c>
      <c r="R781" s="662">
        <v>1</v>
      </c>
      <c r="S781" s="678">
        <v>1</v>
      </c>
      <c r="T781" s="745">
        <v>1</v>
      </c>
      <c r="U781" s="701">
        <v>1</v>
      </c>
    </row>
    <row r="782" spans="1:21" ht="14.4" customHeight="1" x14ac:dyDescent="0.3">
      <c r="A782" s="661">
        <v>13</v>
      </c>
      <c r="B782" s="662" t="s">
        <v>530</v>
      </c>
      <c r="C782" s="662" t="s">
        <v>1719</v>
      </c>
      <c r="D782" s="743" t="s">
        <v>2847</v>
      </c>
      <c r="E782" s="744" t="s">
        <v>1750</v>
      </c>
      <c r="F782" s="662" t="s">
        <v>1714</v>
      </c>
      <c r="G782" s="662" t="s">
        <v>1860</v>
      </c>
      <c r="H782" s="662" t="s">
        <v>531</v>
      </c>
      <c r="I782" s="662" t="s">
        <v>1522</v>
      </c>
      <c r="J782" s="662" t="s">
        <v>1523</v>
      </c>
      <c r="K782" s="662" t="s">
        <v>1524</v>
      </c>
      <c r="L782" s="663">
        <v>132.97999999999999</v>
      </c>
      <c r="M782" s="663">
        <v>132.97999999999999</v>
      </c>
      <c r="N782" s="662">
        <v>1</v>
      </c>
      <c r="O782" s="745">
        <v>1</v>
      </c>
      <c r="P782" s="663">
        <v>132.97999999999999</v>
      </c>
      <c r="Q782" s="678">
        <v>1</v>
      </c>
      <c r="R782" s="662">
        <v>1</v>
      </c>
      <c r="S782" s="678">
        <v>1</v>
      </c>
      <c r="T782" s="745">
        <v>1</v>
      </c>
      <c r="U782" s="701">
        <v>1</v>
      </c>
    </row>
    <row r="783" spans="1:21" ht="14.4" customHeight="1" x14ac:dyDescent="0.3">
      <c r="A783" s="661">
        <v>13</v>
      </c>
      <c r="B783" s="662" t="s">
        <v>530</v>
      </c>
      <c r="C783" s="662" t="s">
        <v>1719</v>
      </c>
      <c r="D783" s="743" t="s">
        <v>2847</v>
      </c>
      <c r="E783" s="744" t="s">
        <v>1750</v>
      </c>
      <c r="F783" s="662" t="s">
        <v>1714</v>
      </c>
      <c r="G783" s="662" t="s">
        <v>1861</v>
      </c>
      <c r="H783" s="662" t="s">
        <v>531</v>
      </c>
      <c r="I783" s="662" t="s">
        <v>727</v>
      </c>
      <c r="J783" s="662" t="s">
        <v>728</v>
      </c>
      <c r="K783" s="662" t="s">
        <v>729</v>
      </c>
      <c r="L783" s="663">
        <v>126.59</v>
      </c>
      <c r="M783" s="663">
        <v>632.95000000000005</v>
      </c>
      <c r="N783" s="662">
        <v>5</v>
      </c>
      <c r="O783" s="745">
        <v>4.5</v>
      </c>
      <c r="P783" s="663">
        <v>379.77</v>
      </c>
      <c r="Q783" s="678">
        <v>0.6</v>
      </c>
      <c r="R783" s="662">
        <v>3</v>
      </c>
      <c r="S783" s="678">
        <v>0.6</v>
      </c>
      <c r="T783" s="745">
        <v>2.5</v>
      </c>
      <c r="U783" s="701">
        <v>0.55555555555555558</v>
      </c>
    </row>
    <row r="784" spans="1:21" ht="14.4" customHeight="1" x14ac:dyDescent="0.3">
      <c r="A784" s="661">
        <v>13</v>
      </c>
      <c r="B784" s="662" t="s">
        <v>530</v>
      </c>
      <c r="C784" s="662" t="s">
        <v>1719</v>
      </c>
      <c r="D784" s="743" t="s">
        <v>2847</v>
      </c>
      <c r="E784" s="744" t="s">
        <v>1750</v>
      </c>
      <c r="F784" s="662" t="s">
        <v>1714</v>
      </c>
      <c r="G784" s="662" t="s">
        <v>1866</v>
      </c>
      <c r="H784" s="662" t="s">
        <v>531</v>
      </c>
      <c r="I784" s="662" t="s">
        <v>2232</v>
      </c>
      <c r="J784" s="662" t="s">
        <v>1868</v>
      </c>
      <c r="K784" s="662" t="s">
        <v>1935</v>
      </c>
      <c r="L784" s="663">
        <v>0</v>
      </c>
      <c r="M784" s="663">
        <v>0</v>
      </c>
      <c r="N784" s="662">
        <v>1</v>
      </c>
      <c r="O784" s="745">
        <v>1</v>
      </c>
      <c r="P784" s="663"/>
      <c r="Q784" s="678"/>
      <c r="R784" s="662"/>
      <c r="S784" s="678">
        <v>0</v>
      </c>
      <c r="T784" s="745"/>
      <c r="U784" s="701">
        <v>0</v>
      </c>
    </row>
    <row r="785" spans="1:21" ht="14.4" customHeight="1" x14ac:dyDescent="0.3">
      <c r="A785" s="661">
        <v>13</v>
      </c>
      <c r="B785" s="662" t="s">
        <v>530</v>
      </c>
      <c r="C785" s="662" t="s">
        <v>1719</v>
      </c>
      <c r="D785" s="743" t="s">
        <v>2847</v>
      </c>
      <c r="E785" s="744" t="s">
        <v>1750</v>
      </c>
      <c r="F785" s="662" t="s">
        <v>1714</v>
      </c>
      <c r="G785" s="662" t="s">
        <v>1866</v>
      </c>
      <c r="H785" s="662" t="s">
        <v>1113</v>
      </c>
      <c r="I785" s="662" t="s">
        <v>1867</v>
      </c>
      <c r="J785" s="662" t="s">
        <v>1868</v>
      </c>
      <c r="K785" s="662" t="s">
        <v>1140</v>
      </c>
      <c r="L785" s="663">
        <v>69.16</v>
      </c>
      <c r="M785" s="663">
        <v>138.32</v>
      </c>
      <c r="N785" s="662">
        <v>2</v>
      </c>
      <c r="O785" s="745">
        <v>1.5</v>
      </c>
      <c r="P785" s="663">
        <v>69.16</v>
      </c>
      <c r="Q785" s="678">
        <v>0.5</v>
      </c>
      <c r="R785" s="662">
        <v>1</v>
      </c>
      <c r="S785" s="678">
        <v>0.5</v>
      </c>
      <c r="T785" s="745">
        <v>1</v>
      </c>
      <c r="U785" s="701">
        <v>0.66666666666666663</v>
      </c>
    </row>
    <row r="786" spans="1:21" ht="14.4" customHeight="1" x14ac:dyDescent="0.3">
      <c r="A786" s="661">
        <v>13</v>
      </c>
      <c r="B786" s="662" t="s">
        <v>530</v>
      </c>
      <c r="C786" s="662" t="s">
        <v>1719</v>
      </c>
      <c r="D786" s="743" t="s">
        <v>2847</v>
      </c>
      <c r="E786" s="744" t="s">
        <v>1750</v>
      </c>
      <c r="F786" s="662" t="s">
        <v>1714</v>
      </c>
      <c r="G786" s="662" t="s">
        <v>1866</v>
      </c>
      <c r="H786" s="662" t="s">
        <v>531</v>
      </c>
      <c r="I786" s="662" t="s">
        <v>1869</v>
      </c>
      <c r="J786" s="662" t="s">
        <v>1868</v>
      </c>
      <c r="K786" s="662" t="s">
        <v>1140</v>
      </c>
      <c r="L786" s="663">
        <v>0</v>
      </c>
      <c r="M786" s="663">
        <v>0</v>
      </c>
      <c r="N786" s="662">
        <v>1</v>
      </c>
      <c r="O786" s="745">
        <v>1</v>
      </c>
      <c r="P786" s="663"/>
      <c r="Q786" s="678"/>
      <c r="R786" s="662"/>
      <c r="S786" s="678">
        <v>0</v>
      </c>
      <c r="T786" s="745"/>
      <c r="U786" s="701">
        <v>0</v>
      </c>
    </row>
    <row r="787" spans="1:21" ht="14.4" customHeight="1" x14ac:dyDescent="0.3">
      <c r="A787" s="661">
        <v>13</v>
      </c>
      <c r="B787" s="662" t="s">
        <v>530</v>
      </c>
      <c r="C787" s="662" t="s">
        <v>1719</v>
      </c>
      <c r="D787" s="743" t="s">
        <v>2847</v>
      </c>
      <c r="E787" s="744" t="s">
        <v>1750</v>
      </c>
      <c r="F787" s="662" t="s">
        <v>1714</v>
      </c>
      <c r="G787" s="662" t="s">
        <v>1877</v>
      </c>
      <c r="H787" s="662" t="s">
        <v>1113</v>
      </c>
      <c r="I787" s="662" t="s">
        <v>1881</v>
      </c>
      <c r="J787" s="662" t="s">
        <v>1882</v>
      </c>
      <c r="K787" s="662" t="s">
        <v>1880</v>
      </c>
      <c r="L787" s="663">
        <v>141.04</v>
      </c>
      <c r="M787" s="663">
        <v>141.04</v>
      </c>
      <c r="N787" s="662">
        <v>1</v>
      </c>
      <c r="O787" s="745">
        <v>1</v>
      </c>
      <c r="P787" s="663">
        <v>141.04</v>
      </c>
      <c r="Q787" s="678">
        <v>1</v>
      </c>
      <c r="R787" s="662">
        <v>1</v>
      </c>
      <c r="S787" s="678">
        <v>1</v>
      </c>
      <c r="T787" s="745">
        <v>1</v>
      </c>
      <c r="U787" s="701">
        <v>1</v>
      </c>
    </row>
    <row r="788" spans="1:21" ht="14.4" customHeight="1" x14ac:dyDescent="0.3">
      <c r="A788" s="661">
        <v>13</v>
      </c>
      <c r="B788" s="662" t="s">
        <v>530</v>
      </c>
      <c r="C788" s="662" t="s">
        <v>1719</v>
      </c>
      <c r="D788" s="743" t="s">
        <v>2847</v>
      </c>
      <c r="E788" s="744" t="s">
        <v>1750</v>
      </c>
      <c r="F788" s="662" t="s">
        <v>1714</v>
      </c>
      <c r="G788" s="662" t="s">
        <v>1877</v>
      </c>
      <c r="H788" s="662" t="s">
        <v>531</v>
      </c>
      <c r="I788" s="662" t="s">
        <v>2019</v>
      </c>
      <c r="J788" s="662" t="s">
        <v>1882</v>
      </c>
      <c r="K788" s="662" t="s">
        <v>2020</v>
      </c>
      <c r="L788" s="663">
        <v>0</v>
      </c>
      <c r="M788" s="663">
        <v>0</v>
      </c>
      <c r="N788" s="662">
        <v>3</v>
      </c>
      <c r="O788" s="745">
        <v>2.5</v>
      </c>
      <c r="P788" s="663">
        <v>0</v>
      </c>
      <c r="Q788" s="678"/>
      <c r="R788" s="662">
        <v>2</v>
      </c>
      <c r="S788" s="678">
        <v>0.66666666666666663</v>
      </c>
      <c r="T788" s="745">
        <v>1.5</v>
      </c>
      <c r="U788" s="701">
        <v>0.6</v>
      </c>
    </row>
    <row r="789" spans="1:21" ht="14.4" customHeight="1" x14ac:dyDescent="0.3">
      <c r="A789" s="661">
        <v>13</v>
      </c>
      <c r="B789" s="662" t="s">
        <v>530</v>
      </c>
      <c r="C789" s="662" t="s">
        <v>1719</v>
      </c>
      <c r="D789" s="743" t="s">
        <v>2847</v>
      </c>
      <c r="E789" s="744" t="s">
        <v>1750</v>
      </c>
      <c r="F789" s="662" t="s">
        <v>1714</v>
      </c>
      <c r="G789" s="662" t="s">
        <v>1877</v>
      </c>
      <c r="H789" s="662" t="s">
        <v>531</v>
      </c>
      <c r="I789" s="662" t="s">
        <v>2552</v>
      </c>
      <c r="J789" s="662" t="s">
        <v>1882</v>
      </c>
      <c r="K789" s="662" t="s">
        <v>2301</v>
      </c>
      <c r="L789" s="663">
        <v>0</v>
      </c>
      <c r="M789" s="663">
        <v>0</v>
      </c>
      <c r="N789" s="662">
        <v>3</v>
      </c>
      <c r="O789" s="745">
        <v>1.5</v>
      </c>
      <c r="P789" s="663">
        <v>0</v>
      </c>
      <c r="Q789" s="678"/>
      <c r="R789" s="662">
        <v>1</v>
      </c>
      <c r="S789" s="678">
        <v>0.33333333333333331</v>
      </c>
      <c r="T789" s="745">
        <v>0.5</v>
      </c>
      <c r="U789" s="701">
        <v>0.33333333333333331</v>
      </c>
    </row>
    <row r="790" spans="1:21" ht="14.4" customHeight="1" x14ac:dyDescent="0.3">
      <c r="A790" s="661">
        <v>13</v>
      </c>
      <c r="B790" s="662" t="s">
        <v>530</v>
      </c>
      <c r="C790" s="662" t="s">
        <v>1719</v>
      </c>
      <c r="D790" s="743" t="s">
        <v>2847</v>
      </c>
      <c r="E790" s="744" t="s">
        <v>1750</v>
      </c>
      <c r="F790" s="662" t="s">
        <v>1714</v>
      </c>
      <c r="G790" s="662" t="s">
        <v>1890</v>
      </c>
      <c r="H790" s="662" t="s">
        <v>531</v>
      </c>
      <c r="I790" s="662" t="s">
        <v>2587</v>
      </c>
      <c r="J790" s="662" t="s">
        <v>1004</v>
      </c>
      <c r="K790" s="662" t="s">
        <v>2588</v>
      </c>
      <c r="L790" s="663">
        <v>18.260000000000002</v>
      </c>
      <c r="M790" s="663">
        <v>18.260000000000002</v>
      </c>
      <c r="N790" s="662">
        <v>1</v>
      </c>
      <c r="O790" s="745">
        <v>1</v>
      </c>
      <c r="P790" s="663"/>
      <c r="Q790" s="678">
        <v>0</v>
      </c>
      <c r="R790" s="662"/>
      <c r="S790" s="678">
        <v>0</v>
      </c>
      <c r="T790" s="745"/>
      <c r="U790" s="701">
        <v>0</v>
      </c>
    </row>
    <row r="791" spans="1:21" ht="14.4" customHeight="1" x14ac:dyDescent="0.3">
      <c r="A791" s="661">
        <v>13</v>
      </c>
      <c r="B791" s="662" t="s">
        <v>530</v>
      </c>
      <c r="C791" s="662" t="s">
        <v>1719</v>
      </c>
      <c r="D791" s="743" t="s">
        <v>2847</v>
      </c>
      <c r="E791" s="744" t="s">
        <v>1750</v>
      </c>
      <c r="F791" s="662" t="s">
        <v>1714</v>
      </c>
      <c r="G791" s="662" t="s">
        <v>1892</v>
      </c>
      <c r="H791" s="662" t="s">
        <v>531</v>
      </c>
      <c r="I791" s="662" t="s">
        <v>581</v>
      </c>
      <c r="J791" s="662" t="s">
        <v>2025</v>
      </c>
      <c r="K791" s="662" t="s">
        <v>2026</v>
      </c>
      <c r="L791" s="663">
        <v>24.78</v>
      </c>
      <c r="M791" s="663">
        <v>74.34</v>
      </c>
      <c r="N791" s="662">
        <v>3</v>
      </c>
      <c r="O791" s="745">
        <v>1</v>
      </c>
      <c r="P791" s="663">
        <v>74.34</v>
      </c>
      <c r="Q791" s="678">
        <v>1</v>
      </c>
      <c r="R791" s="662">
        <v>3</v>
      </c>
      <c r="S791" s="678">
        <v>1</v>
      </c>
      <c r="T791" s="745">
        <v>1</v>
      </c>
      <c r="U791" s="701">
        <v>1</v>
      </c>
    </row>
    <row r="792" spans="1:21" ht="14.4" customHeight="1" x14ac:dyDescent="0.3">
      <c r="A792" s="661">
        <v>13</v>
      </c>
      <c r="B792" s="662" t="s">
        <v>530</v>
      </c>
      <c r="C792" s="662" t="s">
        <v>1719</v>
      </c>
      <c r="D792" s="743" t="s">
        <v>2847</v>
      </c>
      <c r="E792" s="744" t="s">
        <v>1750</v>
      </c>
      <c r="F792" s="662" t="s">
        <v>1714</v>
      </c>
      <c r="G792" s="662" t="s">
        <v>1892</v>
      </c>
      <c r="H792" s="662" t="s">
        <v>531</v>
      </c>
      <c r="I792" s="662" t="s">
        <v>899</v>
      </c>
      <c r="J792" s="662" t="s">
        <v>1893</v>
      </c>
      <c r="K792" s="662" t="s">
        <v>1894</v>
      </c>
      <c r="L792" s="663">
        <v>99.11</v>
      </c>
      <c r="M792" s="663">
        <v>297.33</v>
      </c>
      <c r="N792" s="662">
        <v>3</v>
      </c>
      <c r="O792" s="745">
        <v>2</v>
      </c>
      <c r="P792" s="663">
        <v>297.33</v>
      </c>
      <c r="Q792" s="678">
        <v>1</v>
      </c>
      <c r="R792" s="662">
        <v>3</v>
      </c>
      <c r="S792" s="678">
        <v>1</v>
      </c>
      <c r="T792" s="745">
        <v>2</v>
      </c>
      <c r="U792" s="701">
        <v>1</v>
      </c>
    </row>
    <row r="793" spans="1:21" ht="14.4" customHeight="1" x14ac:dyDescent="0.3">
      <c r="A793" s="661">
        <v>13</v>
      </c>
      <c r="B793" s="662" t="s">
        <v>530</v>
      </c>
      <c r="C793" s="662" t="s">
        <v>1719</v>
      </c>
      <c r="D793" s="743" t="s">
        <v>2847</v>
      </c>
      <c r="E793" s="744" t="s">
        <v>1750</v>
      </c>
      <c r="F793" s="662" t="s">
        <v>1714</v>
      </c>
      <c r="G793" s="662" t="s">
        <v>2027</v>
      </c>
      <c r="H793" s="662" t="s">
        <v>531</v>
      </c>
      <c r="I793" s="662" t="s">
        <v>2028</v>
      </c>
      <c r="J793" s="662" t="s">
        <v>1089</v>
      </c>
      <c r="K793" s="662" t="s">
        <v>2029</v>
      </c>
      <c r="L793" s="663">
        <v>0</v>
      </c>
      <c r="M793" s="663">
        <v>0</v>
      </c>
      <c r="N793" s="662">
        <v>4</v>
      </c>
      <c r="O793" s="745">
        <v>2</v>
      </c>
      <c r="P793" s="663">
        <v>0</v>
      </c>
      <c r="Q793" s="678"/>
      <c r="R793" s="662">
        <v>2</v>
      </c>
      <c r="S793" s="678">
        <v>0.5</v>
      </c>
      <c r="T793" s="745">
        <v>1</v>
      </c>
      <c r="U793" s="701">
        <v>0.5</v>
      </c>
    </row>
    <row r="794" spans="1:21" ht="14.4" customHeight="1" x14ac:dyDescent="0.3">
      <c r="A794" s="661">
        <v>13</v>
      </c>
      <c r="B794" s="662" t="s">
        <v>530</v>
      </c>
      <c r="C794" s="662" t="s">
        <v>1719</v>
      </c>
      <c r="D794" s="743" t="s">
        <v>2847</v>
      </c>
      <c r="E794" s="744" t="s">
        <v>1750</v>
      </c>
      <c r="F794" s="662" t="s">
        <v>1714</v>
      </c>
      <c r="G794" s="662" t="s">
        <v>2033</v>
      </c>
      <c r="H794" s="662" t="s">
        <v>531</v>
      </c>
      <c r="I794" s="662" t="s">
        <v>681</v>
      </c>
      <c r="J794" s="662" t="s">
        <v>2034</v>
      </c>
      <c r="K794" s="662" t="s">
        <v>2035</v>
      </c>
      <c r="L794" s="663">
        <v>0</v>
      </c>
      <c r="M794" s="663">
        <v>0</v>
      </c>
      <c r="N794" s="662">
        <v>1</v>
      </c>
      <c r="O794" s="745">
        <v>1</v>
      </c>
      <c r="P794" s="663">
        <v>0</v>
      </c>
      <c r="Q794" s="678"/>
      <c r="R794" s="662">
        <v>1</v>
      </c>
      <c r="S794" s="678">
        <v>1</v>
      </c>
      <c r="T794" s="745">
        <v>1</v>
      </c>
      <c r="U794" s="701">
        <v>1</v>
      </c>
    </row>
    <row r="795" spans="1:21" ht="14.4" customHeight="1" x14ac:dyDescent="0.3">
      <c r="A795" s="661">
        <v>13</v>
      </c>
      <c r="B795" s="662" t="s">
        <v>530</v>
      </c>
      <c r="C795" s="662" t="s">
        <v>1719</v>
      </c>
      <c r="D795" s="743" t="s">
        <v>2847</v>
      </c>
      <c r="E795" s="744" t="s">
        <v>1750</v>
      </c>
      <c r="F795" s="662" t="s">
        <v>1714</v>
      </c>
      <c r="G795" s="662" t="s">
        <v>1913</v>
      </c>
      <c r="H795" s="662" t="s">
        <v>531</v>
      </c>
      <c r="I795" s="662" t="s">
        <v>1914</v>
      </c>
      <c r="J795" s="662" t="s">
        <v>1915</v>
      </c>
      <c r="K795" s="662" t="s">
        <v>1916</v>
      </c>
      <c r="L795" s="663">
        <v>75.819999999999993</v>
      </c>
      <c r="M795" s="663">
        <v>75.819999999999993</v>
      </c>
      <c r="N795" s="662">
        <v>1</v>
      </c>
      <c r="O795" s="745">
        <v>1</v>
      </c>
      <c r="P795" s="663">
        <v>75.819999999999993</v>
      </c>
      <c r="Q795" s="678">
        <v>1</v>
      </c>
      <c r="R795" s="662">
        <v>1</v>
      </c>
      <c r="S795" s="678">
        <v>1</v>
      </c>
      <c r="T795" s="745">
        <v>1</v>
      </c>
      <c r="U795" s="701">
        <v>1</v>
      </c>
    </row>
    <row r="796" spans="1:21" ht="14.4" customHeight="1" x14ac:dyDescent="0.3">
      <c r="A796" s="661">
        <v>13</v>
      </c>
      <c r="B796" s="662" t="s">
        <v>530</v>
      </c>
      <c r="C796" s="662" t="s">
        <v>1717</v>
      </c>
      <c r="D796" s="743" t="s">
        <v>2848</v>
      </c>
      <c r="E796" s="744" t="s">
        <v>1729</v>
      </c>
      <c r="F796" s="662" t="s">
        <v>1714</v>
      </c>
      <c r="G796" s="662" t="s">
        <v>1751</v>
      </c>
      <c r="H796" s="662" t="s">
        <v>1113</v>
      </c>
      <c r="I796" s="662" t="s">
        <v>1410</v>
      </c>
      <c r="J796" s="662" t="s">
        <v>1260</v>
      </c>
      <c r="K796" s="662" t="s">
        <v>1656</v>
      </c>
      <c r="L796" s="663">
        <v>154.36000000000001</v>
      </c>
      <c r="M796" s="663">
        <v>154.36000000000001</v>
      </c>
      <c r="N796" s="662">
        <v>1</v>
      </c>
      <c r="O796" s="745">
        <v>1</v>
      </c>
      <c r="P796" s="663"/>
      <c r="Q796" s="678">
        <v>0</v>
      </c>
      <c r="R796" s="662"/>
      <c r="S796" s="678">
        <v>0</v>
      </c>
      <c r="T796" s="745"/>
      <c r="U796" s="701">
        <v>0</v>
      </c>
    </row>
    <row r="797" spans="1:21" ht="14.4" customHeight="1" x14ac:dyDescent="0.3">
      <c r="A797" s="661">
        <v>13</v>
      </c>
      <c r="B797" s="662" t="s">
        <v>530</v>
      </c>
      <c r="C797" s="662" t="s">
        <v>1717</v>
      </c>
      <c r="D797" s="743" t="s">
        <v>2848</v>
      </c>
      <c r="E797" s="744" t="s">
        <v>1729</v>
      </c>
      <c r="F797" s="662" t="s">
        <v>1714</v>
      </c>
      <c r="G797" s="662" t="s">
        <v>1779</v>
      </c>
      <c r="H797" s="662" t="s">
        <v>531</v>
      </c>
      <c r="I797" s="662" t="s">
        <v>1780</v>
      </c>
      <c r="J797" s="662" t="s">
        <v>1781</v>
      </c>
      <c r="K797" s="662" t="s">
        <v>1663</v>
      </c>
      <c r="L797" s="663">
        <v>170.52</v>
      </c>
      <c r="M797" s="663">
        <v>341.04</v>
      </c>
      <c r="N797" s="662">
        <v>2</v>
      </c>
      <c r="O797" s="745">
        <v>0.5</v>
      </c>
      <c r="P797" s="663"/>
      <c r="Q797" s="678">
        <v>0</v>
      </c>
      <c r="R797" s="662"/>
      <c r="S797" s="678">
        <v>0</v>
      </c>
      <c r="T797" s="745"/>
      <c r="U797" s="701">
        <v>0</v>
      </c>
    </row>
    <row r="798" spans="1:21" ht="14.4" customHeight="1" x14ac:dyDescent="0.3">
      <c r="A798" s="661">
        <v>13</v>
      </c>
      <c r="B798" s="662" t="s">
        <v>530</v>
      </c>
      <c r="C798" s="662" t="s">
        <v>1717</v>
      </c>
      <c r="D798" s="743" t="s">
        <v>2848</v>
      </c>
      <c r="E798" s="744" t="s">
        <v>1729</v>
      </c>
      <c r="F798" s="662" t="s">
        <v>1714</v>
      </c>
      <c r="G798" s="662" t="s">
        <v>1782</v>
      </c>
      <c r="H798" s="662" t="s">
        <v>531</v>
      </c>
      <c r="I798" s="662" t="s">
        <v>1342</v>
      </c>
      <c r="J798" s="662" t="s">
        <v>1343</v>
      </c>
      <c r="K798" s="662" t="s">
        <v>1663</v>
      </c>
      <c r="L798" s="663">
        <v>170.52</v>
      </c>
      <c r="M798" s="663">
        <v>170.52</v>
      </c>
      <c r="N798" s="662">
        <v>1</v>
      </c>
      <c r="O798" s="745">
        <v>1</v>
      </c>
      <c r="P798" s="663"/>
      <c r="Q798" s="678">
        <v>0</v>
      </c>
      <c r="R798" s="662"/>
      <c r="S798" s="678">
        <v>0</v>
      </c>
      <c r="T798" s="745"/>
      <c r="U798" s="701">
        <v>0</v>
      </c>
    </row>
    <row r="799" spans="1:21" ht="14.4" customHeight="1" x14ac:dyDescent="0.3">
      <c r="A799" s="661">
        <v>13</v>
      </c>
      <c r="B799" s="662" t="s">
        <v>530</v>
      </c>
      <c r="C799" s="662" t="s">
        <v>1717</v>
      </c>
      <c r="D799" s="743" t="s">
        <v>2848</v>
      </c>
      <c r="E799" s="744" t="s">
        <v>1729</v>
      </c>
      <c r="F799" s="662" t="s">
        <v>1714</v>
      </c>
      <c r="G799" s="662" t="s">
        <v>1929</v>
      </c>
      <c r="H799" s="662" t="s">
        <v>531</v>
      </c>
      <c r="I799" s="662" t="s">
        <v>2625</v>
      </c>
      <c r="J799" s="662" t="s">
        <v>1011</v>
      </c>
      <c r="K799" s="662" t="s">
        <v>667</v>
      </c>
      <c r="L799" s="663">
        <v>0</v>
      </c>
      <c r="M799" s="663">
        <v>0</v>
      </c>
      <c r="N799" s="662">
        <v>1</v>
      </c>
      <c r="O799" s="745">
        <v>0.5</v>
      </c>
      <c r="P799" s="663">
        <v>0</v>
      </c>
      <c r="Q799" s="678"/>
      <c r="R799" s="662">
        <v>1</v>
      </c>
      <c r="S799" s="678">
        <v>1</v>
      </c>
      <c r="T799" s="745">
        <v>0.5</v>
      </c>
      <c r="U799" s="701">
        <v>1</v>
      </c>
    </row>
    <row r="800" spans="1:21" ht="14.4" customHeight="1" x14ac:dyDescent="0.3">
      <c r="A800" s="661">
        <v>13</v>
      </c>
      <c r="B800" s="662" t="s">
        <v>530</v>
      </c>
      <c r="C800" s="662" t="s">
        <v>1717</v>
      </c>
      <c r="D800" s="743" t="s">
        <v>2848</v>
      </c>
      <c r="E800" s="744" t="s">
        <v>1729</v>
      </c>
      <c r="F800" s="662" t="s">
        <v>1714</v>
      </c>
      <c r="G800" s="662" t="s">
        <v>1860</v>
      </c>
      <c r="H800" s="662" t="s">
        <v>531</v>
      </c>
      <c r="I800" s="662" t="s">
        <v>1522</v>
      </c>
      <c r="J800" s="662" t="s">
        <v>1523</v>
      </c>
      <c r="K800" s="662" t="s">
        <v>1524</v>
      </c>
      <c r="L800" s="663">
        <v>132.97999999999999</v>
      </c>
      <c r="M800" s="663">
        <v>265.95999999999998</v>
      </c>
      <c r="N800" s="662">
        <v>2</v>
      </c>
      <c r="O800" s="745">
        <v>1</v>
      </c>
      <c r="P800" s="663">
        <v>265.95999999999998</v>
      </c>
      <c r="Q800" s="678">
        <v>1</v>
      </c>
      <c r="R800" s="662">
        <v>2</v>
      </c>
      <c r="S800" s="678">
        <v>1</v>
      </c>
      <c r="T800" s="745">
        <v>1</v>
      </c>
      <c r="U800" s="701">
        <v>1</v>
      </c>
    </row>
    <row r="801" spans="1:21" ht="14.4" customHeight="1" x14ac:dyDescent="0.3">
      <c r="A801" s="661">
        <v>13</v>
      </c>
      <c r="B801" s="662" t="s">
        <v>530</v>
      </c>
      <c r="C801" s="662" t="s">
        <v>1717</v>
      </c>
      <c r="D801" s="743" t="s">
        <v>2848</v>
      </c>
      <c r="E801" s="744" t="s">
        <v>1729</v>
      </c>
      <c r="F801" s="662" t="s">
        <v>1714</v>
      </c>
      <c r="G801" s="662" t="s">
        <v>2626</v>
      </c>
      <c r="H801" s="662" t="s">
        <v>1113</v>
      </c>
      <c r="I801" s="662" t="s">
        <v>2627</v>
      </c>
      <c r="J801" s="662" t="s">
        <v>1131</v>
      </c>
      <c r="K801" s="662" t="s">
        <v>1623</v>
      </c>
      <c r="L801" s="663">
        <v>815.1</v>
      </c>
      <c r="M801" s="663">
        <v>815.1</v>
      </c>
      <c r="N801" s="662">
        <v>1</v>
      </c>
      <c r="O801" s="745">
        <v>1</v>
      </c>
      <c r="P801" s="663">
        <v>815.1</v>
      </c>
      <c r="Q801" s="678">
        <v>1</v>
      </c>
      <c r="R801" s="662">
        <v>1</v>
      </c>
      <c r="S801" s="678">
        <v>1</v>
      </c>
      <c r="T801" s="745">
        <v>1</v>
      </c>
      <c r="U801" s="701">
        <v>1</v>
      </c>
    </row>
    <row r="802" spans="1:21" ht="14.4" customHeight="1" x14ac:dyDescent="0.3">
      <c r="A802" s="661">
        <v>13</v>
      </c>
      <c r="B802" s="662" t="s">
        <v>530</v>
      </c>
      <c r="C802" s="662" t="s">
        <v>1717</v>
      </c>
      <c r="D802" s="743" t="s">
        <v>2848</v>
      </c>
      <c r="E802" s="744" t="s">
        <v>1729</v>
      </c>
      <c r="F802" s="662" t="s">
        <v>1714</v>
      </c>
      <c r="G802" s="662" t="s">
        <v>2626</v>
      </c>
      <c r="H802" s="662" t="s">
        <v>1113</v>
      </c>
      <c r="I802" s="662" t="s">
        <v>1161</v>
      </c>
      <c r="J802" s="662" t="s">
        <v>1162</v>
      </c>
      <c r="K802" s="662" t="s">
        <v>1626</v>
      </c>
      <c r="L802" s="663">
        <v>1847.49</v>
      </c>
      <c r="M802" s="663">
        <v>3694.98</v>
      </c>
      <c r="N802" s="662">
        <v>2</v>
      </c>
      <c r="O802" s="745">
        <v>2</v>
      </c>
      <c r="P802" s="663">
        <v>1847.49</v>
      </c>
      <c r="Q802" s="678">
        <v>0.5</v>
      </c>
      <c r="R802" s="662">
        <v>1</v>
      </c>
      <c r="S802" s="678">
        <v>0.5</v>
      </c>
      <c r="T802" s="745">
        <v>1</v>
      </c>
      <c r="U802" s="701">
        <v>0.5</v>
      </c>
    </row>
    <row r="803" spans="1:21" ht="14.4" customHeight="1" x14ac:dyDescent="0.3">
      <c r="A803" s="661">
        <v>13</v>
      </c>
      <c r="B803" s="662" t="s">
        <v>530</v>
      </c>
      <c r="C803" s="662" t="s">
        <v>1717</v>
      </c>
      <c r="D803" s="743" t="s">
        <v>2848</v>
      </c>
      <c r="E803" s="744" t="s">
        <v>1729</v>
      </c>
      <c r="F803" s="662" t="s">
        <v>1714</v>
      </c>
      <c r="G803" s="662" t="s">
        <v>1890</v>
      </c>
      <c r="H803" s="662" t="s">
        <v>1113</v>
      </c>
      <c r="I803" s="662" t="s">
        <v>2150</v>
      </c>
      <c r="J803" s="662" t="s">
        <v>1004</v>
      </c>
      <c r="K803" s="662" t="s">
        <v>2151</v>
      </c>
      <c r="L803" s="663">
        <v>36.54</v>
      </c>
      <c r="M803" s="663">
        <v>36.54</v>
      </c>
      <c r="N803" s="662">
        <v>1</v>
      </c>
      <c r="O803" s="745">
        <v>1</v>
      </c>
      <c r="P803" s="663"/>
      <c r="Q803" s="678">
        <v>0</v>
      </c>
      <c r="R803" s="662"/>
      <c r="S803" s="678">
        <v>0</v>
      </c>
      <c r="T803" s="745"/>
      <c r="U803" s="701">
        <v>0</v>
      </c>
    </row>
    <row r="804" spans="1:21" ht="14.4" customHeight="1" x14ac:dyDescent="0.3">
      <c r="A804" s="661">
        <v>13</v>
      </c>
      <c r="B804" s="662" t="s">
        <v>530</v>
      </c>
      <c r="C804" s="662" t="s">
        <v>1717</v>
      </c>
      <c r="D804" s="743" t="s">
        <v>2848</v>
      </c>
      <c r="E804" s="744" t="s">
        <v>1729</v>
      </c>
      <c r="F804" s="662" t="s">
        <v>1714</v>
      </c>
      <c r="G804" s="662" t="s">
        <v>2033</v>
      </c>
      <c r="H804" s="662" t="s">
        <v>531</v>
      </c>
      <c r="I804" s="662" t="s">
        <v>681</v>
      </c>
      <c r="J804" s="662" t="s">
        <v>2034</v>
      </c>
      <c r="K804" s="662" t="s">
        <v>2035</v>
      </c>
      <c r="L804" s="663">
        <v>0</v>
      </c>
      <c r="M804" s="663">
        <v>0</v>
      </c>
      <c r="N804" s="662">
        <v>1</v>
      </c>
      <c r="O804" s="745">
        <v>0.5</v>
      </c>
      <c r="P804" s="663">
        <v>0</v>
      </c>
      <c r="Q804" s="678"/>
      <c r="R804" s="662">
        <v>1</v>
      </c>
      <c r="S804" s="678">
        <v>1</v>
      </c>
      <c r="T804" s="745">
        <v>0.5</v>
      </c>
      <c r="U804" s="701">
        <v>1</v>
      </c>
    </row>
    <row r="805" spans="1:21" ht="14.4" customHeight="1" x14ac:dyDescent="0.3">
      <c r="A805" s="661">
        <v>13</v>
      </c>
      <c r="B805" s="662" t="s">
        <v>530</v>
      </c>
      <c r="C805" s="662" t="s">
        <v>1717</v>
      </c>
      <c r="D805" s="743" t="s">
        <v>2848</v>
      </c>
      <c r="E805" s="744" t="s">
        <v>1729</v>
      </c>
      <c r="F805" s="662" t="s">
        <v>1714</v>
      </c>
      <c r="G805" s="662" t="s">
        <v>1913</v>
      </c>
      <c r="H805" s="662" t="s">
        <v>531</v>
      </c>
      <c r="I805" s="662" t="s">
        <v>1914</v>
      </c>
      <c r="J805" s="662" t="s">
        <v>1915</v>
      </c>
      <c r="K805" s="662" t="s">
        <v>1916</v>
      </c>
      <c r="L805" s="663">
        <v>75.819999999999993</v>
      </c>
      <c r="M805" s="663">
        <v>151.63999999999999</v>
      </c>
      <c r="N805" s="662">
        <v>2</v>
      </c>
      <c r="O805" s="745">
        <v>0.5</v>
      </c>
      <c r="P805" s="663"/>
      <c r="Q805" s="678">
        <v>0</v>
      </c>
      <c r="R805" s="662"/>
      <c r="S805" s="678">
        <v>0</v>
      </c>
      <c r="T805" s="745"/>
      <c r="U805" s="701">
        <v>0</v>
      </c>
    </row>
    <row r="806" spans="1:21" ht="14.4" customHeight="1" x14ac:dyDescent="0.3">
      <c r="A806" s="661">
        <v>13</v>
      </c>
      <c r="B806" s="662" t="s">
        <v>530</v>
      </c>
      <c r="C806" s="662" t="s">
        <v>1717</v>
      </c>
      <c r="D806" s="743" t="s">
        <v>2848</v>
      </c>
      <c r="E806" s="744" t="s">
        <v>1730</v>
      </c>
      <c r="F806" s="662" t="s">
        <v>1714</v>
      </c>
      <c r="G806" s="662" t="s">
        <v>1751</v>
      </c>
      <c r="H806" s="662" t="s">
        <v>1113</v>
      </c>
      <c r="I806" s="662" t="s">
        <v>1410</v>
      </c>
      <c r="J806" s="662" t="s">
        <v>1260</v>
      </c>
      <c r="K806" s="662" t="s">
        <v>1656</v>
      </c>
      <c r="L806" s="663">
        <v>154.36000000000001</v>
      </c>
      <c r="M806" s="663">
        <v>154.36000000000001</v>
      </c>
      <c r="N806" s="662">
        <v>1</v>
      </c>
      <c r="O806" s="745">
        <v>1</v>
      </c>
      <c r="P806" s="663">
        <v>154.36000000000001</v>
      </c>
      <c r="Q806" s="678">
        <v>1</v>
      </c>
      <c r="R806" s="662">
        <v>1</v>
      </c>
      <c r="S806" s="678">
        <v>1</v>
      </c>
      <c r="T806" s="745">
        <v>1</v>
      </c>
      <c r="U806" s="701">
        <v>1</v>
      </c>
    </row>
    <row r="807" spans="1:21" ht="14.4" customHeight="1" x14ac:dyDescent="0.3">
      <c r="A807" s="661">
        <v>13</v>
      </c>
      <c r="B807" s="662" t="s">
        <v>530</v>
      </c>
      <c r="C807" s="662" t="s">
        <v>1717</v>
      </c>
      <c r="D807" s="743" t="s">
        <v>2848</v>
      </c>
      <c r="E807" s="744" t="s">
        <v>1730</v>
      </c>
      <c r="F807" s="662" t="s">
        <v>1714</v>
      </c>
      <c r="G807" s="662" t="s">
        <v>1782</v>
      </c>
      <c r="H807" s="662" t="s">
        <v>531</v>
      </c>
      <c r="I807" s="662" t="s">
        <v>1342</v>
      </c>
      <c r="J807" s="662" t="s">
        <v>1343</v>
      </c>
      <c r="K807" s="662" t="s">
        <v>1663</v>
      </c>
      <c r="L807" s="663">
        <v>170.52</v>
      </c>
      <c r="M807" s="663">
        <v>170.52</v>
      </c>
      <c r="N807" s="662">
        <v>1</v>
      </c>
      <c r="O807" s="745">
        <v>1</v>
      </c>
      <c r="P807" s="663"/>
      <c r="Q807" s="678">
        <v>0</v>
      </c>
      <c r="R807" s="662"/>
      <c r="S807" s="678">
        <v>0</v>
      </c>
      <c r="T807" s="745"/>
      <c r="U807" s="701">
        <v>0</v>
      </c>
    </row>
    <row r="808" spans="1:21" ht="14.4" customHeight="1" x14ac:dyDescent="0.3">
      <c r="A808" s="661">
        <v>13</v>
      </c>
      <c r="B808" s="662" t="s">
        <v>530</v>
      </c>
      <c r="C808" s="662" t="s">
        <v>1717</v>
      </c>
      <c r="D808" s="743" t="s">
        <v>2848</v>
      </c>
      <c r="E808" s="744" t="s">
        <v>1730</v>
      </c>
      <c r="F808" s="662" t="s">
        <v>1714</v>
      </c>
      <c r="G808" s="662" t="s">
        <v>2628</v>
      </c>
      <c r="H808" s="662" t="s">
        <v>531</v>
      </c>
      <c r="I808" s="662" t="s">
        <v>639</v>
      </c>
      <c r="J808" s="662" t="s">
        <v>2629</v>
      </c>
      <c r="K808" s="662" t="s">
        <v>2630</v>
      </c>
      <c r="L808" s="663">
        <v>0</v>
      </c>
      <c r="M808" s="663">
        <v>0</v>
      </c>
      <c r="N808" s="662">
        <v>1</v>
      </c>
      <c r="O808" s="745">
        <v>0.5</v>
      </c>
      <c r="P808" s="663">
        <v>0</v>
      </c>
      <c r="Q808" s="678"/>
      <c r="R808" s="662">
        <v>1</v>
      </c>
      <c r="S808" s="678">
        <v>1</v>
      </c>
      <c r="T808" s="745">
        <v>0.5</v>
      </c>
      <c r="U808" s="701">
        <v>1</v>
      </c>
    </row>
    <row r="809" spans="1:21" ht="14.4" customHeight="1" x14ac:dyDescent="0.3">
      <c r="A809" s="661">
        <v>13</v>
      </c>
      <c r="B809" s="662" t="s">
        <v>530</v>
      </c>
      <c r="C809" s="662" t="s">
        <v>1717</v>
      </c>
      <c r="D809" s="743" t="s">
        <v>2848</v>
      </c>
      <c r="E809" s="744" t="s">
        <v>1730</v>
      </c>
      <c r="F809" s="662" t="s">
        <v>1714</v>
      </c>
      <c r="G809" s="662" t="s">
        <v>2631</v>
      </c>
      <c r="H809" s="662" t="s">
        <v>531</v>
      </c>
      <c r="I809" s="662" t="s">
        <v>2632</v>
      </c>
      <c r="J809" s="662" t="s">
        <v>2633</v>
      </c>
      <c r="K809" s="662" t="s">
        <v>2634</v>
      </c>
      <c r="L809" s="663">
        <v>0</v>
      </c>
      <c r="M809" s="663">
        <v>0</v>
      </c>
      <c r="N809" s="662">
        <v>1</v>
      </c>
      <c r="O809" s="745">
        <v>0.5</v>
      </c>
      <c r="P809" s="663">
        <v>0</v>
      </c>
      <c r="Q809" s="678"/>
      <c r="R809" s="662">
        <v>1</v>
      </c>
      <c r="S809" s="678">
        <v>1</v>
      </c>
      <c r="T809" s="745">
        <v>0.5</v>
      </c>
      <c r="U809" s="701">
        <v>1</v>
      </c>
    </row>
    <row r="810" spans="1:21" ht="14.4" customHeight="1" x14ac:dyDescent="0.3">
      <c r="A810" s="661">
        <v>13</v>
      </c>
      <c r="B810" s="662" t="s">
        <v>530</v>
      </c>
      <c r="C810" s="662" t="s">
        <v>1717</v>
      </c>
      <c r="D810" s="743" t="s">
        <v>2848</v>
      </c>
      <c r="E810" s="744" t="s">
        <v>1732</v>
      </c>
      <c r="F810" s="662" t="s">
        <v>1714</v>
      </c>
      <c r="G810" s="662" t="s">
        <v>1751</v>
      </c>
      <c r="H810" s="662" t="s">
        <v>1113</v>
      </c>
      <c r="I810" s="662" t="s">
        <v>1410</v>
      </c>
      <c r="J810" s="662" t="s">
        <v>1260</v>
      </c>
      <c r="K810" s="662" t="s">
        <v>1656</v>
      </c>
      <c r="L810" s="663">
        <v>154.36000000000001</v>
      </c>
      <c r="M810" s="663">
        <v>154.36000000000001</v>
      </c>
      <c r="N810" s="662">
        <v>1</v>
      </c>
      <c r="O810" s="745">
        <v>1</v>
      </c>
      <c r="P810" s="663">
        <v>154.36000000000001</v>
      </c>
      <c r="Q810" s="678">
        <v>1</v>
      </c>
      <c r="R810" s="662">
        <v>1</v>
      </c>
      <c r="S810" s="678">
        <v>1</v>
      </c>
      <c r="T810" s="745">
        <v>1</v>
      </c>
      <c r="U810" s="701">
        <v>1</v>
      </c>
    </row>
    <row r="811" spans="1:21" ht="14.4" customHeight="1" x14ac:dyDescent="0.3">
      <c r="A811" s="661">
        <v>13</v>
      </c>
      <c r="B811" s="662" t="s">
        <v>530</v>
      </c>
      <c r="C811" s="662" t="s">
        <v>1717</v>
      </c>
      <c r="D811" s="743" t="s">
        <v>2848</v>
      </c>
      <c r="E811" s="744" t="s">
        <v>1732</v>
      </c>
      <c r="F811" s="662" t="s">
        <v>1714</v>
      </c>
      <c r="G811" s="662" t="s">
        <v>1782</v>
      </c>
      <c r="H811" s="662" t="s">
        <v>531</v>
      </c>
      <c r="I811" s="662" t="s">
        <v>1783</v>
      </c>
      <c r="J811" s="662" t="s">
        <v>1343</v>
      </c>
      <c r="K811" s="662" t="s">
        <v>1663</v>
      </c>
      <c r="L811" s="663">
        <v>170.52</v>
      </c>
      <c r="M811" s="663">
        <v>170.52</v>
      </c>
      <c r="N811" s="662">
        <v>1</v>
      </c>
      <c r="O811" s="745">
        <v>1</v>
      </c>
      <c r="P811" s="663"/>
      <c r="Q811" s="678">
        <v>0</v>
      </c>
      <c r="R811" s="662"/>
      <c r="S811" s="678">
        <v>0</v>
      </c>
      <c r="T811" s="745"/>
      <c r="U811" s="701">
        <v>0</v>
      </c>
    </row>
    <row r="812" spans="1:21" ht="14.4" customHeight="1" x14ac:dyDescent="0.3">
      <c r="A812" s="661">
        <v>13</v>
      </c>
      <c r="B812" s="662" t="s">
        <v>530</v>
      </c>
      <c r="C812" s="662" t="s">
        <v>1717</v>
      </c>
      <c r="D812" s="743" t="s">
        <v>2848</v>
      </c>
      <c r="E812" s="744" t="s">
        <v>1732</v>
      </c>
      <c r="F812" s="662" t="s">
        <v>1714</v>
      </c>
      <c r="G812" s="662" t="s">
        <v>1782</v>
      </c>
      <c r="H812" s="662" t="s">
        <v>531</v>
      </c>
      <c r="I812" s="662" t="s">
        <v>1342</v>
      </c>
      <c r="J812" s="662" t="s">
        <v>1343</v>
      </c>
      <c r="K812" s="662" t="s">
        <v>1663</v>
      </c>
      <c r="L812" s="663">
        <v>170.52</v>
      </c>
      <c r="M812" s="663">
        <v>170.52</v>
      </c>
      <c r="N812" s="662">
        <v>1</v>
      </c>
      <c r="O812" s="745">
        <v>1</v>
      </c>
      <c r="P812" s="663">
        <v>170.52</v>
      </c>
      <c r="Q812" s="678">
        <v>1</v>
      </c>
      <c r="R812" s="662">
        <v>1</v>
      </c>
      <c r="S812" s="678">
        <v>1</v>
      </c>
      <c r="T812" s="745">
        <v>1</v>
      </c>
      <c r="U812" s="701">
        <v>1</v>
      </c>
    </row>
    <row r="813" spans="1:21" ht="14.4" customHeight="1" x14ac:dyDescent="0.3">
      <c r="A813" s="661">
        <v>13</v>
      </c>
      <c r="B813" s="662" t="s">
        <v>530</v>
      </c>
      <c r="C813" s="662" t="s">
        <v>1717</v>
      </c>
      <c r="D813" s="743" t="s">
        <v>2848</v>
      </c>
      <c r="E813" s="744" t="s">
        <v>1732</v>
      </c>
      <c r="F813" s="662" t="s">
        <v>1714</v>
      </c>
      <c r="G813" s="662" t="s">
        <v>1782</v>
      </c>
      <c r="H813" s="662" t="s">
        <v>531</v>
      </c>
      <c r="I813" s="662" t="s">
        <v>2277</v>
      </c>
      <c r="J813" s="662" t="s">
        <v>1343</v>
      </c>
      <c r="K813" s="662" t="s">
        <v>1111</v>
      </c>
      <c r="L813" s="663">
        <v>0</v>
      </c>
      <c r="M813" s="663">
        <v>0</v>
      </c>
      <c r="N813" s="662">
        <v>1</v>
      </c>
      <c r="O813" s="745">
        <v>1</v>
      </c>
      <c r="P813" s="663"/>
      <c r="Q813" s="678"/>
      <c r="R813" s="662"/>
      <c r="S813" s="678">
        <v>0</v>
      </c>
      <c r="T813" s="745"/>
      <c r="U813" s="701">
        <v>0</v>
      </c>
    </row>
    <row r="814" spans="1:21" ht="14.4" customHeight="1" x14ac:dyDescent="0.3">
      <c r="A814" s="661">
        <v>13</v>
      </c>
      <c r="B814" s="662" t="s">
        <v>530</v>
      </c>
      <c r="C814" s="662" t="s">
        <v>1717</v>
      </c>
      <c r="D814" s="743" t="s">
        <v>2848</v>
      </c>
      <c r="E814" s="744" t="s">
        <v>1732</v>
      </c>
      <c r="F814" s="662" t="s">
        <v>1714</v>
      </c>
      <c r="G814" s="662" t="s">
        <v>1860</v>
      </c>
      <c r="H814" s="662" t="s">
        <v>531</v>
      </c>
      <c r="I814" s="662" t="s">
        <v>1522</v>
      </c>
      <c r="J814" s="662" t="s">
        <v>1523</v>
      </c>
      <c r="K814" s="662" t="s">
        <v>1524</v>
      </c>
      <c r="L814" s="663">
        <v>132.97999999999999</v>
      </c>
      <c r="M814" s="663">
        <v>132.97999999999999</v>
      </c>
      <c r="N814" s="662">
        <v>1</v>
      </c>
      <c r="O814" s="745">
        <v>0.5</v>
      </c>
      <c r="P814" s="663">
        <v>132.97999999999999</v>
      </c>
      <c r="Q814" s="678">
        <v>1</v>
      </c>
      <c r="R814" s="662">
        <v>1</v>
      </c>
      <c r="S814" s="678">
        <v>1</v>
      </c>
      <c r="T814" s="745">
        <v>0.5</v>
      </c>
      <c r="U814" s="701">
        <v>1</v>
      </c>
    </row>
    <row r="815" spans="1:21" ht="14.4" customHeight="1" x14ac:dyDescent="0.3">
      <c r="A815" s="661">
        <v>13</v>
      </c>
      <c r="B815" s="662" t="s">
        <v>530</v>
      </c>
      <c r="C815" s="662" t="s">
        <v>1717</v>
      </c>
      <c r="D815" s="743" t="s">
        <v>2848</v>
      </c>
      <c r="E815" s="744" t="s">
        <v>1732</v>
      </c>
      <c r="F815" s="662" t="s">
        <v>1714</v>
      </c>
      <c r="G815" s="662" t="s">
        <v>1866</v>
      </c>
      <c r="H815" s="662" t="s">
        <v>531</v>
      </c>
      <c r="I815" s="662" t="s">
        <v>2232</v>
      </c>
      <c r="J815" s="662" t="s">
        <v>1868</v>
      </c>
      <c r="K815" s="662" t="s">
        <v>1935</v>
      </c>
      <c r="L815" s="663">
        <v>0</v>
      </c>
      <c r="M815" s="663">
        <v>0</v>
      </c>
      <c r="N815" s="662">
        <v>1</v>
      </c>
      <c r="O815" s="745">
        <v>0.5</v>
      </c>
      <c r="P815" s="663">
        <v>0</v>
      </c>
      <c r="Q815" s="678"/>
      <c r="R815" s="662">
        <v>1</v>
      </c>
      <c r="S815" s="678">
        <v>1</v>
      </c>
      <c r="T815" s="745">
        <v>0.5</v>
      </c>
      <c r="U815" s="701">
        <v>1</v>
      </c>
    </row>
    <row r="816" spans="1:21" ht="14.4" customHeight="1" x14ac:dyDescent="0.3">
      <c r="A816" s="661">
        <v>13</v>
      </c>
      <c r="B816" s="662" t="s">
        <v>530</v>
      </c>
      <c r="C816" s="662" t="s">
        <v>1717</v>
      </c>
      <c r="D816" s="743" t="s">
        <v>2848</v>
      </c>
      <c r="E816" s="744" t="s">
        <v>1732</v>
      </c>
      <c r="F816" s="662" t="s">
        <v>1714</v>
      </c>
      <c r="G816" s="662" t="s">
        <v>1866</v>
      </c>
      <c r="H816" s="662" t="s">
        <v>1113</v>
      </c>
      <c r="I816" s="662" t="s">
        <v>1867</v>
      </c>
      <c r="J816" s="662" t="s">
        <v>1868</v>
      </c>
      <c r="K816" s="662" t="s">
        <v>1140</v>
      </c>
      <c r="L816" s="663">
        <v>69.16</v>
      </c>
      <c r="M816" s="663">
        <v>69.16</v>
      </c>
      <c r="N816" s="662">
        <v>1</v>
      </c>
      <c r="O816" s="745">
        <v>0.5</v>
      </c>
      <c r="P816" s="663"/>
      <c r="Q816" s="678">
        <v>0</v>
      </c>
      <c r="R816" s="662"/>
      <c r="S816" s="678">
        <v>0</v>
      </c>
      <c r="T816" s="745"/>
      <c r="U816" s="701">
        <v>0</v>
      </c>
    </row>
    <row r="817" spans="1:21" ht="14.4" customHeight="1" x14ac:dyDescent="0.3">
      <c r="A817" s="661">
        <v>13</v>
      </c>
      <c r="B817" s="662" t="s">
        <v>530</v>
      </c>
      <c r="C817" s="662" t="s">
        <v>1717</v>
      </c>
      <c r="D817" s="743" t="s">
        <v>2848</v>
      </c>
      <c r="E817" s="744" t="s">
        <v>1732</v>
      </c>
      <c r="F817" s="662" t="s">
        <v>1714</v>
      </c>
      <c r="G817" s="662" t="s">
        <v>1877</v>
      </c>
      <c r="H817" s="662" t="s">
        <v>531</v>
      </c>
      <c r="I817" s="662" t="s">
        <v>1878</v>
      </c>
      <c r="J817" s="662" t="s">
        <v>1879</v>
      </c>
      <c r="K817" s="662" t="s">
        <v>1880</v>
      </c>
      <c r="L817" s="663">
        <v>141.04</v>
      </c>
      <c r="M817" s="663">
        <v>141.04</v>
      </c>
      <c r="N817" s="662">
        <v>1</v>
      </c>
      <c r="O817" s="745">
        <v>0.5</v>
      </c>
      <c r="P817" s="663"/>
      <c r="Q817" s="678">
        <v>0</v>
      </c>
      <c r="R817" s="662"/>
      <c r="S817" s="678">
        <v>0</v>
      </c>
      <c r="T817" s="745"/>
      <c r="U817" s="701">
        <v>0</v>
      </c>
    </row>
    <row r="818" spans="1:21" ht="14.4" customHeight="1" x14ac:dyDescent="0.3">
      <c r="A818" s="661">
        <v>13</v>
      </c>
      <c r="B818" s="662" t="s">
        <v>530</v>
      </c>
      <c r="C818" s="662" t="s">
        <v>1717</v>
      </c>
      <c r="D818" s="743" t="s">
        <v>2848</v>
      </c>
      <c r="E818" s="744" t="s">
        <v>1732</v>
      </c>
      <c r="F818" s="662" t="s">
        <v>1714</v>
      </c>
      <c r="G818" s="662" t="s">
        <v>2154</v>
      </c>
      <c r="H818" s="662" t="s">
        <v>531</v>
      </c>
      <c r="I818" s="662" t="s">
        <v>1094</v>
      </c>
      <c r="J818" s="662" t="s">
        <v>1095</v>
      </c>
      <c r="K818" s="662" t="s">
        <v>1096</v>
      </c>
      <c r="L818" s="663">
        <v>301.2</v>
      </c>
      <c r="M818" s="663">
        <v>602.4</v>
      </c>
      <c r="N818" s="662">
        <v>2</v>
      </c>
      <c r="O818" s="745">
        <v>1</v>
      </c>
      <c r="P818" s="663">
        <v>602.4</v>
      </c>
      <c r="Q818" s="678">
        <v>1</v>
      </c>
      <c r="R818" s="662">
        <v>2</v>
      </c>
      <c r="S818" s="678">
        <v>1</v>
      </c>
      <c r="T818" s="745">
        <v>1</v>
      </c>
      <c r="U818" s="701">
        <v>1</v>
      </c>
    </row>
    <row r="819" spans="1:21" ht="14.4" customHeight="1" x14ac:dyDescent="0.3">
      <c r="A819" s="661">
        <v>13</v>
      </c>
      <c r="B819" s="662" t="s">
        <v>530</v>
      </c>
      <c r="C819" s="662" t="s">
        <v>1717</v>
      </c>
      <c r="D819" s="743" t="s">
        <v>2848</v>
      </c>
      <c r="E819" s="744" t="s">
        <v>1732</v>
      </c>
      <c r="F819" s="662" t="s">
        <v>1714</v>
      </c>
      <c r="G819" s="662" t="s">
        <v>2154</v>
      </c>
      <c r="H819" s="662" t="s">
        <v>531</v>
      </c>
      <c r="I819" s="662" t="s">
        <v>2635</v>
      </c>
      <c r="J819" s="662" t="s">
        <v>1095</v>
      </c>
      <c r="K819" s="662" t="s">
        <v>2636</v>
      </c>
      <c r="L819" s="663">
        <v>28.81</v>
      </c>
      <c r="M819" s="663">
        <v>28.81</v>
      </c>
      <c r="N819" s="662">
        <v>1</v>
      </c>
      <c r="O819" s="745">
        <v>0.5</v>
      </c>
      <c r="P819" s="663">
        <v>28.81</v>
      </c>
      <c r="Q819" s="678">
        <v>1</v>
      </c>
      <c r="R819" s="662">
        <v>1</v>
      </c>
      <c r="S819" s="678">
        <v>1</v>
      </c>
      <c r="T819" s="745">
        <v>0.5</v>
      </c>
      <c r="U819" s="701">
        <v>1</v>
      </c>
    </row>
    <row r="820" spans="1:21" ht="14.4" customHeight="1" x14ac:dyDescent="0.3">
      <c r="A820" s="661">
        <v>13</v>
      </c>
      <c r="B820" s="662" t="s">
        <v>530</v>
      </c>
      <c r="C820" s="662" t="s">
        <v>1717</v>
      </c>
      <c r="D820" s="743" t="s">
        <v>2848</v>
      </c>
      <c r="E820" s="744" t="s">
        <v>1732</v>
      </c>
      <c r="F820" s="662" t="s">
        <v>1714</v>
      </c>
      <c r="G820" s="662" t="s">
        <v>1892</v>
      </c>
      <c r="H820" s="662" t="s">
        <v>531</v>
      </c>
      <c r="I820" s="662" t="s">
        <v>899</v>
      </c>
      <c r="J820" s="662" t="s">
        <v>1893</v>
      </c>
      <c r="K820" s="662" t="s">
        <v>1894</v>
      </c>
      <c r="L820" s="663">
        <v>99.11</v>
      </c>
      <c r="M820" s="663">
        <v>99.11</v>
      </c>
      <c r="N820" s="662">
        <v>1</v>
      </c>
      <c r="O820" s="745">
        <v>0.5</v>
      </c>
      <c r="P820" s="663">
        <v>99.11</v>
      </c>
      <c r="Q820" s="678">
        <v>1</v>
      </c>
      <c r="R820" s="662">
        <v>1</v>
      </c>
      <c r="S820" s="678">
        <v>1</v>
      </c>
      <c r="T820" s="745">
        <v>0.5</v>
      </c>
      <c r="U820" s="701">
        <v>1</v>
      </c>
    </row>
    <row r="821" spans="1:21" ht="14.4" customHeight="1" x14ac:dyDescent="0.3">
      <c r="A821" s="661">
        <v>13</v>
      </c>
      <c r="B821" s="662" t="s">
        <v>530</v>
      </c>
      <c r="C821" s="662" t="s">
        <v>1717</v>
      </c>
      <c r="D821" s="743" t="s">
        <v>2848</v>
      </c>
      <c r="E821" s="744" t="s">
        <v>1732</v>
      </c>
      <c r="F821" s="662" t="s">
        <v>1714</v>
      </c>
      <c r="G821" s="662" t="s">
        <v>2033</v>
      </c>
      <c r="H821" s="662" t="s">
        <v>531</v>
      </c>
      <c r="I821" s="662" t="s">
        <v>681</v>
      </c>
      <c r="J821" s="662" t="s">
        <v>2034</v>
      </c>
      <c r="K821" s="662" t="s">
        <v>2035</v>
      </c>
      <c r="L821" s="663">
        <v>0</v>
      </c>
      <c r="M821" s="663">
        <v>0</v>
      </c>
      <c r="N821" s="662">
        <v>2</v>
      </c>
      <c r="O821" s="745">
        <v>1.5</v>
      </c>
      <c r="P821" s="663">
        <v>0</v>
      </c>
      <c r="Q821" s="678"/>
      <c r="R821" s="662">
        <v>2</v>
      </c>
      <c r="S821" s="678">
        <v>1</v>
      </c>
      <c r="T821" s="745">
        <v>1.5</v>
      </c>
      <c r="U821" s="701">
        <v>1</v>
      </c>
    </row>
    <row r="822" spans="1:21" ht="14.4" customHeight="1" x14ac:dyDescent="0.3">
      <c r="A822" s="661">
        <v>13</v>
      </c>
      <c r="B822" s="662" t="s">
        <v>530</v>
      </c>
      <c r="C822" s="662" t="s">
        <v>1717</v>
      </c>
      <c r="D822" s="743" t="s">
        <v>2848</v>
      </c>
      <c r="E822" s="744" t="s">
        <v>1732</v>
      </c>
      <c r="F822" s="662" t="s">
        <v>1714</v>
      </c>
      <c r="G822" s="662" t="s">
        <v>1902</v>
      </c>
      <c r="H822" s="662" t="s">
        <v>1113</v>
      </c>
      <c r="I822" s="662" t="s">
        <v>1519</v>
      </c>
      <c r="J822" s="662" t="s">
        <v>1238</v>
      </c>
      <c r="K822" s="662" t="s">
        <v>1520</v>
      </c>
      <c r="L822" s="663">
        <v>300.68</v>
      </c>
      <c r="M822" s="663">
        <v>300.68</v>
      </c>
      <c r="N822" s="662">
        <v>1</v>
      </c>
      <c r="O822" s="745">
        <v>0.5</v>
      </c>
      <c r="P822" s="663">
        <v>300.68</v>
      </c>
      <c r="Q822" s="678">
        <v>1</v>
      </c>
      <c r="R822" s="662">
        <v>1</v>
      </c>
      <c r="S822" s="678">
        <v>1</v>
      </c>
      <c r="T822" s="745">
        <v>0.5</v>
      </c>
      <c r="U822" s="701">
        <v>1</v>
      </c>
    </row>
    <row r="823" spans="1:21" ht="14.4" customHeight="1" x14ac:dyDescent="0.3">
      <c r="A823" s="661">
        <v>13</v>
      </c>
      <c r="B823" s="662" t="s">
        <v>530</v>
      </c>
      <c r="C823" s="662" t="s">
        <v>1717</v>
      </c>
      <c r="D823" s="743" t="s">
        <v>2848</v>
      </c>
      <c r="E823" s="744" t="s">
        <v>1732</v>
      </c>
      <c r="F823" s="662" t="s">
        <v>1714</v>
      </c>
      <c r="G823" s="662" t="s">
        <v>1906</v>
      </c>
      <c r="H823" s="662" t="s">
        <v>1113</v>
      </c>
      <c r="I823" s="662" t="s">
        <v>2036</v>
      </c>
      <c r="J823" s="662" t="s">
        <v>2037</v>
      </c>
      <c r="K823" s="662" t="s">
        <v>1455</v>
      </c>
      <c r="L823" s="663">
        <v>0</v>
      </c>
      <c r="M823" s="663">
        <v>0</v>
      </c>
      <c r="N823" s="662">
        <v>1</v>
      </c>
      <c r="O823" s="745">
        <v>1</v>
      </c>
      <c r="P823" s="663"/>
      <c r="Q823" s="678"/>
      <c r="R823" s="662"/>
      <c r="S823" s="678">
        <v>0</v>
      </c>
      <c r="T823" s="745"/>
      <c r="U823" s="701">
        <v>0</v>
      </c>
    </row>
    <row r="824" spans="1:21" ht="14.4" customHeight="1" x14ac:dyDescent="0.3">
      <c r="A824" s="661">
        <v>13</v>
      </c>
      <c r="B824" s="662" t="s">
        <v>530</v>
      </c>
      <c r="C824" s="662" t="s">
        <v>1717</v>
      </c>
      <c r="D824" s="743" t="s">
        <v>2848</v>
      </c>
      <c r="E824" s="744" t="s">
        <v>1735</v>
      </c>
      <c r="F824" s="662" t="s">
        <v>1714</v>
      </c>
      <c r="G824" s="662" t="s">
        <v>1751</v>
      </c>
      <c r="H824" s="662" t="s">
        <v>1113</v>
      </c>
      <c r="I824" s="662" t="s">
        <v>1410</v>
      </c>
      <c r="J824" s="662" t="s">
        <v>1260</v>
      </c>
      <c r="K824" s="662" t="s">
        <v>1656</v>
      </c>
      <c r="L824" s="663">
        <v>154.36000000000001</v>
      </c>
      <c r="M824" s="663">
        <v>154.36000000000001</v>
      </c>
      <c r="N824" s="662">
        <v>1</v>
      </c>
      <c r="O824" s="745">
        <v>1</v>
      </c>
      <c r="P824" s="663"/>
      <c r="Q824" s="678">
        <v>0</v>
      </c>
      <c r="R824" s="662"/>
      <c r="S824" s="678">
        <v>0</v>
      </c>
      <c r="T824" s="745"/>
      <c r="U824" s="701">
        <v>0</v>
      </c>
    </row>
    <row r="825" spans="1:21" ht="14.4" customHeight="1" x14ac:dyDescent="0.3">
      <c r="A825" s="661">
        <v>13</v>
      </c>
      <c r="B825" s="662" t="s">
        <v>530</v>
      </c>
      <c r="C825" s="662" t="s">
        <v>1717</v>
      </c>
      <c r="D825" s="743" t="s">
        <v>2848</v>
      </c>
      <c r="E825" s="744" t="s">
        <v>1736</v>
      </c>
      <c r="F825" s="662" t="s">
        <v>1714</v>
      </c>
      <c r="G825" s="662" t="s">
        <v>1751</v>
      </c>
      <c r="H825" s="662" t="s">
        <v>1113</v>
      </c>
      <c r="I825" s="662" t="s">
        <v>1410</v>
      </c>
      <c r="J825" s="662" t="s">
        <v>1260</v>
      </c>
      <c r="K825" s="662" t="s">
        <v>1656</v>
      </c>
      <c r="L825" s="663">
        <v>154.36000000000001</v>
      </c>
      <c r="M825" s="663">
        <v>463.08000000000004</v>
      </c>
      <c r="N825" s="662">
        <v>3</v>
      </c>
      <c r="O825" s="745">
        <v>3</v>
      </c>
      <c r="P825" s="663">
        <v>308.72000000000003</v>
      </c>
      <c r="Q825" s="678">
        <v>0.66666666666666663</v>
      </c>
      <c r="R825" s="662">
        <v>2</v>
      </c>
      <c r="S825" s="678">
        <v>0.66666666666666663</v>
      </c>
      <c r="T825" s="745">
        <v>2</v>
      </c>
      <c r="U825" s="701">
        <v>0.66666666666666663</v>
      </c>
    </row>
    <row r="826" spans="1:21" ht="14.4" customHeight="1" x14ac:dyDescent="0.3">
      <c r="A826" s="661">
        <v>13</v>
      </c>
      <c r="B826" s="662" t="s">
        <v>530</v>
      </c>
      <c r="C826" s="662" t="s">
        <v>1717</v>
      </c>
      <c r="D826" s="743" t="s">
        <v>2848</v>
      </c>
      <c r="E826" s="744" t="s">
        <v>1736</v>
      </c>
      <c r="F826" s="662" t="s">
        <v>1714</v>
      </c>
      <c r="G826" s="662" t="s">
        <v>1856</v>
      </c>
      <c r="H826" s="662" t="s">
        <v>531</v>
      </c>
      <c r="I826" s="662" t="s">
        <v>1857</v>
      </c>
      <c r="J826" s="662" t="s">
        <v>1110</v>
      </c>
      <c r="K826" s="662" t="s">
        <v>1111</v>
      </c>
      <c r="L826" s="663">
        <v>98.75</v>
      </c>
      <c r="M826" s="663">
        <v>98.75</v>
      </c>
      <c r="N826" s="662">
        <v>1</v>
      </c>
      <c r="O826" s="745">
        <v>1</v>
      </c>
      <c r="P826" s="663">
        <v>98.75</v>
      </c>
      <c r="Q826" s="678">
        <v>1</v>
      </c>
      <c r="R826" s="662">
        <v>1</v>
      </c>
      <c r="S826" s="678">
        <v>1</v>
      </c>
      <c r="T826" s="745">
        <v>1</v>
      </c>
      <c r="U826" s="701">
        <v>1</v>
      </c>
    </row>
    <row r="827" spans="1:21" ht="14.4" customHeight="1" x14ac:dyDescent="0.3">
      <c r="A827" s="661">
        <v>13</v>
      </c>
      <c r="B827" s="662" t="s">
        <v>530</v>
      </c>
      <c r="C827" s="662" t="s">
        <v>1717</v>
      </c>
      <c r="D827" s="743" t="s">
        <v>2848</v>
      </c>
      <c r="E827" s="744" t="s">
        <v>1736</v>
      </c>
      <c r="F827" s="662" t="s">
        <v>1714</v>
      </c>
      <c r="G827" s="662" t="s">
        <v>1906</v>
      </c>
      <c r="H827" s="662" t="s">
        <v>1113</v>
      </c>
      <c r="I827" s="662" t="s">
        <v>2036</v>
      </c>
      <c r="J827" s="662" t="s">
        <v>2037</v>
      </c>
      <c r="K827" s="662" t="s">
        <v>1455</v>
      </c>
      <c r="L827" s="663">
        <v>0</v>
      </c>
      <c r="M827" s="663">
        <v>0</v>
      </c>
      <c r="N827" s="662">
        <v>1</v>
      </c>
      <c r="O827" s="745">
        <v>0.5</v>
      </c>
      <c r="P827" s="663">
        <v>0</v>
      </c>
      <c r="Q827" s="678"/>
      <c r="R827" s="662">
        <v>1</v>
      </c>
      <c r="S827" s="678">
        <v>1</v>
      </c>
      <c r="T827" s="745">
        <v>0.5</v>
      </c>
      <c r="U827" s="701">
        <v>1</v>
      </c>
    </row>
    <row r="828" spans="1:21" ht="14.4" customHeight="1" x14ac:dyDescent="0.3">
      <c r="A828" s="661">
        <v>13</v>
      </c>
      <c r="B828" s="662" t="s">
        <v>530</v>
      </c>
      <c r="C828" s="662" t="s">
        <v>1717</v>
      </c>
      <c r="D828" s="743" t="s">
        <v>2848</v>
      </c>
      <c r="E828" s="744" t="s">
        <v>1736</v>
      </c>
      <c r="F828" s="662" t="s">
        <v>1714</v>
      </c>
      <c r="G828" s="662" t="s">
        <v>1906</v>
      </c>
      <c r="H828" s="662" t="s">
        <v>1113</v>
      </c>
      <c r="I828" s="662" t="s">
        <v>1247</v>
      </c>
      <c r="J828" s="662" t="s">
        <v>1248</v>
      </c>
      <c r="K828" s="662" t="s">
        <v>1696</v>
      </c>
      <c r="L828" s="663">
        <v>0</v>
      </c>
      <c r="M828" s="663">
        <v>0</v>
      </c>
      <c r="N828" s="662">
        <v>1</v>
      </c>
      <c r="O828" s="745">
        <v>0.5</v>
      </c>
      <c r="P828" s="663">
        <v>0</v>
      </c>
      <c r="Q828" s="678"/>
      <c r="R828" s="662">
        <v>1</v>
      </c>
      <c r="S828" s="678">
        <v>1</v>
      </c>
      <c r="T828" s="745">
        <v>0.5</v>
      </c>
      <c r="U828" s="701">
        <v>1</v>
      </c>
    </row>
    <row r="829" spans="1:21" ht="14.4" customHeight="1" x14ac:dyDescent="0.3">
      <c r="A829" s="661">
        <v>13</v>
      </c>
      <c r="B829" s="662" t="s">
        <v>530</v>
      </c>
      <c r="C829" s="662" t="s">
        <v>1717</v>
      </c>
      <c r="D829" s="743" t="s">
        <v>2848</v>
      </c>
      <c r="E829" s="744" t="s">
        <v>1736</v>
      </c>
      <c r="F829" s="662" t="s">
        <v>1716</v>
      </c>
      <c r="G829" s="662" t="s">
        <v>2048</v>
      </c>
      <c r="H829" s="662" t="s">
        <v>531</v>
      </c>
      <c r="I829" s="662" t="s">
        <v>2049</v>
      </c>
      <c r="J829" s="662" t="s">
        <v>2050</v>
      </c>
      <c r="K829" s="662" t="s">
        <v>2051</v>
      </c>
      <c r="L829" s="663">
        <v>1697.06</v>
      </c>
      <c r="M829" s="663">
        <v>3394.12</v>
      </c>
      <c r="N829" s="662">
        <v>2</v>
      </c>
      <c r="O829" s="745">
        <v>1</v>
      </c>
      <c r="P829" s="663">
        <v>3394.12</v>
      </c>
      <c r="Q829" s="678">
        <v>1</v>
      </c>
      <c r="R829" s="662">
        <v>2</v>
      </c>
      <c r="S829" s="678">
        <v>1</v>
      </c>
      <c r="T829" s="745">
        <v>1</v>
      </c>
      <c r="U829" s="701">
        <v>1</v>
      </c>
    </row>
    <row r="830" spans="1:21" ht="14.4" customHeight="1" x14ac:dyDescent="0.3">
      <c r="A830" s="661">
        <v>13</v>
      </c>
      <c r="B830" s="662" t="s">
        <v>530</v>
      </c>
      <c r="C830" s="662" t="s">
        <v>1717</v>
      </c>
      <c r="D830" s="743" t="s">
        <v>2848</v>
      </c>
      <c r="E830" s="744" t="s">
        <v>1739</v>
      </c>
      <c r="F830" s="662" t="s">
        <v>1714</v>
      </c>
      <c r="G830" s="662" t="s">
        <v>2637</v>
      </c>
      <c r="H830" s="662" t="s">
        <v>531</v>
      </c>
      <c r="I830" s="662" t="s">
        <v>2638</v>
      </c>
      <c r="J830" s="662" t="s">
        <v>2639</v>
      </c>
      <c r="K830" s="662" t="s">
        <v>2640</v>
      </c>
      <c r="L830" s="663">
        <v>254.83</v>
      </c>
      <c r="M830" s="663">
        <v>254.83</v>
      </c>
      <c r="N830" s="662">
        <v>1</v>
      </c>
      <c r="O830" s="745">
        <v>0.5</v>
      </c>
      <c r="P830" s="663"/>
      <c r="Q830" s="678">
        <v>0</v>
      </c>
      <c r="R830" s="662"/>
      <c r="S830" s="678">
        <v>0</v>
      </c>
      <c r="T830" s="745"/>
      <c r="U830" s="701">
        <v>0</v>
      </c>
    </row>
    <row r="831" spans="1:21" ht="14.4" customHeight="1" x14ac:dyDescent="0.3">
      <c r="A831" s="661">
        <v>13</v>
      </c>
      <c r="B831" s="662" t="s">
        <v>530</v>
      </c>
      <c r="C831" s="662" t="s">
        <v>1717</v>
      </c>
      <c r="D831" s="743" t="s">
        <v>2848</v>
      </c>
      <c r="E831" s="744" t="s">
        <v>1739</v>
      </c>
      <c r="F831" s="662" t="s">
        <v>1714</v>
      </c>
      <c r="G831" s="662" t="s">
        <v>1751</v>
      </c>
      <c r="H831" s="662" t="s">
        <v>1113</v>
      </c>
      <c r="I831" s="662" t="s">
        <v>1410</v>
      </c>
      <c r="J831" s="662" t="s">
        <v>1260</v>
      </c>
      <c r="K831" s="662" t="s">
        <v>1656</v>
      </c>
      <c r="L831" s="663">
        <v>154.36000000000001</v>
      </c>
      <c r="M831" s="663">
        <v>771.80000000000007</v>
      </c>
      <c r="N831" s="662">
        <v>5</v>
      </c>
      <c r="O831" s="745">
        <v>4</v>
      </c>
      <c r="P831" s="663"/>
      <c r="Q831" s="678">
        <v>0</v>
      </c>
      <c r="R831" s="662"/>
      <c r="S831" s="678">
        <v>0</v>
      </c>
      <c r="T831" s="745"/>
      <c r="U831" s="701">
        <v>0</v>
      </c>
    </row>
    <row r="832" spans="1:21" ht="14.4" customHeight="1" x14ac:dyDescent="0.3">
      <c r="A832" s="661">
        <v>13</v>
      </c>
      <c r="B832" s="662" t="s">
        <v>530</v>
      </c>
      <c r="C832" s="662" t="s">
        <v>1717</v>
      </c>
      <c r="D832" s="743" t="s">
        <v>2848</v>
      </c>
      <c r="E832" s="744" t="s">
        <v>1739</v>
      </c>
      <c r="F832" s="662" t="s">
        <v>1714</v>
      </c>
      <c r="G832" s="662" t="s">
        <v>1751</v>
      </c>
      <c r="H832" s="662" t="s">
        <v>1113</v>
      </c>
      <c r="I832" s="662" t="s">
        <v>1259</v>
      </c>
      <c r="J832" s="662" t="s">
        <v>1260</v>
      </c>
      <c r="K832" s="662" t="s">
        <v>1655</v>
      </c>
      <c r="L832" s="663">
        <v>225.06</v>
      </c>
      <c r="M832" s="663">
        <v>225.06</v>
      </c>
      <c r="N832" s="662">
        <v>1</v>
      </c>
      <c r="O832" s="745">
        <v>1</v>
      </c>
      <c r="P832" s="663">
        <v>225.06</v>
      </c>
      <c r="Q832" s="678">
        <v>1</v>
      </c>
      <c r="R832" s="662">
        <v>1</v>
      </c>
      <c r="S832" s="678">
        <v>1</v>
      </c>
      <c r="T832" s="745">
        <v>1</v>
      </c>
      <c r="U832" s="701">
        <v>1</v>
      </c>
    </row>
    <row r="833" spans="1:21" ht="14.4" customHeight="1" x14ac:dyDescent="0.3">
      <c r="A833" s="661">
        <v>13</v>
      </c>
      <c r="B833" s="662" t="s">
        <v>530</v>
      </c>
      <c r="C833" s="662" t="s">
        <v>1717</v>
      </c>
      <c r="D833" s="743" t="s">
        <v>2848</v>
      </c>
      <c r="E833" s="744" t="s">
        <v>1739</v>
      </c>
      <c r="F833" s="662" t="s">
        <v>1714</v>
      </c>
      <c r="G833" s="662" t="s">
        <v>1773</v>
      </c>
      <c r="H833" s="662" t="s">
        <v>1113</v>
      </c>
      <c r="I833" s="662" t="s">
        <v>861</v>
      </c>
      <c r="J833" s="662" t="s">
        <v>1207</v>
      </c>
      <c r="K833" s="662" t="s">
        <v>1208</v>
      </c>
      <c r="L833" s="663">
        <v>103.8</v>
      </c>
      <c r="M833" s="663">
        <v>207.6</v>
      </c>
      <c r="N833" s="662">
        <v>2</v>
      </c>
      <c r="O833" s="745">
        <v>1</v>
      </c>
      <c r="P833" s="663">
        <v>207.6</v>
      </c>
      <c r="Q833" s="678">
        <v>1</v>
      </c>
      <c r="R833" s="662">
        <v>2</v>
      </c>
      <c r="S833" s="678">
        <v>1</v>
      </c>
      <c r="T833" s="745">
        <v>1</v>
      </c>
      <c r="U833" s="701">
        <v>1</v>
      </c>
    </row>
    <row r="834" spans="1:21" ht="14.4" customHeight="1" x14ac:dyDescent="0.3">
      <c r="A834" s="661">
        <v>13</v>
      </c>
      <c r="B834" s="662" t="s">
        <v>530</v>
      </c>
      <c r="C834" s="662" t="s">
        <v>1717</v>
      </c>
      <c r="D834" s="743" t="s">
        <v>2848</v>
      </c>
      <c r="E834" s="744" t="s">
        <v>1739</v>
      </c>
      <c r="F834" s="662" t="s">
        <v>1714</v>
      </c>
      <c r="G834" s="662" t="s">
        <v>1773</v>
      </c>
      <c r="H834" s="662" t="s">
        <v>1113</v>
      </c>
      <c r="I834" s="662" t="s">
        <v>1774</v>
      </c>
      <c r="J834" s="662" t="s">
        <v>1775</v>
      </c>
      <c r="K834" s="662" t="s">
        <v>1776</v>
      </c>
      <c r="L834" s="663">
        <v>155.69999999999999</v>
      </c>
      <c r="M834" s="663">
        <v>311.39999999999998</v>
      </c>
      <c r="N834" s="662">
        <v>2</v>
      </c>
      <c r="O834" s="745">
        <v>1</v>
      </c>
      <c r="P834" s="663">
        <v>311.39999999999998</v>
      </c>
      <c r="Q834" s="678">
        <v>1</v>
      </c>
      <c r="R834" s="662">
        <v>2</v>
      </c>
      <c r="S834" s="678">
        <v>1</v>
      </c>
      <c r="T834" s="745">
        <v>1</v>
      </c>
      <c r="U834" s="701">
        <v>1</v>
      </c>
    </row>
    <row r="835" spans="1:21" ht="14.4" customHeight="1" x14ac:dyDescent="0.3">
      <c r="A835" s="661">
        <v>13</v>
      </c>
      <c r="B835" s="662" t="s">
        <v>530</v>
      </c>
      <c r="C835" s="662" t="s">
        <v>1717</v>
      </c>
      <c r="D835" s="743" t="s">
        <v>2848</v>
      </c>
      <c r="E835" s="744" t="s">
        <v>1739</v>
      </c>
      <c r="F835" s="662" t="s">
        <v>1714</v>
      </c>
      <c r="G835" s="662" t="s">
        <v>1773</v>
      </c>
      <c r="H835" s="662" t="s">
        <v>531</v>
      </c>
      <c r="I835" s="662" t="s">
        <v>2496</v>
      </c>
      <c r="J835" s="662" t="s">
        <v>2345</v>
      </c>
      <c r="K835" s="662" t="s">
        <v>2497</v>
      </c>
      <c r="L835" s="663">
        <v>129.75</v>
      </c>
      <c r="M835" s="663">
        <v>259.5</v>
      </c>
      <c r="N835" s="662">
        <v>2</v>
      </c>
      <c r="O835" s="745">
        <v>0.5</v>
      </c>
      <c r="P835" s="663"/>
      <c r="Q835" s="678">
        <v>0</v>
      </c>
      <c r="R835" s="662"/>
      <c r="S835" s="678">
        <v>0</v>
      </c>
      <c r="T835" s="745"/>
      <c r="U835" s="701">
        <v>0</v>
      </c>
    </row>
    <row r="836" spans="1:21" ht="14.4" customHeight="1" x14ac:dyDescent="0.3">
      <c r="A836" s="661">
        <v>13</v>
      </c>
      <c r="B836" s="662" t="s">
        <v>530</v>
      </c>
      <c r="C836" s="662" t="s">
        <v>1717</v>
      </c>
      <c r="D836" s="743" t="s">
        <v>2848</v>
      </c>
      <c r="E836" s="744" t="s">
        <v>1739</v>
      </c>
      <c r="F836" s="662" t="s">
        <v>1714</v>
      </c>
      <c r="G836" s="662" t="s">
        <v>2067</v>
      </c>
      <c r="H836" s="662" t="s">
        <v>531</v>
      </c>
      <c r="I836" s="662" t="s">
        <v>735</v>
      </c>
      <c r="J836" s="662" t="s">
        <v>2352</v>
      </c>
      <c r="K836" s="662" t="s">
        <v>2641</v>
      </c>
      <c r="L836" s="663">
        <v>0</v>
      </c>
      <c r="M836" s="663">
        <v>0</v>
      </c>
      <c r="N836" s="662">
        <v>1</v>
      </c>
      <c r="O836" s="745">
        <v>0.5</v>
      </c>
      <c r="P836" s="663"/>
      <c r="Q836" s="678"/>
      <c r="R836" s="662"/>
      <c r="S836" s="678">
        <v>0</v>
      </c>
      <c r="T836" s="745"/>
      <c r="U836" s="701">
        <v>0</v>
      </c>
    </row>
    <row r="837" spans="1:21" ht="14.4" customHeight="1" x14ac:dyDescent="0.3">
      <c r="A837" s="661">
        <v>13</v>
      </c>
      <c r="B837" s="662" t="s">
        <v>530</v>
      </c>
      <c r="C837" s="662" t="s">
        <v>1717</v>
      </c>
      <c r="D837" s="743" t="s">
        <v>2848</v>
      </c>
      <c r="E837" s="744" t="s">
        <v>1739</v>
      </c>
      <c r="F837" s="662" t="s">
        <v>1714</v>
      </c>
      <c r="G837" s="662" t="s">
        <v>1782</v>
      </c>
      <c r="H837" s="662" t="s">
        <v>531</v>
      </c>
      <c r="I837" s="662" t="s">
        <v>1342</v>
      </c>
      <c r="J837" s="662" t="s">
        <v>1343</v>
      </c>
      <c r="K837" s="662" t="s">
        <v>1663</v>
      </c>
      <c r="L837" s="663">
        <v>170.52</v>
      </c>
      <c r="M837" s="663">
        <v>170.52</v>
      </c>
      <c r="N837" s="662">
        <v>1</v>
      </c>
      <c r="O837" s="745">
        <v>0.5</v>
      </c>
      <c r="P837" s="663"/>
      <c r="Q837" s="678">
        <v>0</v>
      </c>
      <c r="R837" s="662"/>
      <c r="S837" s="678">
        <v>0</v>
      </c>
      <c r="T837" s="745"/>
      <c r="U837" s="701">
        <v>0</v>
      </c>
    </row>
    <row r="838" spans="1:21" ht="14.4" customHeight="1" x14ac:dyDescent="0.3">
      <c r="A838" s="661">
        <v>13</v>
      </c>
      <c r="B838" s="662" t="s">
        <v>530</v>
      </c>
      <c r="C838" s="662" t="s">
        <v>1717</v>
      </c>
      <c r="D838" s="743" t="s">
        <v>2848</v>
      </c>
      <c r="E838" s="744" t="s">
        <v>1739</v>
      </c>
      <c r="F838" s="662" t="s">
        <v>1714</v>
      </c>
      <c r="G838" s="662" t="s">
        <v>1797</v>
      </c>
      <c r="H838" s="662" t="s">
        <v>531</v>
      </c>
      <c r="I838" s="662" t="s">
        <v>1475</v>
      </c>
      <c r="J838" s="662" t="s">
        <v>1476</v>
      </c>
      <c r="K838" s="662" t="s">
        <v>1764</v>
      </c>
      <c r="L838" s="663">
        <v>75.819999999999993</v>
      </c>
      <c r="M838" s="663">
        <v>75.819999999999993</v>
      </c>
      <c r="N838" s="662">
        <v>1</v>
      </c>
      <c r="O838" s="745">
        <v>1</v>
      </c>
      <c r="P838" s="663">
        <v>75.819999999999993</v>
      </c>
      <c r="Q838" s="678">
        <v>1</v>
      </c>
      <c r="R838" s="662">
        <v>1</v>
      </c>
      <c r="S838" s="678">
        <v>1</v>
      </c>
      <c r="T838" s="745">
        <v>1</v>
      </c>
      <c r="U838" s="701">
        <v>1</v>
      </c>
    </row>
    <row r="839" spans="1:21" ht="14.4" customHeight="1" x14ac:dyDescent="0.3">
      <c r="A839" s="661">
        <v>13</v>
      </c>
      <c r="B839" s="662" t="s">
        <v>530</v>
      </c>
      <c r="C839" s="662" t="s">
        <v>1717</v>
      </c>
      <c r="D839" s="743" t="s">
        <v>2848</v>
      </c>
      <c r="E839" s="744" t="s">
        <v>1739</v>
      </c>
      <c r="F839" s="662" t="s">
        <v>1714</v>
      </c>
      <c r="G839" s="662" t="s">
        <v>2076</v>
      </c>
      <c r="H839" s="662" t="s">
        <v>1113</v>
      </c>
      <c r="I839" s="662" t="s">
        <v>2363</v>
      </c>
      <c r="J839" s="662" t="s">
        <v>2364</v>
      </c>
      <c r="K839" s="662" t="s">
        <v>760</v>
      </c>
      <c r="L839" s="663">
        <v>132</v>
      </c>
      <c r="M839" s="663">
        <v>132</v>
      </c>
      <c r="N839" s="662">
        <v>1</v>
      </c>
      <c r="O839" s="745">
        <v>0.5</v>
      </c>
      <c r="P839" s="663">
        <v>132</v>
      </c>
      <c r="Q839" s="678">
        <v>1</v>
      </c>
      <c r="R839" s="662">
        <v>1</v>
      </c>
      <c r="S839" s="678">
        <v>1</v>
      </c>
      <c r="T839" s="745">
        <v>0.5</v>
      </c>
      <c r="U839" s="701">
        <v>1</v>
      </c>
    </row>
    <row r="840" spans="1:21" ht="14.4" customHeight="1" x14ac:dyDescent="0.3">
      <c r="A840" s="661">
        <v>13</v>
      </c>
      <c r="B840" s="662" t="s">
        <v>530</v>
      </c>
      <c r="C840" s="662" t="s">
        <v>1717</v>
      </c>
      <c r="D840" s="743" t="s">
        <v>2848</v>
      </c>
      <c r="E840" s="744" t="s">
        <v>1739</v>
      </c>
      <c r="F840" s="662" t="s">
        <v>1714</v>
      </c>
      <c r="G840" s="662" t="s">
        <v>1833</v>
      </c>
      <c r="H840" s="662" t="s">
        <v>531</v>
      </c>
      <c r="I840" s="662" t="s">
        <v>821</v>
      </c>
      <c r="J840" s="662" t="s">
        <v>822</v>
      </c>
      <c r="K840" s="662" t="s">
        <v>823</v>
      </c>
      <c r="L840" s="663">
        <v>47.47</v>
      </c>
      <c r="M840" s="663">
        <v>47.47</v>
      </c>
      <c r="N840" s="662">
        <v>1</v>
      </c>
      <c r="O840" s="745">
        <v>1</v>
      </c>
      <c r="P840" s="663"/>
      <c r="Q840" s="678">
        <v>0</v>
      </c>
      <c r="R840" s="662"/>
      <c r="S840" s="678">
        <v>0</v>
      </c>
      <c r="T840" s="745"/>
      <c r="U840" s="701">
        <v>0</v>
      </c>
    </row>
    <row r="841" spans="1:21" ht="14.4" customHeight="1" x14ac:dyDescent="0.3">
      <c r="A841" s="661">
        <v>13</v>
      </c>
      <c r="B841" s="662" t="s">
        <v>530</v>
      </c>
      <c r="C841" s="662" t="s">
        <v>1717</v>
      </c>
      <c r="D841" s="743" t="s">
        <v>2848</v>
      </c>
      <c r="E841" s="744" t="s">
        <v>1739</v>
      </c>
      <c r="F841" s="662" t="s">
        <v>1714</v>
      </c>
      <c r="G841" s="662" t="s">
        <v>1986</v>
      </c>
      <c r="H841" s="662" t="s">
        <v>531</v>
      </c>
      <c r="I841" s="662" t="s">
        <v>1533</v>
      </c>
      <c r="J841" s="662" t="s">
        <v>1534</v>
      </c>
      <c r="K841" s="662" t="s">
        <v>2114</v>
      </c>
      <c r="L841" s="663">
        <v>0</v>
      </c>
      <c r="M841" s="663">
        <v>0</v>
      </c>
      <c r="N841" s="662">
        <v>1</v>
      </c>
      <c r="O841" s="745">
        <v>1</v>
      </c>
      <c r="P841" s="663">
        <v>0</v>
      </c>
      <c r="Q841" s="678"/>
      <c r="R841" s="662">
        <v>1</v>
      </c>
      <c r="S841" s="678">
        <v>1</v>
      </c>
      <c r="T841" s="745">
        <v>1</v>
      </c>
      <c r="U841" s="701">
        <v>1</v>
      </c>
    </row>
    <row r="842" spans="1:21" ht="14.4" customHeight="1" x14ac:dyDescent="0.3">
      <c r="A842" s="661">
        <v>13</v>
      </c>
      <c r="B842" s="662" t="s">
        <v>530</v>
      </c>
      <c r="C842" s="662" t="s">
        <v>1717</v>
      </c>
      <c r="D842" s="743" t="s">
        <v>2848</v>
      </c>
      <c r="E842" s="744" t="s">
        <v>1739</v>
      </c>
      <c r="F842" s="662" t="s">
        <v>1714</v>
      </c>
      <c r="G842" s="662" t="s">
        <v>1997</v>
      </c>
      <c r="H842" s="662" t="s">
        <v>531</v>
      </c>
      <c r="I842" s="662" t="s">
        <v>635</v>
      </c>
      <c r="J842" s="662" t="s">
        <v>1998</v>
      </c>
      <c r="K842" s="662" t="s">
        <v>1999</v>
      </c>
      <c r="L842" s="663">
        <v>23.61</v>
      </c>
      <c r="M842" s="663">
        <v>23.61</v>
      </c>
      <c r="N842" s="662">
        <v>1</v>
      </c>
      <c r="O842" s="745">
        <v>1</v>
      </c>
      <c r="P842" s="663">
        <v>23.61</v>
      </c>
      <c r="Q842" s="678">
        <v>1</v>
      </c>
      <c r="R842" s="662">
        <v>1</v>
      </c>
      <c r="S842" s="678">
        <v>1</v>
      </c>
      <c r="T842" s="745">
        <v>1</v>
      </c>
      <c r="U842" s="701">
        <v>1</v>
      </c>
    </row>
    <row r="843" spans="1:21" ht="14.4" customHeight="1" x14ac:dyDescent="0.3">
      <c r="A843" s="661">
        <v>13</v>
      </c>
      <c r="B843" s="662" t="s">
        <v>530</v>
      </c>
      <c r="C843" s="662" t="s">
        <v>1717</v>
      </c>
      <c r="D843" s="743" t="s">
        <v>2848</v>
      </c>
      <c r="E843" s="744" t="s">
        <v>1739</v>
      </c>
      <c r="F843" s="662" t="s">
        <v>1714</v>
      </c>
      <c r="G843" s="662" t="s">
        <v>2131</v>
      </c>
      <c r="H843" s="662" t="s">
        <v>1113</v>
      </c>
      <c r="I843" s="662" t="s">
        <v>2490</v>
      </c>
      <c r="J843" s="662" t="s">
        <v>2491</v>
      </c>
      <c r="K843" s="662" t="s">
        <v>2492</v>
      </c>
      <c r="L843" s="663">
        <v>69.16</v>
      </c>
      <c r="M843" s="663">
        <v>69.16</v>
      </c>
      <c r="N843" s="662">
        <v>1</v>
      </c>
      <c r="O843" s="745">
        <v>0.5</v>
      </c>
      <c r="P843" s="663"/>
      <c r="Q843" s="678">
        <v>0</v>
      </c>
      <c r="R843" s="662"/>
      <c r="S843" s="678">
        <v>0</v>
      </c>
      <c r="T843" s="745"/>
      <c r="U843" s="701">
        <v>0</v>
      </c>
    </row>
    <row r="844" spans="1:21" ht="14.4" customHeight="1" x14ac:dyDescent="0.3">
      <c r="A844" s="661">
        <v>13</v>
      </c>
      <c r="B844" s="662" t="s">
        <v>530</v>
      </c>
      <c r="C844" s="662" t="s">
        <v>1717</v>
      </c>
      <c r="D844" s="743" t="s">
        <v>2848</v>
      </c>
      <c r="E844" s="744" t="s">
        <v>1739</v>
      </c>
      <c r="F844" s="662" t="s">
        <v>1714</v>
      </c>
      <c r="G844" s="662" t="s">
        <v>1877</v>
      </c>
      <c r="H844" s="662" t="s">
        <v>1113</v>
      </c>
      <c r="I844" s="662" t="s">
        <v>1881</v>
      </c>
      <c r="J844" s="662" t="s">
        <v>1882</v>
      </c>
      <c r="K844" s="662" t="s">
        <v>1880</v>
      </c>
      <c r="L844" s="663">
        <v>141.04</v>
      </c>
      <c r="M844" s="663">
        <v>141.04</v>
      </c>
      <c r="N844" s="662">
        <v>1</v>
      </c>
      <c r="O844" s="745">
        <v>1</v>
      </c>
      <c r="P844" s="663">
        <v>141.04</v>
      </c>
      <c r="Q844" s="678">
        <v>1</v>
      </c>
      <c r="R844" s="662">
        <v>1</v>
      </c>
      <c r="S844" s="678">
        <v>1</v>
      </c>
      <c r="T844" s="745">
        <v>1</v>
      </c>
      <c r="U844" s="701">
        <v>1</v>
      </c>
    </row>
    <row r="845" spans="1:21" ht="14.4" customHeight="1" x14ac:dyDescent="0.3">
      <c r="A845" s="661">
        <v>13</v>
      </c>
      <c r="B845" s="662" t="s">
        <v>530</v>
      </c>
      <c r="C845" s="662" t="s">
        <v>1717</v>
      </c>
      <c r="D845" s="743" t="s">
        <v>2848</v>
      </c>
      <c r="E845" s="744" t="s">
        <v>1739</v>
      </c>
      <c r="F845" s="662" t="s">
        <v>1714</v>
      </c>
      <c r="G845" s="662" t="s">
        <v>2626</v>
      </c>
      <c r="H845" s="662" t="s">
        <v>1113</v>
      </c>
      <c r="I845" s="662" t="s">
        <v>1161</v>
      </c>
      <c r="J845" s="662" t="s">
        <v>1162</v>
      </c>
      <c r="K845" s="662" t="s">
        <v>1626</v>
      </c>
      <c r="L845" s="663">
        <v>1847.49</v>
      </c>
      <c r="M845" s="663">
        <v>1847.49</v>
      </c>
      <c r="N845" s="662">
        <v>1</v>
      </c>
      <c r="O845" s="745">
        <v>1</v>
      </c>
      <c r="P845" s="663">
        <v>1847.49</v>
      </c>
      <c r="Q845" s="678">
        <v>1</v>
      </c>
      <c r="R845" s="662">
        <v>1</v>
      </c>
      <c r="S845" s="678">
        <v>1</v>
      </c>
      <c r="T845" s="745">
        <v>1</v>
      </c>
      <c r="U845" s="701">
        <v>1</v>
      </c>
    </row>
    <row r="846" spans="1:21" ht="14.4" customHeight="1" x14ac:dyDescent="0.3">
      <c r="A846" s="661">
        <v>13</v>
      </c>
      <c r="B846" s="662" t="s">
        <v>530</v>
      </c>
      <c r="C846" s="662" t="s">
        <v>1717</v>
      </c>
      <c r="D846" s="743" t="s">
        <v>2848</v>
      </c>
      <c r="E846" s="744" t="s">
        <v>1739</v>
      </c>
      <c r="F846" s="662" t="s">
        <v>1714</v>
      </c>
      <c r="G846" s="662" t="s">
        <v>2154</v>
      </c>
      <c r="H846" s="662" t="s">
        <v>531</v>
      </c>
      <c r="I846" s="662" t="s">
        <v>2642</v>
      </c>
      <c r="J846" s="662" t="s">
        <v>1095</v>
      </c>
      <c r="K846" s="662" t="s">
        <v>2305</v>
      </c>
      <c r="L846" s="663">
        <v>93.71</v>
      </c>
      <c r="M846" s="663">
        <v>93.71</v>
      </c>
      <c r="N846" s="662">
        <v>1</v>
      </c>
      <c r="O846" s="745">
        <v>0.5</v>
      </c>
      <c r="P846" s="663"/>
      <c r="Q846" s="678">
        <v>0</v>
      </c>
      <c r="R846" s="662"/>
      <c r="S846" s="678">
        <v>0</v>
      </c>
      <c r="T846" s="745"/>
      <c r="U846" s="701">
        <v>0</v>
      </c>
    </row>
    <row r="847" spans="1:21" ht="14.4" customHeight="1" x14ac:dyDescent="0.3">
      <c r="A847" s="661">
        <v>13</v>
      </c>
      <c r="B847" s="662" t="s">
        <v>530</v>
      </c>
      <c r="C847" s="662" t="s">
        <v>1717</v>
      </c>
      <c r="D847" s="743" t="s">
        <v>2848</v>
      </c>
      <c r="E847" s="744" t="s">
        <v>1739</v>
      </c>
      <c r="F847" s="662" t="s">
        <v>1714</v>
      </c>
      <c r="G847" s="662" t="s">
        <v>2154</v>
      </c>
      <c r="H847" s="662" t="s">
        <v>531</v>
      </c>
      <c r="I847" s="662" t="s">
        <v>2304</v>
      </c>
      <c r="J847" s="662" t="s">
        <v>1095</v>
      </c>
      <c r="K847" s="662" t="s">
        <v>2305</v>
      </c>
      <c r="L847" s="663">
        <v>57.64</v>
      </c>
      <c r="M847" s="663">
        <v>288.2</v>
      </c>
      <c r="N847" s="662">
        <v>5</v>
      </c>
      <c r="O847" s="745">
        <v>2.5</v>
      </c>
      <c r="P847" s="663">
        <v>230.56</v>
      </c>
      <c r="Q847" s="678">
        <v>0.8</v>
      </c>
      <c r="R847" s="662">
        <v>4</v>
      </c>
      <c r="S847" s="678">
        <v>0.8</v>
      </c>
      <c r="T847" s="745">
        <v>2</v>
      </c>
      <c r="U847" s="701">
        <v>0.8</v>
      </c>
    </row>
    <row r="848" spans="1:21" ht="14.4" customHeight="1" x14ac:dyDescent="0.3">
      <c r="A848" s="661">
        <v>13</v>
      </c>
      <c r="B848" s="662" t="s">
        <v>530</v>
      </c>
      <c r="C848" s="662" t="s">
        <v>1717</v>
      </c>
      <c r="D848" s="743" t="s">
        <v>2848</v>
      </c>
      <c r="E848" s="744" t="s">
        <v>1739</v>
      </c>
      <c r="F848" s="662" t="s">
        <v>1714</v>
      </c>
      <c r="G848" s="662" t="s">
        <v>2431</v>
      </c>
      <c r="H848" s="662" t="s">
        <v>531</v>
      </c>
      <c r="I848" s="662" t="s">
        <v>2643</v>
      </c>
      <c r="J848" s="662" t="s">
        <v>2644</v>
      </c>
      <c r="K848" s="662" t="s">
        <v>2645</v>
      </c>
      <c r="L848" s="663">
        <v>173.31</v>
      </c>
      <c r="M848" s="663">
        <v>173.31</v>
      </c>
      <c r="N848" s="662">
        <v>1</v>
      </c>
      <c r="O848" s="745">
        <v>1</v>
      </c>
      <c r="P848" s="663">
        <v>173.31</v>
      </c>
      <c r="Q848" s="678">
        <v>1</v>
      </c>
      <c r="R848" s="662">
        <v>1</v>
      </c>
      <c r="S848" s="678">
        <v>1</v>
      </c>
      <c r="T848" s="745">
        <v>1</v>
      </c>
      <c r="U848" s="701">
        <v>1</v>
      </c>
    </row>
    <row r="849" spans="1:21" ht="14.4" customHeight="1" x14ac:dyDescent="0.3">
      <c r="A849" s="661">
        <v>13</v>
      </c>
      <c r="B849" s="662" t="s">
        <v>530</v>
      </c>
      <c r="C849" s="662" t="s">
        <v>1717</v>
      </c>
      <c r="D849" s="743" t="s">
        <v>2848</v>
      </c>
      <c r="E849" s="744" t="s">
        <v>1739</v>
      </c>
      <c r="F849" s="662" t="s">
        <v>1714</v>
      </c>
      <c r="G849" s="662" t="s">
        <v>2442</v>
      </c>
      <c r="H849" s="662" t="s">
        <v>531</v>
      </c>
      <c r="I849" s="662" t="s">
        <v>2589</v>
      </c>
      <c r="J849" s="662" t="s">
        <v>1035</v>
      </c>
      <c r="K849" s="662" t="s">
        <v>946</v>
      </c>
      <c r="L849" s="663">
        <v>54.23</v>
      </c>
      <c r="M849" s="663">
        <v>54.23</v>
      </c>
      <c r="N849" s="662">
        <v>1</v>
      </c>
      <c r="O849" s="745">
        <v>0.5</v>
      </c>
      <c r="P849" s="663"/>
      <c r="Q849" s="678">
        <v>0</v>
      </c>
      <c r="R849" s="662"/>
      <c r="S849" s="678">
        <v>0</v>
      </c>
      <c r="T849" s="745"/>
      <c r="U849" s="701">
        <v>0</v>
      </c>
    </row>
    <row r="850" spans="1:21" ht="14.4" customHeight="1" x14ac:dyDescent="0.3">
      <c r="A850" s="661">
        <v>13</v>
      </c>
      <c r="B850" s="662" t="s">
        <v>530</v>
      </c>
      <c r="C850" s="662" t="s">
        <v>1717</v>
      </c>
      <c r="D850" s="743" t="s">
        <v>2848</v>
      </c>
      <c r="E850" s="744" t="s">
        <v>1739</v>
      </c>
      <c r="F850" s="662" t="s">
        <v>1714</v>
      </c>
      <c r="G850" s="662" t="s">
        <v>1892</v>
      </c>
      <c r="H850" s="662" t="s">
        <v>531</v>
      </c>
      <c r="I850" s="662" t="s">
        <v>899</v>
      </c>
      <c r="J850" s="662" t="s">
        <v>1893</v>
      </c>
      <c r="K850" s="662" t="s">
        <v>1894</v>
      </c>
      <c r="L850" s="663">
        <v>99.11</v>
      </c>
      <c r="M850" s="663">
        <v>594.66</v>
      </c>
      <c r="N850" s="662">
        <v>6</v>
      </c>
      <c r="O850" s="745">
        <v>3.5</v>
      </c>
      <c r="P850" s="663">
        <v>297.33</v>
      </c>
      <c r="Q850" s="678">
        <v>0.5</v>
      </c>
      <c r="R850" s="662">
        <v>3</v>
      </c>
      <c r="S850" s="678">
        <v>0.5</v>
      </c>
      <c r="T850" s="745">
        <v>1.5</v>
      </c>
      <c r="U850" s="701">
        <v>0.42857142857142855</v>
      </c>
    </row>
    <row r="851" spans="1:21" ht="14.4" customHeight="1" x14ac:dyDescent="0.3">
      <c r="A851" s="661">
        <v>13</v>
      </c>
      <c r="B851" s="662" t="s">
        <v>530</v>
      </c>
      <c r="C851" s="662" t="s">
        <v>1717</v>
      </c>
      <c r="D851" s="743" t="s">
        <v>2848</v>
      </c>
      <c r="E851" s="744" t="s">
        <v>1739</v>
      </c>
      <c r="F851" s="662" t="s">
        <v>1714</v>
      </c>
      <c r="G851" s="662" t="s">
        <v>2033</v>
      </c>
      <c r="H851" s="662" t="s">
        <v>531</v>
      </c>
      <c r="I851" s="662" t="s">
        <v>681</v>
      </c>
      <c r="J851" s="662" t="s">
        <v>2034</v>
      </c>
      <c r="K851" s="662" t="s">
        <v>2035</v>
      </c>
      <c r="L851" s="663">
        <v>0</v>
      </c>
      <c r="M851" s="663">
        <v>0</v>
      </c>
      <c r="N851" s="662">
        <v>6</v>
      </c>
      <c r="O851" s="745">
        <v>4.5</v>
      </c>
      <c r="P851" s="663">
        <v>0</v>
      </c>
      <c r="Q851" s="678"/>
      <c r="R851" s="662">
        <v>2</v>
      </c>
      <c r="S851" s="678">
        <v>0.33333333333333331</v>
      </c>
      <c r="T851" s="745">
        <v>2</v>
      </c>
      <c r="U851" s="701">
        <v>0.44444444444444442</v>
      </c>
    </row>
    <row r="852" spans="1:21" ht="14.4" customHeight="1" x14ac:dyDescent="0.3">
      <c r="A852" s="661">
        <v>13</v>
      </c>
      <c r="B852" s="662" t="s">
        <v>530</v>
      </c>
      <c r="C852" s="662" t="s">
        <v>1717</v>
      </c>
      <c r="D852" s="743" t="s">
        <v>2848</v>
      </c>
      <c r="E852" s="744" t="s">
        <v>1739</v>
      </c>
      <c r="F852" s="662" t="s">
        <v>1714</v>
      </c>
      <c r="G852" s="662" t="s">
        <v>2631</v>
      </c>
      <c r="H852" s="662" t="s">
        <v>531</v>
      </c>
      <c r="I852" s="662" t="s">
        <v>2646</v>
      </c>
      <c r="J852" s="662" t="s">
        <v>2647</v>
      </c>
      <c r="K852" s="662" t="s">
        <v>2630</v>
      </c>
      <c r="L852" s="663">
        <v>0</v>
      </c>
      <c r="M852" s="663">
        <v>0</v>
      </c>
      <c r="N852" s="662">
        <v>1</v>
      </c>
      <c r="O852" s="745">
        <v>0.5</v>
      </c>
      <c r="P852" s="663"/>
      <c r="Q852" s="678"/>
      <c r="R852" s="662"/>
      <c r="S852" s="678">
        <v>0</v>
      </c>
      <c r="T852" s="745"/>
      <c r="U852" s="701">
        <v>0</v>
      </c>
    </row>
    <row r="853" spans="1:21" ht="14.4" customHeight="1" x14ac:dyDescent="0.3">
      <c r="A853" s="661">
        <v>13</v>
      </c>
      <c r="B853" s="662" t="s">
        <v>530</v>
      </c>
      <c r="C853" s="662" t="s">
        <v>1717</v>
      </c>
      <c r="D853" s="743" t="s">
        <v>2848</v>
      </c>
      <c r="E853" s="744" t="s">
        <v>1739</v>
      </c>
      <c r="F853" s="662" t="s">
        <v>1714</v>
      </c>
      <c r="G853" s="662" t="s">
        <v>1906</v>
      </c>
      <c r="H853" s="662" t="s">
        <v>1113</v>
      </c>
      <c r="I853" s="662" t="s">
        <v>1247</v>
      </c>
      <c r="J853" s="662" t="s">
        <v>1248</v>
      </c>
      <c r="K853" s="662" t="s">
        <v>1696</v>
      </c>
      <c r="L853" s="663">
        <v>0</v>
      </c>
      <c r="M853" s="663">
        <v>0</v>
      </c>
      <c r="N853" s="662">
        <v>1</v>
      </c>
      <c r="O853" s="745">
        <v>1</v>
      </c>
      <c r="P853" s="663"/>
      <c r="Q853" s="678"/>
      <c r="R853" s="662"/>
      <c r="S853" s="678">
        <v>0</v>
      </c>
      <c r="T853" s="745"/>
      <c r="U853" s="701">
        <v>0</v>
      </c>
    </row>
    <row r="854" spans="1:21" ht="14.4" customHeight="1" x14ac:dyDescent="0.3">
      <c r="A854" s="661">
        <v>13</v>
      </c>
      <c r="B854" s="662" t="s">
        <v>530</v>
      </c>
      <c r="C854" s="662" t="s">
        <v>1717</v>
      </c>
      <c r="D854" s="743" t="s">
        <v>2848</v>
      </c>
      <c r="E854" s="744" t="s">
        <v>1739</v>
      </c>
      <c r="F854" s="662" t="s">
        <v>1714</v>
      </c>
      <c r="G854" s="662" t="s">
        <v>2185</v>
      </c>
      <c r="H854" s="662" t="s">
        <v>531</v>
      </c>
      <c r="I854" s="662" t="s">
        <v>2648</v>
      </c>
      <c r="J854" s="662" t="s">
        <v>2467</v>
      </c>
      <c r="K854" s="662" t="s">
        <v>2470</v>
      </c>
      <c r="L854" s="663">
        <v>0</v>
      </c>
      <c r="M854" s="663">
        <v>0</v>
      </c>
      <c r="N854" s="662">
        <v>1</v>
      </c>
      <c r="O854" s="745">
        <v>1</v>
      </c>
      <c r="P854" s="663">
        <v>0</v>
      </c>
      <c r="Q854" s="678"/>
      <c r="R854" s="662">
        <v>1</v>
      </c>
      <c r="S854" s="678">
        <v>1</v>
      </c>
      <c r="T854" s="745">
        <v>1</v>
      </c>
      <c r="U854" s="701">
        <v>1</v>
      </c>
    </row>
    <row r="855" spans="1:21" ht="14.4" customHeight="1" x14ac:dyDescent="0.3">
      <c r="A855" s="661">
        <v>13</v>
      </c>
      <c r="B855" s="662" t="s">
        <v>530</v>
      </c>
      <c r="C855" s="662" t="s">
        <v>1717</v>
      </c>
      <c r="D855" s="743" t="s">
        <v>2848</v>
      </c>
      <c r="E855" s="744" t="s">
        <v>1739</v>
      </c>
      <c r="F855" s="662" t="s">
        <v>1714</v>
      </c>
      <c r="G855" s="662" t="s">
        <v>2185</v>
      </c>
      <c r="H855" s="662" t="s">
        <v>531</v>
      </c>
      <c r="I855" s="662" t="s">
        <v>2649</v>
      </c>
      <c r="J855" s="662" t="s">
        <v>1050</v>
      </c>
      <c r="K855" s="662" t="s">
        <v>2650</v>
      </c>
      <c r="L855" s="663">
        <v>0</v>
      </c>
      <c r="M855" s="663">
        <v>0</v>
      </c>
      <c r="N855" s="662">
        <v>1</v>
      </c>
      <c r="O855" s="745">
        <v>1</v>
      </c>
      <c r="P855" s="663">
        <v>0</v>
      </c>
      <c r="Q855" s="678"/>
      <c r="R855" s="662">
        <v>1</v>
      </c>
      <c r="S855" s="678">
        <v>1</v>
      </c>
      <c r="T855" s="745">
        <v>1</v>
      </c>
      <c r="U855" s="701">
        <v>1</v>
      </c>
    </row>
    <row r="856" spans="1:21" ht="14.4" customHeight="1" x14ac:dyDescent="0.3">
      <c r="A856" s="661">
        <v>13</v>
      </c>
      <c r="B856" s="662" t="s">
        <v>530</v>
      </c>
      <c r="C856" s="662" t="s">
        <v>1717</v>
      </c>
      <c r="D856" s="743" t="s">
        <v>2848</v>
      </c>
      <c r="E856" s="744" t="s">
        <v>1740</v>
      </c>
      <c r="F856" s="662" t="s">
        <v>1714</v>
      </c>
      <c r="G856" s="662" t="s">
        <v>1797</v>
      </c>
      <c r="H856" s="662" t="s">
        <v>531</v>
      </c>
      <c r="I856" s="662" t="s">
        <v>1475</v>
      </c>
      <c r="J856" s="662" t="s">
        <v>1476</v>
      </c>
      <c r="K856" s="662" t="s">
        <v>1764</v>
      </c>
      <c r="L856" s="663">
        <v>75.819999999999993</v>
      </c>
      <c r="M856" s="663">
        <v>75.819999999999993</v>
      </c>
      <c r="N856" s="662">
        <v>1</v>
      </c>
      <c r="O856" s="745">
        <v>0.5</v>
      </c>
      <c r="P856" s="663"/>
      <c r="Q856" s="678">
        <v>0</v>
      </c>
      <c r="R856" s="662"/>
      <c r="S856" s="678">
        <v>0</v>
      </c>
      <c r="T856" s="745"/>
      <c r="U856" s="701">
        <v>0</v>
      </c>
    </row>
    <row r="857" spans="1:21" ht="14.4" customHeight="1" x14ac:dyDescent="0.3">
      <c r="A857" s="661">
        <v>13</v>
      </c>
      <c r="B857" s="662" t="s">
        <v>530</v>
      </c>
      <c r="C857" s="662" t="s">
        <v>1717</v>
      </c>
      <c r="D857" s="743" t="s">
        <v>2848</v>
      </c>
      <c r="E857" s="744" t="s">
        <v>1740</v>
      </c>
      <c r="F857" s="662" t="s">
        <v>1714</v>
      </c>
      <c r="G857" s="662" t="s">
        <v>1877</v>
      </c>
      <c r="H857" s="662" t="s">
        <v>531</v>
      </c>
      <c r="I857" s="662" t="s">
        <v>1878</v>
      </c>
      <c r="J857" s="662" t="s">
        <v>1879</v>
      </c>
      <c r="K857" s="662" t="s">
        <v>1880</v>
      </c>
      <c r="L857" s="663">
        <v>141.04</v>
      </c>
      <c r="M857" s="663">
        <v>141.04</v>
      </c>
      <c r="N857" s="662">
        <v>1</v>
      </c>
      <c r="O857" s="745">
        <v>1</v>
      </c>
      <c r="P857" s="663"/>
      <c r="Q857" s="678">
        <v>0</v>
      </c>
      <c r="R857" s="662"/>
      <c r="S857" s="678">
        <v>0</v>
      </c>
      <c r="T857" s="745"/>
      <c r="U857" s="701">
        <v>0</v>
      </c>
    </row>
    <row r="858" spans="1:21" ht="14.4" customHeight="1" x14ac:dyDescent="0.3">
      <c r="A858" s="661">
        <v>13</v>
      </c>
      <c r="B858" s="662" t="s">
        <v>530</v>
      </c>
      <c r="C858" s="662" t="s">
        <v>1717</v>
      </c>
      <c r="D858" s="743" t="s">
        <v>2848</v>
      </c>
      <c r="E858" s="744" t="s">
        <v>1740</v>
      </c>
      <c r="F858" s="662" t="s">
        <v>1714</v>
      </c>
      <c r="G858" s="662" t="s">
        <v>2021</v>
      </c>
      <c r="H858" s="662" t="s">
        <v>531</v>
      </c>
      <c r="I858" s="662" t="s">
        <v>2651</v>
      </c>
      <c r="J858" s="662" t="s">
        <v>2023</v>
      </c>
      <c r="K858" s="662" t="s">
        <v>2652</v>
      </c>
      <c r="L858" s="663">
        <v>78.33</v>
      </c>
      <c r="M858" s="663">
        <v>78.33</v>
      </c>
      <c r="N858" s="662">
        <v>1</v>
      </c>
      <c r="O858" s="745">
        <v>0.5</v>
      </c>
      <c r="P858" s="663"/>
      <c r="Q858" s="678">
        <v>0</v>
      </c>
      <c r="R858" s="662"/>
      <c r="S858" s="678">
        <v>0</v>
      </c>
      <c r="T858" s="745"/>
      <c r="U858" s="701">
        <v>0</v>
      </c>
    </row>
    <row r="859" spans="1:21" ht="14.4" customHeight="1" x14ac:dyDescent="0.3">
      <c r="A859" s="661">
        <v>13</v>
      </c>
      <c r="B859" s="662" t="s">
        <v>530</v>
      </c>
      <c r="C859" s="662" t="s">
        <v>1717</v>
      </c>
      <c r="D859" s="743" t="s">
        <v>2848</v>
      </c>
      <c r="E859" s="744" t="s">
        <v>1740</v>
      </c>
      <c r="F859" s="662" t="s">
        <v>1714</v>
      </c>
      <c r="G859" s="662" t="s">
        <v>2154</v>
      </c>
      <c r="H859" s="662" t="s">
        <v>531</v>
      </c>
      <c r="I859" s="662" t="s">
        <v>1112</v>
      </c>
      <c r="J859" s="662" t="s">
        <v>1095</v>
      </c>
      <c r="K859" s="662" t="s">
        <v>1096</v>
      </c>
      <c r="L859" s="663">
        <v>301.2</v>
      </c>
      <c r="M859" s="663">
        <v>301.2</v>
      </c>
      <c r="N859" s="662">
        <v>1</v>
      </c>
      <c r="O859" s="745">
        <v>0.5</v>
      </c>
      <c r="P859" s="663">
        <v>301.2</v>
      </c>
      <c r="Q859" s="678">
        <v>1</v>
      </c>
      <c r="R859" s="662">
        <v>1</v>
      </c>
      <c r="S859" s="678">
        <v>1</v>
      </c>
      <c r="T859" s="745">
        <v>0.5</v>
      </c>
      <c r="U859" s="701">
        <v>1</v>
      </c>
    </row>
    <row r="860" spans="1:21" ht="14.4" customHeight="1" x14ac:dyDescent="0.3">
      <c r="A860" s="661">
        <v>13</v>
      </c>
      <c r="B860" s="662" t="s">
        <v>530</v>
      </c>
      <c r="C860" s="662" t="s">
        <v>1717</v>
      </c>
      <c r="D860" s="743" t="s">
        <v>2848</v>
      </c>
      <c r="E860" s="744" t="s">
        <v>1740</v>
      </c>
      <c r="F860" s="662" t="s">
        <v>1714</v>
      </c>
      <c r="G860" s="662" t="s">
        <v>2033</v>
      </c>
      <c r="H860" s="662" t="s">
        <v>531</v>
      </c>
      <c r="I860" s="662" t="s">
        <v>681</v>
      </c>
      <c r="J860" s="662" t="s">
        <v>2034</v>
      </c>
      <c r="K860" s="662" t="s">
        <v>2035</v>
      </c>
      <c r="L860" s="663">
        <v>0</v>
      </c>
      <c r="M860" s="663">
        <v>0</v>
      </c>
      <c r="N860" s="662">
        <v>4</v>
      </c>
      <c r="O860" s="745">
        <v>1</v>
      </c>
      <c r="P860" s="663">
        <v>0</v>
      </c>
      <c r="Q860" s="678"/>
      <c r="R860" s="662">
        <v>4</v>
      </c>
      <c r="S860" s="678">
        <v>1</v>
      </c>
      <c r="T860" s="745">
        <v>1</v>
      </c>
      <c r="U860" s="701">
        <v>1</v>
      </c>
    </row>
    <row r="861" spans="1:21" ht="14.4" customHeight="1" x14ac:dyDescent="0.3">
      <c r="A861" s="661">
        <v>13</v>
      </c>
      <c r="B861" s="662" t="s">
        <v>530</v>
      </c>
      <c r="C861" s="662" t="s">
        <v>1717</v>
      </c>
      <c r="D861" s="743" t="s">
        <v>2848</v>
      </c>
      <c r="E861" s="744" t="s">
        <v>1740</v>
      </c>
      <c r="F861" s="662" t="s">
        <v>1714</v>
      </c>
      <c r="G861" s="662" t="s">
        <v>1902</v>
      </c>
      <c r="H861" s="662" t="s">
        <v>1113</v>
      </c>
      <c r="I861" s="662" t="s">
        <v>1519</v>
      </c>
      <c r="J861" s="662" t="s">
        <v>1238</v>
      </c>
      <c r="K861" s="662" t="s">
        <v>1520</v>
      </c>
      <c r="L861" s="663">
        <v>300.68</v>
      </c>
      <c r="M861" s="663">
        <v>300.68</v>
      </c>
      <c r="N861" s="662">
        <v>1</v>
      </c>
      <c r="O861" s="745">
        <v>0.5</v>
      </c>
      <c r="P861" s="663">
        <v>300.68</v>
      </c>
      <c r="Q861" s="678">
        <v>1</v>
      </c>
      <c r="R861" s="662">
        <v>1</v>
      </c>
      <c r="S861" s="678">
        <v>1</v>
      </c>
      <c r="T861" s="745">
        <v>0.5</v>
      </c>
      <c r="U861" s="701">
        <v>1</v>
      </c>
    </row>
    <row r="862" spans="1:21" ht="14.4" customHeight="1" x14ac:dyDescent="0.3">
      <c r="A862" s="661">
        <v>13</v>
      </c>
      <c r="B862" s="662" t="s">
        <v>530</v>
      </c>
      <c r="C862" s="662" t="s">
        <v>1717</v>
      </c>
      <c r="D862" s="743" t="s">
        <v>2848</v>
      </c>
      <c r="E862" s="744" t="s">
        <v>1740</v>
      </c>
      <c r="F862" s="662" t="s">
        <v>1714</v>
      </c>
      <c r="G862" s="662" t="s">
        <v>2653</v>
      </c>
      <c r="H862" s="662" t="s">
        <v>531</v>
      </c>
      <c r="I862" s="662" t="s">
        <v>2654</v>
      </c>
      <c r="J862" s="662" t="s">
        <v>933</v>
      </c>
      <c r="K862" s="662" t="s">
        <v>2655</v>
      </c>
      <c r="L862" s="663">
        <v>0</v>
      </c>
      <c r="M862" s="663">
        <v>0</v>
      </c>
      <c r="N862" s="662">
        <v>1</v>
      </c>
      <c r="O862" s="745">
        <v>1</v>
      </c>
      <c r="P862" s="663"/>
      <c r="Q862" s="678"/>
      <c r="R862" s="662"/>
      <c r="S862" s="678">
        <v>0</v>
      </c>
      <c r="T862" s="745"/>
      <c r="U862" s="701">
        <v>0</v>
      </c>
    </row>
    <row r="863" spans="1:21" ht="14.4" customHeight="1" x14ac:dyDescent="0.3">
      <c r="A863" s="661">
        <v>13</v>
      </c>
      <c r="B863" s="662" t="s">
        <v>530</v>
      </c>
      <c r="C863" s="662" t="s">
        <v>1717</v>
      </c>
      <c r="D863" s="743" t="s">
        <v>2848</v>
      </c>
      <c r="E863" s="744" t="s">
        <v>1741</v>
      </c>
      <c r="F863" s="662" t="s">
        <v>1714</v>
      </c>
      <c r="G863" s="662" t="s">
        <v>1751</v>
      </c>
      <c r="H863" s="662" t="s">
        <v>1113</v>
      </c>
      <c r="I863" s="662" t="s">
        <v>1410</v>
      </c>
      <c r="J863" s="662" t="s">
        <v>1260</v>
      </c>
      <c r="K863" s="662" t="s">
        <v>1656</v>
      </c>
      <c r="L863" s="663">
        <v>154.36000000000001</v>
      </c>
      <c r="M863" s="663">
        <v>154.36000000000001</v>
      </c>
      <c r="N863" s="662">
        <v>1</v>
      </c>
      <c r="O863" s="745">
        <v>1</v>
      </c>
      <c r="P863" s="663"/>
      <c r="Q863" s="678">
        <v>0</v>
      </c>
      <c r="R863" s="662"/>
      <c r="S863" s="678">
        <v>0</v>
      </c>
      <c r="T863" s="745"/>
      <c r="U863" s="701">
        <v>0</v>
      </c>
    </row>
    <row r="864" spans="1:21" ht="14.4" customHeight="1" x14ac:dyDescent="0.3">
      <c r="A864" s="661">
        <v>13</v>
      </c>
      <c r="B864" s="662" t="s">
        <v>530</v>
      </c>
      <c r="C864" s="662" t="s">
        <v>1717</v>
      </c>
      <c r="D864" s="743" t="s">
        <v>2848</v>
      </c>
      <c r="E864" s="744" t="s">
        <v>1742</v>
      </c>
      <c r="F864" s="662" t="s">
        <v>1714</v>
      </c>
      <c r="G864" s="662" t="s">
        <v>1751</v>
      </c>
      <c r="H864" s="662" t="s">
        <v>1113</v>
      </c>
      <c r="I864" s="662" t="s">
        <v>1410</v>
      </c>
      <c r="J864" s="662" t="s">
        <v>1260</v>
      </c>
      <c r="K864" s="662" t="s">
        <v>1656</v>
      </c>
      <c r="L864" s="663">
        <v>154.36000000000001</v>
      </c>
      <c r="M864" s="663">
        <v>154.36000000000001</v>
      </c>
      <c r="N864" s="662">
        <v>1</v>
      </c>
      <c r="O864" s="745">
        <v>1</v>
      </c>
      <c r="P864" s="663"/>
      <c r="Q864" s="678">
        <v>0</v>
      </c>
      <c r="R864" s="662"/>
      <c r="S864" s="678">
        <v>0</v>
      </c>
      <c r="T864" s="745"/>
      <c r="U864" s="701">
        <v>0</v>
      </c>
    </row>
    <row r="865" spans="1:21" ht="14.4" customHeight="1" x14ac:dyDescent="0.3">
      <c r="A865" s="661">
        <v>13</v>
      </c>
      <c r="B865" s="662" t="s">
        <v>530</v>
      </c>
      <c r="C865" s="662" t="s">
        <v>1717</v>
      </c>
      <c r="D865" s="743" t="s">
        <v>2848</v>
      </c>
      <c r="E865" s="744" t="s">
        <v>1742</v>
      </c>
      <c r="F865" s="662" t="s">
        <v>1714</v>
      </c>
      <c r="G865" s="662" t="s">
        <v>2308</v>
      </c>
      <c r="H865" s="662" t="s">
        <v>531</v>
      </c>
      <c r="I865" s="662" t="s">
        <v>1085</v>
      </c>
      <c r="J865" s="662" t="s">
        <v>1086</v>
      </c>
      <c r="K865" s="662" t="s">
        <v>1087</v>
      </c>
      <c r="L865" s="663">
        <v>31.42</v>
      </c>
      <c r="M865" s="663">
        <v>62.84</v>
      </c>
      <c r="N865" s="662">
        <v>2</v>
      </c>
      <c r="O865" s="745">
        <v>1</v>
      </c>
      <c r="P865" s="663"/>
      <c r="Q865" s="678">
        <v>0</v>
      </c>
      <c r="R865" s="662"/>
      <c r="S865" s="678">
        <v>0</v>
      </c>
      <c r="T865" s="745"/>
      <c r="U865" s="701">
        <v>0</v>
      </c>
    </row>
    <row r="866" spans="1:21" ht="14.4" customHeight="1" x14ac:dyDescent="0.3">
      <c r="A866" s="661">
        <v>13</v>
      </c>
      <c r="B866" s="662" t="s">
        <v>530</v>
      </c>
      <c r="C866" s="662" t="s">
        <v>1717</v>
      </c>
      <c r="D866" s="743" t="s">
        <v>2848</v>
      </c>
      <c r="E866" s="744" t="s">
        <v>1747</v>
      </c>
      <c r="F866" s="662" t="s">
        <v>1714</v>
      </c>
      <c r="G866" s="662" t="s">
        <v>1751</v>
      </c>
      <c r="H866" s="662" t="s">
        <v>1113</v>
      </c>
      <c r="I866" s="662" t="s">
        <v>1410</v>
      </c>
      <c r="J866" s="662" t="s">
        <v>1260</v>
      </c>
      <c r="K866" s="662" t="s">
        <v>1656</v>
      </c>
      <c r="L866" s="663">
        <v>154.36000000000001</v>
      </c>
      <c r="M866" s="663">
        <v>154.36000000000001</v>
      </c>
      <c r="N866" s="662">
        <v>1</v>
      </c>
      <c r="O866" s="745">
        <v>1</v>
      </c>
      <c r="P866" s="663">
        <v>154.36000000000001</v>
      </c>
      <c r="Q866" s="678">
        <v>1</v>
      </c>
      <c r="R866" s="662">
        <v>1</v>
      </c>
      <c r="S866" s="678">
        <v>1</v>
      </c>
      <c r="T866" s="745">
        <v>1</v>
      </c>
      <c r="U866" s="701">
        <v>1</v>
      </c>
    </row>
    <row r="867" spans="1:21" ht="14.4" customHeight="1" x14ac:dyDescent="0.3">
      <c r="A867" s="661">
        <v>13</v>
      </c>
      <c r="B867" s="662" t="s">
        <v>530</v>
      </c>
      <c r="C867" s="662" t="s">
        <v>1717</v>
      </c>
      <c r="D867" s="743" t="s">
        <v>2848</v>
      </c>
      <c r="E867" s="744" t="s">
        <v>1747</v>
      </c>
      <c r="F867" s="662" t="s">
        <v>1714</v>
      </c>
      <c r="G867" s="662" t="s">
        <v>1782</v>
      </c>
      <c r="H867" s="662" t="s">
        <v>531</v>
      </c>
      <c r="I867" s="662" t="s">
        <v>1783</v>
      </c>
      <c r="J867" s="662" t="s">
        <v>1343</v>
      </c>
      <c r="K867" s="662" t="s">
        <v>1663</v>
      </c>
      <c r="L867" s="663">
        <v>170.52</v>
      </c>
      <c r="M867" s="663">
        <v>170.52</v>
      </c>
      <c r="N867" s="662">
        <v>1</v>
      </c>
      <c r="O867" s="745">
        <v>1</v>
      </c>
      <c r="P867" s="663"/>
      <c r="Q867" s="678">
        <v>0</v>
      </c>
      <c r="R867" s="662"/>
      <c r="S867" s="678">
        <v>0</v>
      </c>
      <c r="T867" s="745"/>
      <c r="U867" s="701">
        <v>0</v>
      </c>
    </row>
    <row r="868" spans="1:21" ht="14.4" customHeight="1" x14ac:dyDescent="0.3">
      <c r="A868" s="661">
        <v>13</v>
      </c>
      <c r="B868" s="662" t="s">
        <v>530</v>
      </c>
      <c r="C868" s="662" t="s">
        <v>1717</v>
      </c>
      <c r="D868" s="743" t="s">
        <v>2848</v>
      </c>
      <c r="E868" s="744" t="s">
        <v>1747</v>
      </c>
      <c r="F868" s="662" t="s">
        <v>1714</v>
      </c>
      <c r="G868" s="662" t="s">
        <v>1782</v>
      </c>
      <c r="H868" s="662" t="s">
        <v>531</v>
      </c>
      <c r="I868" s="662" t="s">
        <v>1790</v>
      </c>
      <c r="J868" s="662" t="s">
        <v>1343</v>
      </c>
      <c r="K868" s="662" t="s">
        <v>1663</v>
      </c>
      <c r="L868" s="663">
        <v>0</v>
      </c>
      <c r="M868" s="663">
        <v>0</v>
      </c>
      <c r="N868" s="662">
        <v>1</v>
      </c>
      <c r="O868" s="745">
        <v>0.5</v>
      </c>
      <c r="P868" s="663">
        <v>0</v>
      </c>
      <c r="Q868" s="678"/>
      <c r="R868" s="662">
        <v>1</v>
      </c>
      <c r="S868" s="678">
        <v>1</v>
      </c>
      <c r="T868" s="745">
        <v>0.5</v>
      </c>
      <c r="U868" s="701">
        <v>1</v>
      </c>
    </row>
    <row r="869" spans="1:21" ht="14.4" customHeight="1" x14ac:dyDescent="0.3">
      <c r="A869" s="661">
        <v>13</v>
      </c>
      <c r="B869" s="662" t="s">
        <v>530</v>
      </c>
      <c r="C869" s="662" t="s">
        <v>1717</v>
      </c>
      <c r="D869" s="743" t="s">
        <v>2848</v>
      </c>
      <c r="E869" s="744" t="s">
        <v>1747</v>
      </c>
      <c r="F869" s="662" t="s">
        <v>1714</v>
      </c>
      <c r="G869" s="662" t="s">
        <v>2656</v>
      </c>
      <c r="H869" s="662" t="s">
        <v>1113</v>
      </c>
      <c r="I869" s="662" t="s">
        <v>1171</v>
      </c>
      <c r="J869" s="662" t="s">
        <v>1685</v>
      </c>
      <c r="K869" s="662" t="s">
        <v>1686</v>
      </c>
      <c r="L869" s="663">
        <v>424.24</v>
      </c>
      <c r="M869" s="663">
        <v>424.24</v>
      </c>
      <c r="N869" s="662">
        <v>1</v>
      </c>
      <c r="O869" s="745">
        <v>0.5</v>
      </c>
      <c r="P869" s="663">
        <v>424.24</v>
      </c>
      <c r="Q869" s="678">
        <v>1</v>
      </c>
      <c r="R869" s="662">
        <v>1</v>
      </c>
      <c r="S869" s="678">
        <v>1</v>
      </c>
      <c r="T869" s="745">
        <v>0.5</v>
      </c>
      <c r="U869" s="701">
        <v>1</v>
      </c>
    </row>
    <row r="870" spans="1:21" ht="14.4" customHeight="1" x14ac:dyDescent="0.3">
      <c r="A870" s="661">
        <v>13</v>
      </c>
      <c r="B870" s="662" t="s">
        <v>530</v>
      </c>
      <c r="C870" s="662" t="s">
        <v>1717</v>
      </c>
      <c r="D870" s="743" t="s">
        <v>2848</v>
      </c>
      <c r="E870" s="744" t="s">
        <v>1747</v>
      </c>
      <c r="F870" s="662" t="s">
        <v>1714</v>
      </c>
      <c r="G870" s="662" t="s">
        <v>2021</v>
      </c>
      <c r="H870" s="662" t="s">
        <v>531</v>
      </c>
      <c r="I870" s="662" t="s">
        <v>2651</v>
      </c>
      <c r="J870" s="662" t="s">
        <v>2023</v>
      </c>
      <c r="K870" s="662" t="s">
        <v>2652</v>
      </c>
      <c r="L870" s="663">
        <v>78.33</v>
      </c>
      <c r="M870" s="663">
        <v>78.33</v>
      </c>
      <c r="N870" s="662">
        <v>1</v>
      </c>
      <c r="O870" s="745">
        <v>0.5</v>
      </c>
      <c r="P870" s="663">
        <v>78.33</v>
      </c>
      <c r="Q870" s="678">
        <v>1</v>
      </c>
      <c r="R870" s="662">
        <v>1</v>
      </c>
      <c r="S870" s="678">
        <v>1</v>
      </c>
      <c r="T870" s="745">
        <v>0.5</v>
      </c>
      <c r="U870" s="701">
        <v>1</v>
      </c>
    </row>
    <row r="871" spans="1:21" ht="14.4" customHeight="1" x14ac:dyDescent="0.3">
      <c r="A871" s="661">
        <v>13</v>
      </c>
      <c r="B871" s="662" t="s">
        <v>530</v>
      </c>
      <c r="C871" s="662" t="s">
        <v>1717</v>
      </c>
      <c r="D871" s="743" t="s">
        <v>2848</v>
      </c>
      <c r="E871" s="744" t="s">
        <v>1747</v>
      </c>
      <c r="F871" s="662" t="s">
        <v>1714</v>
      </c>
      <c r="G871" s="662" t="s">
        <v>2033</v>
      </c>
      <c r="H871" s="662" t="s">
        <v>531</v>
      </c>
      <c r="I871" s="662" t="s">
        <v>681</v>
      </c>
      <c r="J871" s="662" t="s">
        <v>2034</v>
      </c>
      <c r="K871" s="662" t="s">
        <v>2035</v>
      </c>
      <c r="L871" s="663">
        <v>0</v>
      </c>
      <c r="M871" s="663">
        <v>0</v>
      </c>
      <c r="N871" s="662">
        <v>3</v>
      </c>
      <c r="O871" s="745">
        <v>2.5</v>
      </c>
      <c r="P871" s="663">
        <v>0</v>
      </c>
      <c r="Q871" s="678"/>
      <c r="R871" s="662">
        <v>2</v>
      </c>
      <c r="S871" s="678">
        <v>0.66666666666666663</v>
      </c>
      <c r="T871" s="745">
        <v>1.5</v>
      </c>
      <c r="U871" s="701">
        <v>0.6</v>
      </c>
    </row>
    <row r="872" spans="1:21" ht="14.4" customHeight="1" x14ac:dyDescent="0.3">
      <c r="A872" s="661">
        <v>13</v>
      </c>
      <c r="B872" s="662" t="s">
        <v>530</v>
      </c>
      <c r="C872" s="662" t="s">
        <v>1717</v>
      </c>
      <c r="D872" s="743" t="s">
        <v>2848</v>
      </c>
      <c r="E872" s="744" t="s">
        <v>1749</v>
      </c>
      <c r="F872" s="662" t="s">
        <v>1714</v>
      </c>
      <c r="G872" s="662" t="s">
        <v>2657</v>
      </c>
      <c r="H872" s="662" t="s">
        <v>531</v>
      </c>
      <c r="I872" s="662" t="s">
        <v>2658</v>
      </c>
      <c r="J872" s="662" t="s">
        <v>779</v>
      </c>
      <c r="K872" s="662" t="s">
        <v>2659</v>
      </c>
      <c r="L872" s="663">
        <v>31.09</v>
      </c>
      <c r="M872" s="663">
        <v>31.09</v>
      </c>
      <c r="N872" s="662">
        <v>1</v>
      </c>
      <c r="O872" s="745">
        <v>0.5</v>
      </c>
      <c r="P872" s="663"/>
      <c r="Q872" s="678">
        <v>0</v>
      </c>
      <c r="R872" s="662"/>
      <c r="S872" s="678">
        <v>0</v>
      </c>
      <c r="T872" s="745"/>
      <c r="U872" s="701">
        <v>0</v>
      </c>
    </row>
    <row r="873" spans="1:21" ht="14.4" customHeight="1" x14ac:dyDescent="0.3">
      <c r="A873" s="661">
        <v>13</v>
      </c>
      <c r="B873" s="662" t="s">
        <v>530</v>
      </c>
      <c r="C873" s="662" t="s">
        <v>1717</v>
      </c>
      <c r="D873" s="743" t="s">
        <v>2848</v>
      </c>
      <c r="E873" s="744" t="s">
        <v>1749</v>
      </c>
      <c r="F873" s="662" t="s">
        <v>1714</v>
      </c>
      <c r="G873" s="662" t="s">
        <v>1751</v>
      </c>
      <c r="H873" s="662" t="s">
        <v>1113</v>
      </c>
      <c r="I873" s="662" t="s">
        <v>1410</v>
      </c>
      <c r="J873" s="662" t="s">
        <v>1260</v>
      </c>
      <c r="K873" s="662" t="s">
        <v>1656</v>
      </c>
      <c r="L873" s="663">
        <v>154.36000000000001</v>
      </c>
      <c r="M873" s="663">
        <v>154.36000000000001</v>
      </c>
      <c r="N873" s="662">
        <v>1</v>
      </c>
      <c r="O873" s="745">
        <v>1</v>
      </c>
      <c r="P873" s="663"/>
      <c r="Q873" s="678">
        <v>0</v>
      </c>
      <c r="R873" s="662"/>
      <c r="S873" s="678">
        <v>0</v>
      </c>
      <c r="T873" s="745"/>
      <c r="U873" s="701">
        <v>0</v>
      </c>
    </row>
    <row r="874" spans="1:21" ht="14.4" customHeight="1" x14ac:dyDescent="0.3">
      <c r="A874" s="661">
        <v>13</v>
      </c>
      <c r="B874" s="662" t="s">
        <v>530</v>
      </c>
      <c r="C874" s="662" t="s">
        <v>1717</v>
      </c>
      <c r="D874" s="743" t="s">
        <v>2848</v>
      </c>
      <c r="E874" s="744" t="s">
        <v>1749</v>
      </c>
      <c r="F874" s="662" t="s">
        <v>1714</v>
      </c>
      <c r="G874" s="662" t="s">
        <v>1751</v>
      </c>
      <c r="H874" s="662" t="s">
        <v>1113</v>
      </c>
      <c r="I874" s="662" t="s">
        <v>1259</v>
      </c>
      <c r="J874" s="662" t="s">
        <v>1260</v>
      </c>
      <c r="K874" s="662" t="s">
        <v>1655</v>
      </c>
      <c r="L874" s="663">
        <v>225.06</v>
      </c>
      <c r="M874" s="663">
        <v>450.12</v>
      </c>
      <c r="N874" s="662">
        <v>2</v>
      </c>
      <c r="O874" s="745">
        <v>1.5</v>
      </c>
      <c r="P874" s="663">
        <v>450.12</v>
      </c>
      <c r="Q874" s="678">
        <v>1</v>
      </c>
      <c r="R874" s="662">
        <v>2</v>
      </c>
      <c r="S874" s="678">
        <v>1</v>
      </c>
      <c r="T874" s="745">
        <v>1.5</v>
      </c>
      <c r="U874" s="701">
        <v>1</v>
      </c>
    </row>
    <row r="875" spans="1:21" ht="14.4" customHeight="1" x14ac:dyDescent="0.3">
      <c r="A875" s="661">
        <v>13</v>
      </c>
      <c r="B875" s="662" t="s">
        <v>530</v>
      </c>
      <c r="C875" s="662" t="s">
        <v>1717</v>
      </c>
      <c r="D875" s="743" t="s">
        <v>2848</v>
      </c>
      <c r="E875" s="744" t="s">
        <v>1749</v>
      </c>
      <c r="F875" s="662" t="s">
        <v>1714</v>
      </c>
      <c r="G875" s="662" t="s">
        <v>1782</v>
      </c>
      <c r="H875" s="662" t="s">
        <v>531</v>
      </c>
      <c r="I875" s="662" t="s">
        <v>1342</v>
      </c>
      <c r="J875" s="662" t="s">
        <v>1343</v>
      </c>
      <c r="K875" s="662" t="s">
        <v>1663</v>
      </c>
      <c r="L875" s="663">
        <v>170.52</v>
      </c>
      <c r="M875" s="663">
        <v>170.52</v>
      </c>
      <c r="N875" s="662">
        <v>1</v>
      </c>
      <c r="O875" s="745">
        <v>1</v>
      </c>
      <c r="P875" s="663">
        <v>170.52</v>
      </c>
      <c r="Q875" s="678">
        <v>1</v>
      </c>
      <c r="R875" s="662">
        <v>1</v>
      </c>
      <c r="S875" s="678">
        <v>1</v>
      </c>
      <c r="T875" s="745">
        <v>1</v>
      </c>
      <c r="U875" s="701">
        <v>1</v>
      </c>
    </row>
    <row r="876" spans="1:21" ht="14.4" customHeight="1" x14ac:dyDescent="0.3">
      <c r="A876" s="661">
        <v>13</v>
      </c>
      <c r="B876" s="662" t="s">
        <v>530</v>
      </c>
      <c r="C876" s="662" t="s">
        <v>1717</v>
      </c>
      <c r="D876" s="743" t="s">
        <v>2848</v>
      </c>
      <c r="E876" s="744" t="s">
        <v>1749</v>
      </c>
      <c r="F876" s="662" t="s">
        <v>1714</v>
      </c>
      <c r="G876" s="662" t="s">
        <v>1782</v>
      </c>
      <c r="H876" s="662" t="s">
        <v>531</v>
      </c>
      <c r="I876" s="662" t="s">
        <v>2277</v>
      </c>
      <c r="J876" s="662" t="s">
        <v>1343</v>
      </c>
      <c r="K876" s="662" t="s">
        <v>1111</v>
      </c>
      <c r="L876" s="663">
        <v>0</v>
      </c>
      <c r="M876" s="663">
        <v>0</v>
      </c>
      <c r="N876" s="662">
        <v>2</v>
      </c>
      <c r="O876" s="745">
        <v>2</v>
      </c>
      <c r="P876" s="663">
        <v>0</v>
      </c>
      <c r="Q876" s="678"/>
      <c r="R876" s="662">
        <v>2</v>
      </c>
      <c r="S876" s="678">
        <v>1</v>
      </c>
      <c r="T876" s="745">
        <v>2</v>
      </c>
      <c r="U876" s="701">
        <v>1</v>
      </c>
    </row>
    <row r="877" spans="1:21" ht="14.4" customHeight="1" x14ac:dyDescent="0.3">
      <c r="A877" s="661">
        <v>13</v>
      </c>
      <c r="B877" s="662" t="s">
        <v>530</v>
      </c>
      <c r="C877" s="662" t="s">
        <v>1717</v>
      </c>
      <c r="D877" s="743" t="s">
        <v>2848</v>
      </c>
      <c r="E877" s="744" t="s">
        <v>1749</v>
      </c>
      <c r="F877" s="662" t="s">
        <v>1714</v>
      </c>
      <c r="G877" s="662" t="s">
        <v>2660</v>
      </c>
      <c r="H877" s="662" t="s">
        <v>531</v>
      </c>
      <c r="I877" s="662" t="s">
        <v>762</v>
      </c>
      <c r="J877" s="662" t="s">
        <v>763</v>
      </c>
      <c r="K877" s="662" t="s">
        <v>764</v>
      </c>
      <c r="L877" s="663">
        <v>33</v>
      </c>
      <c r="M877" s="663">
        <v>33</v>
      </c>
      <c r="N877" s="662">
        <v>1</v>
      </c>
      <c r="O877" s="745">
        <v>0.5</v>
      </c>
      <c r="P877" s="663"/>
      <c r="Q877" s="678">
        <v>0</v>
      </c>
      <c r="R877" s="662"/>
      <c r="S877" s="678">
        <v>0</v>
      </c>
      <c r="T877" s="745"/>
      <c r="U877" s="701">
        <v>0</v>
      </c>
    </row>
    <row r="878" spans="1:21" ht="14.4" customHeight="1" x14ac:dyDescent="0.3">
      <c r="A878" s="661">
        <v>13</v>
      </c>
      <c r="B878" s="662" t="s">
        <v>530</v>
      </c>
      <c r="C878" s="662" t="s">
        <v>1717</v>
      </c>
      <c r="D878" s="743" t="s">
        <v>2848</v>
      </c>
      <c r="E878" s="744" t="s">
        <v>1749</v>
      </c>
      <c r="F878" s="662" t="s">
        <v>1714</v>
      </c>
      <c r="G878" s="662" t="s">
        <v>2006</v>
      </c>
      <c r="H878" s="662" t="s">
        <v>531</v>
      </c>
      <c r="I878" s="662" t="s">
        <v>601</v>
      </c>
      <c r="J878" s="662" t="s">
        <v>2007</v>
      </c>
      <c r="K878" s="662" t="s">
        <v>2008</v>
      </c>
      <c r="L878" s="663">
        <v>44.59</v>
      </c>
      <c r="M878" s="663">
        <v>44.59</v>
      </c>
      <c r="N878" s="662">
        <v>1</v>
      </c>
      <c r="O878" s="745">
        <v>0.5</v>
      </c>
      <c r="P878" s="663">
        <v>44.59</v>
      </c>
      <c r="Q878" s="678">
        <v>1</v>
      </c>
      <c r="R878" s="662">
        <v>1</v>
      </c>
      <c r="S878" s="678">
        <v>1</v>
      </c>
      <c r="T878" s="745">
        <v>0.5</v>
      </c>
      <c r="U878" s="701">
        <v>1</v>
      </c>
    </row>
    <row r="879" spans="1:21" ht="14.4" customHeight="1" x14ac:dyDescent="0.3">
      <c r="A879" s="661">
        <v>13</v>
      </c>
      <c r="B879" s="662" t="s">
        <v>530</v>
      </c>
      <c r="C879" s="662" t="s">
        <v>1717</v>
      </c>
      <c r="D879" s="743" t="s">
        <v>2848</v>
      </c>
      <c r="E879" s="744" t="s">
        <v>1749</v>
      </c>
      <c r="F879" s="662" t="s">
        <v>1714</v>
      </c>
      <c r="G879" s="662" t="s">
        <v>1877</v>
      </c>
      <c r="H879" s="662" t="s">
        <v>531</v>
      </c>
      <c r="I879" s="662" t="s">
        <v>2233</v>
      </c>
      <c r="J879" s="662" t="s">
        <v>2234</v>
      </c>
      <c r="K879" s="662" t="s">
        <v>1880</v>
      </c>
      <c r="L879" s="663">
        <v>141.04</v>
      </c>
      <c r="M879" s="663">
        <v>282.08</v>
      </c>
      <c r="N879" s="662">
        <v>2</v>
      </c>
      <c r="O879" s="745">
        <v>1</v>
      </c>
      <c r="P879" s="663"/>
      <c r="Q879" s="678">
        <v>0</v>
      </c>
      <c r="R879" s="662"/>
      <c r="S879" s="678">
        <v>0</v>
      </c>
      <c r="T879" s="745"/>
      <c r="U879" s="701">
        <v>0</v>
      </c>
    </row>
    <row r="880" spans="1:21" ht="14.4" customHeight="1" x14ac:dyDescent="0.3">
      <c r="A880" s="661">
        <v>13</v>
      </c>
      <c r="B880" s="662" t="s">
        <v>530</v>
      </c>
      <c r="C880" s="662" t="s">
        <v>1717</v>
      </c>
      <c r="D880" s="743" t="s">
        <v>2848</v>
      </c>
      <c r="E880" s="744" t="s">
        <v>1749</v>
      </c>
      <c r="F880" s="662" t="s">
        <v>1714</v>
      </c>
      <c r="G880" s="662" t="s">
        <v>2626</v>
      </c>
      <c r="H880" s="662" t="s">
        <v>1113</v>
      </c>
      <c r="I880" s="662" t="s">
        <v>1130</v>
      </c>
      <c r="J880" s="662" t="s">
        <v>1131</v>
      </c>
      <c r="K880" s="662" t="s">
        <v>1625</v>
      </c>
      <c r="L880" s="663">
        <v>923.74</v>
      </c>
      <c r="M880" s="663">
        <v>923.74</v>
      </c>
      <c r="N880" s="662">
        <v>1</v>
      </c>
      <c r="O880" s="745">
        <v>1</v>
      </c>
      <c r="P880" s="663"/>
      <c r="Q880" s="678">
        <v>0</v>
      </c>
      <c r="R880" s="662"/>
      <c r="S880" s="678">
        <v>0</v>
      </c>
      <c r="T880" s="745"/>
      <c r="U880" s="701">
        <v>0</v>
      </c>
    </row>
    <row r="881" spans="1:21" ht="14.4" customHeight="1" x14ac:dyDescent="0.3">
      <c r="A881" s="661">
        <v>13</v>
      </c>
      <c r="B881" s="662" t="s">
        <v>530</v>
      </c>
      <c r="C881" s="662" t="s">
        <v>1717</v>
      </c>
      <c r="D881" s="743" t="s">
        <v>2848</v>
      </c>
      <c r="E881" s="744" t="s">
        <v>1749</v>
      </c>
      <c r="F881" s="662" t="s">
        <v>1714</v>
      </c>
      <c r="G881" s="662" t="s">
        <v>2154</v>
      </c>
      <c r="H881" s="662" t="s">
        <v>531</v>
      </c>
      <c r="I881" s="662" t="s">
        <v>2635</v>
      </c>
      <c r="J881" s="662" t="s">
        <v>1095</v>
      </c>
      <c r="K881" s="662" t="s">
        <v>2636</v>
      </c>
      <c r="L881" s="663">
        <v>28.81</v>
      </c>
      <c r="M881" s="663">
        <v>28.81</v>
      </c>
      <c r="N881" s="662">
        <v>1</v>
      </c>
      <c r="O881" s="745">
        <v>0.5</v>
      </c>
      <c r="P881" s="663">
        <v>28.81</v>
      </c>
      <c r="Q881" s="678">
        <v>1</v>
      </c>
      <c r="R881" s="662">
        <v>1</v>
      </c>
      <c r="S881" s="678">
        <v>1</v>
      </c>
      <c r="T881" s="745">
        <v>0.5</v>
      </c>
      <c r="U881" s="701">
        <v>1</v>
      </c>
    </row>
    <row r="882" spans="1:21" ht="14.4" customHeight="1" x14ac:dyDescent="0.3">
      <c r="A882" s="661">
        <v>13</v>
      </c>
      <c r="B882" s="662" t="s">
        <v>530</v>
      </c>
      <c r="C882" s="662" t="s">
        <v>1717</v>
      </c>
      <c r="D882" s="743" t="s">
        <v>2848</v>
      </c>
      <c r="E882" s="744" t="s">
        <v>1749</v>
      </c>
      <c r="F882" s="662" t="s">
        <v>1714</v>
      </c>
      <c r="G882" s="662" t="s">
        <v>2154</v>
      </c>
      <c r="H882" s="662" t="s">
        <v>531</v>
      </c>
      <c r="I882" s="662" t="s">
        <v>2304</v>
      </c>
      <c r="J882" s="662" t="s">
        <v>1095</v>
      </c>
      <c r="K882" s="662" t="s">
        <v>2305</v>
      </c>
      <c r="L882" s="663">
        <v>57.64</v>
      </c>
      <c r="M882" s="663">
        <v>57.64</v>
      </c>
      <c r="N882" s="662">
        <v>1</v>
      </c>
      <c r="O882" s="745">
        <v>0.5</v>
      </c>
      <c r="P882" s="663"/>
      <c r="Q882" s="678">
        <v>0</v>
      </c>
      <c r="R882" s="662"/>
      <c r="S882" s="678">
        <v>0</v>
      </c>
      <c r="T882" s="745"/>
      <c r="U882" s="701">
        <v>0</v>
      </c>
    </row>
    <row r="883" spans="1:21" ht="14.4" customHeight="1" x14ac:dyDescent="0.3">
      <c r="A883" s="661">
        <v>13</v>
      </c>
      <c r="B883" s="662" t="s">
        <v>530</v>
      </c>
      <c r="C883" s="662" t="s">
        <v>1717</v>
      </c>
      <c r="D883" s="743" t="s">
        <v>2848</v>
      </c>
      <c r="E883" s="744" t="s">
        <v>1749</v>
      </c>
      <c r="F883" s="662" t="s">
        <v>1714</v>
      </c>
      <c r="G883" s="662" t="s">
        <v>2439</v>
      </c>
      <c r="H883" s="662" t="s">
        <v>1113</v>
      </c>
      <c r="I883" s="662" t="s">
        <v>2661</v>
      </c>
      <c r="J883" s="662" t="s">
        <v>2441</v>
      </c>
      <c r="K883" s="662" t="s">
        <v>1140</v>
      </c>
      <c r="L883" s="663">
        <v>48.27</v>
      </c>
      <c r="M883" s="663">
        <v>48.27</v>
      </c>
      <c r="N883" s="662">
        <v>1</v>
      </c>
      <c r="O883" s="745">
        <v>0.5</v>
      </c>
      <c r="P883" s="663"/>
      <c r="Q883" s="678">
        <v>0</v>
      </c>
      <c r="R883" s="662"/>
      <c r="S883" s="678">
        <v>0</v>
      </c>
      <c r="T883" s="745"/>
      <c r="U883" s="701">
        <v>0</v>
      </c>
    </row>
    <row r="884" spans="1:21" ht="14.4" customHeight="1" x14ac:dyDescent="0.3">
      <c r="A884" s="661">
        <v>13</v>
      </c>
      <c r="B884" s="662" t="s">
        <v>530</v>
      </c>
      <c r="C884" s="662" t="s">
        <v>1717</v>
      </c>
      <c r="D884" s="743" t="s">
        <v>2848</v>
      </c>
      <c r="E884" s="744" t="s">
        <v>1749</v>
      </c>
      <c r="F884" s="662" t="s">
        <v>1714</v>
      </c>
      <c r="G884" s="662" t="s">
        <v>2162</v>
      </c>
      <c r="H884" s="662" t="s">
        <v>531</v>
      </c>
      <c r="I884" s="662" t="s">
        <v>832</v>
      </c>
      <c r="J884" s="662" t="s">
        <v>2163</v>
      </c>
      <c r="K884" s="662" t="s">
        <v>2164</v>
      </c>
      <c r="L884" s="663">
        <v>0</v>
      </c>
      <c r="M884" s="663">
        <v>0</v>
      </c>
      <c r="N884" s="662">
        <v>1</v>
      </c>
      <c r="O884" s="745">
        <v>0.5</v>
      </c>
      <c r="P884" s="663"/>
      <c r="Q884" s="678"/>
      <c r="R884" s="662"/>
      <c r="S884" s="678">
        <v>0</v>
      </c>
      <c r="T884" s="745"/>
      <c r="U884" s="701">
        <v>0</v>
      </c>
    </row>
    <row r="885" spans="1:21" ht="14.4" customHeight="1" x14ac:dyDescent="0.3">
      <c r="A885" s="661">
        <v>13</v>
      </c>
      <c r="B885" s="662" t="s">
        <v>530</v>
      </c>
      <c r="C885" s="662" t="s">
        <v>1717</v>
      </c>
      <c r="D885" s="743" t="s">
        <v>2848</v>
      </c>
      <c r="E885" s="744" t="s">
        <v>1749</v>
      </c>
      <c r="F885" s="662" t="s">
        <v>1714</v>
      </c>
      <c r="G885" s="662" t="s">
        <v>2442</v>
      </c>
      <c r="H885" s="662" t="s">
        <v>531</v>
      </c>
      <c r="I885" s="662" t="s">
        <v>1034</v>
      </c>
      <c r="J885" s="662" t="s">
        <v>1035</v>
      </c>
      <c r="K885" s="662" t="s">
        <v>1036</v>
      </c>
      <c r="L885" s="663">
        <v>108.44</v>
      </c>
      <c r="M885" s="663">
        <v>108.44</v>
      </c>
      <c r="N885" s="662">
        <v>1</v>
      </c>
      <c r="O885" s="745">
        <v>1</v>
      </c>
      <c r="P885" s="663"/>
      <c r="Q885" s="678">
        <v>0</v>
      </c>
      <c r="R885" s="662"/>
      <c r="S885" s="678">
        <v>0</v>
      </c>
      <c r="T885" s="745"/>
      <c r="U885" s="701">
        <v>0</v>
      </c>
    </row>
    <row r="886" spans="1:21" ht="14.4" customHeight="1" x14ac:dyDescent="0.3">
      <c r="A886" s="661">
        <v>13</v>
      </c>
      <c r="B886" s="662" t="s">
        <v>530</v>
      </c>
      <c r="C886" s="662" t="s">
        <v>1717</v>
      </c>
      <c r="D886" s="743" t="s">
        <v>2848</v>
      </c>
      <c r="E886" s="744" t="s">
        <v>1749</v>
      </c>
      <c r="F886" s="662" t="s">
        <v>1714</v>
      </c>
      <c r="G886" s="662" t="s">
        <v>1892</v>
      </c>
      <c r="H886" s="662" t="s">
        <v>531</v>
      </c>
      <c r="I886" s="662" t="s">
        <v>899</v>
      </c>
      <c r="J886" s="662" t="s">
        <v>1893</v>
      </c>
      <c r="K886" s="662" t="s">
        <v>1894</v>
      </c>
      <c r="L886" s="663">
        <v>99.11</v>
      </c>
      <c r="M886" s="663">
        <v>99.11</v>
      </c>
      <c r="N886" s="662">
        <v>1</v>
      </c>
      <c r="O886" s="745">
        <v>0.5</v>
      </c>
      <c r="P886" s="663">
        <v>99.11</v>
      </c>
      <c r="Q886" s="678">
        <v>1</v>
      </c>
      <c r="R886" s="662">
        <v>1</v>
      </c>
      <c r="S886" s="678">
        <v>1</v>
      </c>
      <c r="T886" s="745">
        <v>0.5</v>
      </c>
      <c r="U886" s="701">
        <v>1</v>
      </c>
    </row>
    <row r="887" spans="1:21" ht="14.4" customHeight="1" x14ac:dyDescent="0.3">
      <c r="A887" s="661">
        <v>13</v>
      </c>
      <c r="B887" s="662" t="s">
        <v>530</v>
      </c>
      <c r="C887" s="662" t="s">
        <v>1717</v>
      </c>
      <c r="D887" s="743" t="s">
        <v>2848</v>
      </c>
      <c r="E887" s="744" t="s">
        <v>1749</v>
      </c>
      <c r="F887" s="662" t="s">
        <v>1714</v>
      </c>
      <c r="G887" s="662" t="s">
        <v>2033</v>
      </c>
      <c r="H887" s="662" t="s">
        <v>531</v>
      </c>
      <c r="I887" s="662" t="s">
        <v>681</v>
      </c>
      <c r="J887" s="662" t="s">
        <v>2034</v>
      </c>
      <c r="K887" s="662" t="s">
        <v>2035</v>
      </c>
      <c r="L887" s="663">
        <v>0</v>
      </c>
      <c r="M887" s="663">
        <v>0</v>
      </c>
      <c r="N887" s="662">
        <v>1</v>
      </c>
      <c r="O887" s="745">
        <v>0.5</v>
      </c>
      <c r="P887" s="663">
        <v>0</v>
      </c>
      <c r="Q887" s="678"/>
      <c r="R887" s="662">
        <v>1</v>
      </c>
      <c r="S887" s="678">
        <v>1</v>
      </c>
      <c r="T887" s="745">
        <v>0.5</v>
      </c>
      <c r="U887" s="701">
        <v>1</v>
      </c>
    </row>
    <row r="888" spans="1:21" ht="14.4" customHeight="1" x14ac:dyDescent="0.3">
      <c r="A888" s="661">
        <v>13</v>
      </c>
      <c r="B888" s="662" t="s">
        <v>530</v>
      </c>
      <c r="C888" s="662" t="s">
        <v>1717</v>
      </c>
      <c r="D888" s="743" t="s">
        <v>2848</v>
      </c>
      <c r="E888" s="744" t="s">
        <v>1749</v>
      </c>
      <c r="F888" s="662" t="s">
        <v>1714</v>
      </c>
      <c r="G888" s="662" t="s">
        <v>1906</v>
      </c>
      <c r="H888" s="662" t="s">
        <v>1113</v>
      </c>
      <c r="I888" s="662" t="s">
        <v>1247</v>
      </c>
      <c r="J888" s="662" t="s">
        <v>1248</v>
      </c>
      <c r="K888" s="662" t="s">
        <v>1696</v>
      </c>
      <c r="L888" s="663">
        <v>0</v>
      </c>
      <c r="M888" s="663">
        <v>0</v>
      </c>
      <c r="N888" s="662">
        <v>1</v>
      </c>
      <c r="O888" s="745">
        <v>0.5</v>
      </c>
      <c r="P888" s="663">
        <v>0</v>
      </c>
      <c r="Q888" s="678"/>
      <c r="R888" s="662">
        <v>1</v>
      </c>
      <c r="S888" s="678">
        <v>1</v>
      </c>
      <c r="T888" s="745">
        <v>0.5</v>
      </c>
      <c r="U888" s="701">
        <v>1</v>
      </c>
    </row>
    <row r="889" spans="1:21" ht="14.4" customHeight="1" x14ac:dyDescent="0.3">
      <c r="A889" s="661">
        <v>13</v>
      </c>
      <c r="B889" s="662" t="s">
        <v>530</v>
      </c>
      <c r="C889" s="662" t="s">
        <v>1717</v>
      </c>
      <c r="D889" s="743" t="s">
        <v>2848</v>
      </c>
      <c r="E889" s="744" t="s">
        <v>1749</v>
      </c>
      <c r="F889" s="662" t="s">
        <v>1714</v>
      </c>
      <c r="G889" s="662" t="s">
        <v>2473</v>
      </c>
      <c r="H889" s="662" t="s">
        <v>1113</v>
      </c>
      <c r="I889" s="662" t="s">
        <v>1167</v>
      </c>
      <c r="J889" s="662" t="s">
        <v>1168</v>
      </c>
      <c r="K889" s="662" t="s">
        <v>1169</v>
      </c>
      <c r="L889" s="663">
        <v>53.57</v>
      </c>
      <c r="M889" s="663">
        <v>53.57</v>
      </c>
      <c r="N889" s="662">
        <v>1</v>
      </c>
      <c r="O889" s="745">
        <v>0.5</v>
      </c>
      <c r="P889" s="663"/>
      <c r="Q889" s="678">
        <v>0</v>
      </c>
      <c r="R889" s="662"/>
      <c r="S889" s="678">
        <v>0</v>
      </c>
      <c r="T889" s="745"/>
      <c r="U889" s="701">
        <v>0</v>
      </c>
    </row>
    <row r="890" spans="1:21" ht="14.4" customHeight="1" x14ac:dyDescent="0.3">
      <c r="A890" s="661">
        <v>13</v>
      </c>
      <c r="B890" s="662" t="s">
        <v>530</v>
      </c>
      <c r="C890" s="662" t="s">
        <v>1717</v>
      </c>
      <c r="D890" s="743" t="s">
        <v>2848</v>
      </c>
      <c r="E890" s="744" t="s">
        <v>1749</v>
      </c>
      <c r="F890" s="662" t="s">
        <v>1716</v>
      </c>
      <c r="G890" s="662" t="s">
        <v>2040</v>
      </c>
      <c r="H890" s="662" t="s">
        <v>531</v>
      </c>
      <c r="I890" s="662" t="s">
        <v>2041</v>
      </c>
      <c r="J890" s="662" t="s">
        <v>2042</v>
      </c>
      <c r="K890" s="662" t="s">
        <v>2043</v>
      </c>
      <c r="L890" s="663">
        <v>1679</v>
      </c>
      <c r="M890" s="663">
        <v>1679</v>
      </c>
      <c r="N890" s="662">
        <v>1</v>
      </c>
      <c r="O890" s="745">
        <v>1</v>
      </c>
      <c r="P890" s="663">
        <v>1679</v>
      </c>
      <c r="Q890" s="678">
        <v>1</v>
      </c>
      <c r="R890" s="662">
        <v>1</v>
      </c>
      <c r="S890" s="678">
        <v>1</v>
      </c>
      <c r="T890" s="745">
        <v>1</v>
      </c>
      <c r="U890" s="701">
        <v>1</v>
      </c>
    </row>
    <row r="891" spans="1:21" ht="14.4" customHeight="1" x14ac:dyDescent="0.3">
      <c r="A891" s="661">
        <v>13</v>
      </c>
      <c r="B891" s="662" t="s">
        <v>530</v>
      </c>
      <c r="C891" s="662" t="s">
        <v>1717</v>
      </c>
      <c r="D891" s="743" t="s">
        <v>2848</v>
      </c>
      <c r="E891" s="744" t="s">
        <v>1750</v>
      </c>
      <c r="F891" s="662" t="s">
        <v>1714</v>
      </c>
      <c r="G891" s="662" t="s">
        <v>1751</v>
      </c>
      <c r="H891" s="662" t="s">
        <v>1113</v>
      </c>
      <c r="I891" s="662" t="s">
        <v>1410</v>
      </c>
      <c r="J891" s="662" t="s">
        <v>1260</v>
      </c>
      <c r="K891" s="662" t="s">
        <v>1656</v>
      </c>
      <c r="L891" s="663">
        <v>154.36000000000001</v>
      </c>
      <c r="M891" s="663">
        <v>154.36000000000001</v>
      </c>
      <c r="N891" s="662">
        <v>1</v>
      </c>
      <c r="O891" s="745">
        <v>1</v>
      </c>
      <c r="P891" s="663">
        <v>154.36000000000001</v>
      </c>
      <c r="Q891" s="678">
        <v>1</v>
      </c>
      <c r="R891" s="662">
        <v>1</v>
      </c>
      <c r="S891" s="678">
        <v>1</v>
      </c>
      <c r="T891" s="745">
        <v>1</v>
      </c>
      <c r="U891" s="701">
        <v>1</v>
      </c>
    </row>
    <row r="892" spans="1:21" ht="14.4" customHeight="1" x14ac:dyDescent="0.3">
      <c r="A892" s="661">
        <v>13</v>
      </c>
      <c r="B892" s="662" t="s">
        <v>530</v>
      </c>
      <c r="C892" s="662" t="s">
        <v>1717</v>
      </c>
      <c r="D892" s="743" t="s">
        <v>2848</v>
      </c>
      <c r="E892" s="744" t="s">
        <v>1750</v>
      </c>
      <c r="F892" s="662" t="s">
        <v>1714</v>
      </c>
      <c r="G892" s="662" t="s">
        <v>1782</v>
      </c>
      <c r="H892" s="662" t="s">
        <v>531</v>
      </c>
      <c r="I892" s="662" t="s">
        <v>1342</v>
      </c>
      <c r="J892" s="662" t="s">
        <v>1343</v>
      </c>
      <c r="K892" s="662" t="s">
        <v>1663</v>
      </c>
      <c r="L892" s="663">
        <v>170.52</v>
      </c>
      <c r="M892" s="663">
        <v>170.52</v>
      </c>
      <c r="N892" s="662">
        <v>1</v>
      </c>
      <c r="O892" s="745">
        <v>1</v>
      </c>
      <c r="P892" s="663"/>
      <c r="Q892" s="678">
        <v>0</v>
      </c>
      <c r="R892" s="662"/>
      <c r="S892" s="678">
        <v>0</v>
      </c>
      <c r="T892" s="745"/>
      <c r="U892" s="701">
        <v>0</v>
      </c>
    </row>
    <row r="893" spans="1:21" ht="14.4" customHeight="1" x14ac:dyDescent="0.3">
      <c r="A893" s="661">
        <v>13</v>
      </c>
      <c r="B893" s="662" t="s">
        <v>530</v>
      </c>
      <c r="C893" s="662" t="s">
        <v>1717</v>
      </c>
      <c r="D893" s="743" t="s">
        <v>2848</v>
      </c>
      <c r="E893" s="744" t="s">
        <v>1750</v>
      </c>
      <c r="F893" s="662" t="s">
        <v>1714</v>
      </c>
      <c r="G893" s="662" t="s">
        <v>1782</v>
      </c>
      <c r="H893" s="662" t="s">
        <v>531</v>
      </c>
      <c r="I893" s="662" t="s">
        <v>2277</v>
      </c>
      <c r="J893" s="662" t="s">
        <v>1343</v>
      </c>
      <c r="K893" s="662" t="s">
        <v>1111</v>
      </c>
      <c r="L893" s="663">
        <v>0</v>
      </c>
      <c r="M893" s="663">
        <v>0</v>
      </c>
      <c r="N893" s="662">
        <v>1</v>
      </c>
      <c r="O893" s="745">
        <v>1</v>
      </c>
      <c r="P893" s="663">
        <v>0</v>
      </c>
      <c r="Q893" s="678"/>
      <c r="R893" s="662">
        <v>1</v>
      </c>
      <c r="S893" s="678">
        <v>1</v>
      </c>
      <c r="T893" s="745">
        <v>1</v>
      </c>
      <c r="U893" s="701">
        <v>1</v>
      </c>
    </row>
    <row r="894" spans="1:21" ht="14.4" customHeight="1" x14ac:dyDescent="0.3">
      <c r="A894" s="661">
        <v>13</v>
      </c>
      <c r="B894" s="662" t="s">
        <v>530</v>
      </c>
      <c r="C894" s="662" t="s">
        <v>1717</v>
      </c>
      <c r="D894" s="743" t="s">
        <v>2848</v>
      </c>
      <c r="E894" s="744" t="s">
        <v>1750</v>
      </c>
      <c r="F894" s="662" t="s">
        <v>1714</v>
      </c>
      <c r="G894" s="662" t="s">
        <v>2628</v>
      </c>
      <c r="H894" s="662" t="s">
        <v>531</v>
      </c>
      <c r="I894" s="662" t="s">
        <v>746</v>
      </c>
      <c r="J894" s="662" t="s">
        <v>747</v>
      </c>
      <c r="K894" s="662" t="s">
        <v>2662</v>
      </c>
      <c r="L894" s="663">
        <v>0</v>
      </c>
      <c r="M894" s="663">
        <v>0</v>
      </c>
      <c r="N894" s="662">
        <v>1</v>
      </c>
      <c r="O894" s="745">
        <v>0.5</v>
      </c>
      <c r="P894" s="663"/>
      <c r="Q894" s="678"/>
      <c r="R894" s="662"/>
      <c r="S894" s="678">
        <v>0</v>
      </c>
      <c r="T894" s="745"/>
      <c r="U894" s="701">
        <v>0</v>
      </c>
    </row>
    <row r="895" spans="1:21" ht="14.4" customHeight="1" x14ac:dyDescent="0.3">
      <c r="A895" s="661">
        <v>13</v>
      </c>
      <c r="B895" s="662" t="s">
        <v>530</v>
      </c>
      <c r="C895" s="662" t="s">
        <v>1717</v>
      </c>
      <c r="D895" s="743" t="s">
        <v>2848</v>
      </c>
      <c r="E895" s="744" t="s">
        <v>1750</v>
      </c>
      <c r="F895" s="662" t="s">
        <v>1714</v>
      </c>
      <c r="G895" s="662" t="s">
        <v>2033</v>
      </c>
      <c r="H895" s="662" t="s">
        <v>531</v>
      </c>
      <c r="I895" s="662" t="s">
        <v>681</v>
      </c>
      <c r="J895" s="662" t="s">
        <v>2034</v>
      </c>
      <c r="K895" s="662" t="s">
        <v>2035</v>
      </c>
      <c r="L895" s="663">
        <v>0</v>
      </c>
      <c r="M895" s="663">
        <v>0</v>
      </c>
      <c r="N895" s="662">
        <v>2</v>
      </c>
      <c r="O895" s="745">
        <v>2</v>
      </c>
      <c r="P895" s="663"/>
      <c r="Q895" s="678"/>
      <c r="R895" s="662"/>
      <c r="S895" s="678">
        <v>0</v>
      </c>
      <c r="T895" s="745"/>
      <c r="U895" s="701">
        <v>0</v>
      </c>
    </row>
    <row r="896" spans="1:21" ht="14.4" customHeight="1" x14ac:dyDescent="0.3">
      <c r="A896" s="661">
        <v>13</v>
      </c>
      <c r="B896" s="662" t="s">
        <v>530</v>
      </c>
      <c r="C896" s="662" t="s">
        <v>1717</v>
      </c>
      <c r="D896" s="743" t="s">
        <v>2848</v>
      </c>
      <c r="E896" s="744" t="s">
        <v>1750</v>
      </c>
      <c r="F896" s="662" t="s">
        <v>1714</v>
      </c>
      <c r="G896" s="662" t="s">
        <v>2631</v>
      </c>
      <c r="H896" s="662" t="s">
        <v>531</v>
      </c>
      <c r="I896" s="662" t="s">
        <v>2632</v>
      </c>
      <c r="J896" s="662" t="s">
        <v>2633</v>
      </c>
      <c r="K896" s="662" t="s">
        <v>2634</v>
      </c>
      <c r="L896" s="663">
        <v>0</v>
      </c>
      <c r="M896" s="663">
        <v>0</v>
      </c>
      <c r="N896" s="662">
        <v>1</v>
      </c>
      <c r="O896" s="745">
        <v>0.5</v>
      </c>
      <c r="P896" s="663"/>
      <c r="Q896" s="678"/>
      <c r="R896" s="662"/>
      <c r="S896" s="678">
        <v>0</v>
      </c>
      <c r="T896" s="745"/>
      <c r="U896" s="701">
        <v>0</v>
      </c>
    </row>
    <row r="897" spans="1:21" ht="14.4" customHeight="1" x14ac:dyDescent="0.3">
      <c r="A897" s="661">
        <v>13</v>
      </c>
      <c r="B897" s="662" t="s">
        <v>530</v>
      </c>
      <c r="C897" s="662" t="s">
        <v>1721</v>
      </c>
      <c r="D897" s="743" t="s">
        <v>2849</v>
      </c>
      <c r="E897" s="744" t="s">
        <v>1734</v>
      </c>
      <c r="F897" s="662" t="s">
        <v>1714</v>
      </c>
      <c r="G897" s="662" t="s">
        <v>1773</v>
      </c>
      <c r="H897" s="662" t="s">
        <v>1113</v>
      </c>
      <c r="I897" s="662" t="s">
        <v>861</v>
      </c>
      <c r="J897" s="662" t="s">
        <v>1207</v>
      </c>
      <c r="K897" s="662" t="s">
        <v>1208</v>
      </c>
      <c r="L897" s="663">
        <v>103.8</v>
      </c>
      <c r="M897" s="663">
        <v>311.39999999999998</v>
      </c>
      <c r="N897" s="662">
        <v>3</v>
      </c>
      <c r="O897" s="745">
        <v>1</v>
      </c>
      <c r="P897" s="663">
        <v>311.39999999999998</v>
      </c>
      <c r="Q897" s="678">
        <v>1</v>
      </c>
      <c r="R897" s="662">
        <v>3</v>
      </c>
      <c r="S897" s="678">
        <v>1</v>
      </c>
      <c r="T897" s="745">
        <v>1</v>
      </c>
      <c r="U897" s="701">
        <v>1</v>
      </c>
    </row>
    <row r="898" spans="1:21" ht="14.4" customHeight="1" x14ac:dyDescent="0.3">
      <c r="A898" s="661">
        <v>13</v>
      </c>
      <c r="B898" s="662" t="s">
        <v>530</v>
      </c>
      <c r="C898" s="662" t="s">
        <v>1721</v>
      </c>
      <c r="D898" s="743" t="s">
        <v>2849</v>
      </c>
      <c r="E898" s="744" t="s">
        <v>1734</v>
      </c>
      <c r="F898" s="662" t="s">
        <v>1714</v>
      </c>
      <c r="G898" s="662" t="s">
        <v>1797</v>
      </c>
      <c r="H898" s="662" t="s">
        <v>531</v>
      </c>
      <c r="I898" s="662" t="s">
        <v>1475</v>
      </c>
      <c r="J898" s="662" t="s">
        <v>1476</v>
      </c>
      <c r="K898" s="662" t="s">
        <v>1764</v>
      </c>
      <c r="L898" s="663">
        <v>75.819999999999993</v>
      </c>
      <c r="M898" s="663">
        <v>151.63999999999999</v>
      </c>
      <c r="N898" s="662">
        <v>2</v>
      </c>
      <c r="O898" s="745">
        <v>1</v>
      </c>
      <c r="P898" s="663"/>
      <c r="Q898" s="678">
        <v>0</v>
      </c>
      <c r="R898" s="662"/>
      <c r="S898" s="678">
        <v>0</v>
      </c>
      <c r="T898" s="745"/>
      <c r="U898" s="701">
        <v>0</v>
      </c>
    </row>
    <row r="899" spans="1:21" ht="14.4" customHeight="1" x14ac:dyDescent="0.3">
      <c r="A899" s="661">
        <v>13</v>
      </c>
      <c r="B899" s="662" t="s">
        <v>530</v>
      </c>
      <c r="C899" s="662" t="s">
        <v>1721</v>
      </c>
      <c r="D899" s="743" t="s">
        <v>2849</v>
      </c>
      <c r="E899" s="744" t="s">
        <v>1734</v>
      </c>
      <c r="F899" s="662" t="s">
        <v>1714</v>
      </c>
      <c r="G899" s="662" t="s">
        <v>1797</v>
      </c>
      <c r="H899" s="662" t="s">
        <v>531</v>
      </c>
      <c r="I899" s="662" t="s">
        <v>1798</v>
      </c>
      <c r="J899" s="662" t="s">
        <v>1799</v>
      </c>
      <c r="K899" s="662" t="s">
        <v>1663</v>
      </c>
      <c r="L899" s="663">
        <v>78.33</v>
      </c>
      <c r="M899" s="663">
        <v>156.66</v>
      </c>
      <c r="N899" s="662">
        <v>2</v>
      </c>
      <c r="O899" s="745">
        <v>0.5</v>
      </c>
      <c r="P899" s="663">
        <v>156.66</v>
      </c>
      <c r="Q899" s="678">
        <v>1</v>
      </c>
      <c r="R899" s="662">
        <v>2</v>
      </c>
      <c r="S899" s="678">
        <v>1</v>
      </c>
      <c r="T899" s="745">
        <v>0.5</v>
      </c>
      <c r="U899" s="701">
        <v>1</v>
      </c>
    </row>
    <row r="900" spans="1:21" ht="14.4" customHeight="1" x14ac:dyDescent="0.3">
      <c r="A900" s="661">
        <v>13</v>
      </c>
      <c r="B900" s="662" t="s">
        <v>530</v>
      </c>
      <c r="C900" s="662" t="s">
        <v>1721</v>
      </c>
      <c r="D900" s="743" t="s">
        <v>2849</v>
      </c>
      <c r="E900" s="744" t="s">
        <v>1734</v>
      </c>
      <c r="F900" s="662" t="s">
        <v>1714</v>
      </c>
      <c r="G900" s="662" t="s">
        <v>2021</v>
      </c>
      <c r="H900" s="662" t="s">
        <v>531</v>
      </c>
      <c r="I900" s="662" t="s">
        <v>2663</v>
      </c>
      <c r="J900" s="662" t="s">
        <v>2664</v>
      </c>
      <c r="K900" s="662" t="s">
        <v>2665</v>
      </c>
      <c r="L900" s="663">
        <v>75.819999999999993</v>
      </c>
      <c r="M900" s="663">
        <v>303.27999999999997</v>
      </c>
      <c r="N900" s="662">
        <v>4</v>
      </c>
      <c r="O900" s="745">
        <v>2</v>
      </c>
      <c r="P900" s="663">
        <v>303.27999999999997</v>
      </c>
      <c r="Q900" s="678">
        <v>1</v>
      </c>
      <c r="R900" s="662">
        <v>4</v>
      </c>
      <c r="S900" s="678">
        <v>1</v>
      </c>
      <c r="T900" s="745">
        <v>2</v>
      </c>
      <c r="U900" s="701">
        <v>1</v>
      </c>
    </row>
    <row r="901" spans="1:21" ht="14.4" customHeight="1" x14ac:dyDescent="0.3">
      <c r="A901" s="661">
        <v>13</v>
      </c>
      <c r="B901" s="662" t="s">
        <v>530</v>
      </c>
      <c r="C901" s="662" t="s">
        <v>1721</v>
      </c>
      <c r="D901" s="743" t="s">
        <v>2849</v>
      </c>
      <c r="E901" s="744" t="s">
        <v>1734</v>
      </c>
      <c r="F901" s="662" t="s">
        <v>1714</v>
      </c>
      <c r="G901" s="662" t="s">
        <v>2556</v>
      </c>
      <c r="H901" s="662" t="s">
        <v>531</v>
      </c>
      <c r="I901" s="662" t="s">
        <v>2557</v>
      </c>
      <c r="J901" s="662" t="s">
        <v>1384</v>
      </c>
      <c r="K901" s="662" t="s">
        <v>2558</v>
      </c>
      <c r="L901" s="663">
        <v>61.97</v>
      </c>
      <c r="M901" s="663">
        <v>123.94</v>
      </c>
      <c r="N901" s="662">
        <v>2</v>
      </c>
      <c r="O901" s="745">
        <v>1</v>
      </c>
      <c r="P901" s="663">
        <v>123.94</v>
      </c>
      <c r="Q901" s="678">
        <v>1</v>
      </c>
      <c r="R901" s="662">
        <v>2</v>
      </c>
      <c r="S901" s="678">
        <v>1</v>
      </c>
      <c r="T901" s="745">
        <v>1</v>
      </c>
      <c r="U901" s="701">
        <v>1</v>
      </c>
    </row>
    <row r="902" spans="1:21" ht="14.4" customHeight="1" x14ac:dyDescent="0.3">
      <c r="A902" s="661">
        <v>13</v>
      </c>
      <c r="B902" s="662" t="s">
        <v>530</v>
      </c>
      <c r="C902" s="662" t="s">
        <v>1721</v>
      </c>
      <c r="D902" s="743" t="s">
        <v>2849</v>
      </c>
      <c r="E902" s="744" t="s">
        <v>1734</v>
      </c>
      <c r="F902" s="662" t="s">
        <v>1714</v>
      </c>
      <c r="G902" s="662" t="s">
        <v>2556</v>
      </c>
      <c r="H902" s="662" t="s">
        <v>531</v>
      </c>
      <c r="I902" s="662" t="s">
        <v>1383</v>
      </c>
      <c r="J902" s="662" t="s">
        <v>1384</v>
      </c>
      <c r="K902" s="662" t="s">
        <v>2323</v>
      </c>
      <c r="L902" s="663">
        <v>61.97</v>
      </c>
      <c r="M902" s="663">
        <v>61.97</v>
      </c>
      <c r="N902" s="662">
        <v>1</v>
      </c>
      <c r="O902" s="745">
        <v>0.5</v>
      </c>
      <c r="P902" s="663">
        <v>61.97</v>
      </c>
      <c r="Q902" s="678">
        <v>1</v>
      </c>
      <c r="R902" s="662">
        <v>1</v>
      </c>
      <c r="S902" s="678">
        <v>1</v>
      </c>
      <c r="T902" s="745">
        <v>0.5</v>
      </c>
      <c r="U902" s="701">
        <v>1</v>
      </c>
    </row>
    <row r="903" spans="1:21" ht="14.4" customHeight="1" x14ac:dyDescent="0.3">
      <c r="A903" s="661">
        <v>13</v>
      </c>
      <c r="B903" s="662" t="s">
        <v>530</v>
      </c>
      <c r="C903" s="662" t="s">
        <v>1721</v>
      </c>
      <c r="D903" s="743" t="s">
        <v>2849</v>
      </c>
      <c r="E903" s="744" t="s">
        <v>1734</v>
      </c>
      <c r="F903" s="662" t="s">
        <v>1714</v>
      </c>
      <c r="G903" s="662" t="s">
        <v>2182</v>
      </c>
      <c r="H903" s="662" t="s">
        <v>531</v>
      </c>
      <c r="I903" s="662" t="s">
        <v>2666</v>
      </c>
      <c r="J903" s="662" t="s">
        <v>2463</v>
      </c>
      <c r="K903" s="662" t="s">
        <v>2667</v>
      </c>
      <c r="L903" s="663">
        <v>0</v>
      </c>
      <c r="M903" s="663">
        <v>0</v>
      </c>
      <c r="N903" s="662">
        <v>3</v>
      </c>
      <c r="O903" s="745">
        <v>0.5</v>
      </c>
      <c r="P903" s="663">
        <v>0</v>
      </c>
      <c r="Q903" s="678"/>
      <c r="R903" s="662">
        <v>3</v>
      </c>
      <c r="S903" s="678">
        <v>1</v>
      </c>
      <c r="T903" s="745">
        <v>0.5</v>
      </c>
      <c r="U903" s="701">
        <v>1</v>
      </c>
    </row>
    <row r="904" spans="1:21" ht="14.4" customHeight="1" x14ac:dyDescent="0.3">
      <c r="A904" s="661">
        <v>13</v>
      </c>
      <c r="B904" s="662" t="s">
        <v>530</v>
      </c>
      <c r="C904" s="662" t="s">
        <v>1721</v>
      </c>
      <c r="D904" s="743" t="s">
        <v>2849</v>
      </c>
      <c r="E904" s="744" t="s">
        <v>1734</v>
      </c>
      <c r="F904" s="662" t="s">
        <v>1714</v>
      </c>
      <c r="G904" s="662" t="s">
        <v>2668</v>
      </c>
      <c r="H904" s="662" t="s">
        <v>531</v>
      </c>
      <c r="I904" s="662" t="s">
        <v>2669</v>
      </c>
      <c r="J904" s="662" t="s">
        <v>1080</v>
      </c>
      <c r="K904" s="662" t="s">
        <v>2670</v>
      </c>
      <c r="L904" s="663">
        <v>0</v>
      </c>
      <c r="M904" s="663">
        <v>0</v>
      </c>
      <c r="N904" s="662">
        <v>1</v>
      </c>
      <c r="O904" s="745">
        <v>0.5</v>
      </c>
      <c r="P904" s="663">
        <v>0</v>
      </c>
      <c r="Q904" s="678"/>
      <c r="R904" s="662">
        <v>1</v>
      </c>
      <c r="S904" s="678">
        <v>1</v>
      </c>
      <c r="T904" s="745">
        <v>0.5</v>
      </c>
      <c r="U904" s="701">
        <v>1</v>
      </c>
    </row>
    <row r="905" spans="1:21" ht="14.4" customHeight="1" x14ac:dyDescent="0.3">
      <c r="A905" s="661">
        <v>13</v>
      </c>
      <c r="B905" s="662" t="s">
        <v>530</v>
      </c>
      <c r="C905" s="662" t="s">
        <v>1721</v>
      </c>
      <c r="D905" s="743" t="s">
        <v>2849</v>
      </c>
      <c r="E905" s="744" t="s">
        <v>1738</v>
      </c>
      <c r="F905" s="662" t="s">
        <v>1714</v>
      </c>
      <c r="G905" s="662" t="s">
        <v>2253</v>
      </c>
      <c r="H905" s="662" t="s">
        <v>531</v>
      </c>
      <c r="I905" s="662" t="s">
        <v>2336</v>
      </c>
      <c r="J905" s="662" t="s">
        <v>2337</v>
      </c>
      <c r="K905" s="662" t="s">
        <v>2256</v>
      </c>
      <c r="L905" s="663">
        <v>0</v>
      </c>
      <c r="M905" s="663">
        <v>0</v>
      </c>
      <c r="N905" s="662">
        <v>1</v>
      </c>
      <c r="O905" s="745">
        <v>1</v>
      </c>
      <c r="P905" s="663"/>
      <c r="Q905" s="678"/>
      <c r="R905" s="662"/>
      <c r="S905" s="678">
        <v>0</v>
      </c>
      <c r="T905" s="745"/>
      <c r="U905" s="701">
        <v>0</v>
      </c>
    </row>
    <row r="906" spans="1:21" ht="14.4" customHeight="1" x14ac:dyDescent="0.3">
      <c r="A906" s="661">
        <v>13</v>
      </c>
      <c r="B906" s="662" t="s">
        <v>530</v>
      </c>
      <c r="C906" s="662" t="s">
        <v>1721</v>
      </c>
      <c r="D906" s="743" t="s">
        <v>2849</v>
      </c>
      <c r="E906" s="744" t="s">
        <v>1738</v>
      </c>
      <c r="F906" s="662" t="s">
        <v>1714</v>
      </c>
      <c r="G906" s="662" t="s">
        <v>2671</v>
      </c>
      <c r="H906" s="662" t="s">
        <v>1113</v>
      </c>
      <c r="I906" s="662" t="s">
        <v>2672</v>
      </c>
      <c r="J906" s="662" t="s">
        <v>1124</v>
      </c>
      <c r="K906" s="662" t="s">
        <v>2673</v>
      </c>
      <c r="L906" s="663">
        <v>144.01</v>
      </c>
      <c r="M906" s="663">
        <v>144.01</v>
      </c>
      <c r="N906" s="662">
        <v>1</v>
      </c>
      <c r="O906" s="745">
        <v>0.5</v>
      </c>
      <c r="P906" s="663">
        <v>144.01</v>
      </c>
      <c r="Q906" s="678">
        <v>1</v>
      </c>
      <c r="R906" s="662">
        <v>1</v>
      </c>
      <c r="S906" s="678">
        <v>1</v>
      </c>
      <c r="T906" s="745">
        <v>0.5</v>
      </c>
      <c r="U906" s="701">
        <v>1</v>
      </c>
    </row>
    <row r="907" spans="1:21" ht="14.4" customHeight="1" x14ac:dyDescent="0.3">
      <c r="A907" s="661">
        <v>13</v>
      </c>
      <c r="B907" s="662" t="s">
        <v>530</v>
      </c>
      <c r="C907" s="662" t="s">
        <v>1721</v>
      </c>
      <c r="D907" s="743" t="s">
        <v>2849</v>
      </c>
      <c r="E907" s="744" t="s">
        <v>1738</v>
      </c>
      <c r="F907" s="662" t="s">
        <v>1714</v>
      </c>
      <c r="G907" s="662" t="s">
        <v>1751</v>
      </c>
      <c r="H907" s="662" t="s">
        <v>1113</v>
      </c>
      <c r="I907" s="662" t="s">
        <v>1410</v>
      </c>
      <c r="J907" s="662" t="s">
        <v>1260</v>
      </c>
      <c r="K907" s="662" t="s">
        <v>1656</v>
      </c>
      <c r="L907" s="663">
        <v>154.36000000000001</v>
      </c>
      <c r="M907" s="663">
        <v>771.80000000000007</v>
      </c>
      <c r="N907" s="662">
        <v>5</v>
      </c>
      <c r="O907" s="745">
        <v>4.5</v>
      </c>
      <c r="P907" s="663">
        <v>463.08000000000004</v>
      </c>
      <c r="Q907" s="678">
        <v>0.6</v>
      </c>
      <c r="R907" s="662">
        <v>3</v>
      </c>
      <c r="S907" s="678">
        <v>0.6</v>
      </c>
      <c r="T907" s="745">
        <v>2.5</v>
      </c>
      <c r="U907" s="701">
        <v>0.55555555555555558</v>
      </c>
    </row>
    <row r="908" spans="1:21" ht="14.4" customHeight="1" x14ac:dyDescent="0.3">
      <c r="A908" s="661">
        <v>13</v>
      </c>
      <c r="B908" s="662" t="s">
        <v>530</v>
      </c>
      <c r="C908" s="662" t="s">
        <v>1721</v>
      </c>
      <c r="D908" s="743" t="s">
        <v>2849</v>
      </c>
      <c r="E908" s="744" t="s">
        <v>1738</v>
      </c>
      <c r="F908" s="662" t="s">
        <v>1714</v>
      </c>
      <c r="G908" s="662" t="s">
        <v>1765</v>
      </c>
      <c r="H908" s="662" t="s">
        <v>1113</v>
      </c>
      <c r="I908" s="662" t="s">
        <v>1766</v>
      </c>
      <c r="J908" s="662" t="s">
        <v>1767</v>
      </c>
      <c r="K908" s="662" t="s">
        <v>1768</v>
      </c>
      <c r="L908" s="663">
        <v>70.540000000000006</v>
      </c>
      <c r="M908" s="663">
        <v>2257.2799999999997</v>
      </c>
      <c r="N908" s="662">
        <v>32</v>
      </c>
      <c r="O908" s="745">
        <v>9</v>
      </c>
      <c r="P908" s="663">
        <v>1763.4999999999995</v>
      </c>
      <c r="Q908" s="678">
        <v>0.78124999999999989</v>
      </c>
      <c r="R908" s="662">
        <v>25</v>
      </c>
      <c r="S908" s="678">
        <v>0.78125</v>
      </c>
      <c r="T908" s="745">
        <v>7</v>
      </c>
      <c r="U908" s="701">
        <v>0.77777777777777779</v>
      </c>
    </row>
    <row r="909" spans="1:21" ht="14.4" customHeight="1" x14ac:dyDescent="0.3">
      <c r="A909" s="661">
        <v>13</v>
      </c>
      <c r="B909" s="662" t="s">
        <v>530</v>
      </c>
      <c r="C909" s="662" t="s">
        <v>1721</v>
      </c>
      <c r="D909" s="743" t="s">
        <v>2849</v>
      </c>
      <c r="E909" s="744" t="s">
        <v>1738</v>
      </c>
      <c r="F909" s="662" t="s">
        <v>1714</v>
      </c>
      <c r="G909" s="662" t="s">
        <v>1765</v>
      </c>
      <c r="H909" s="662" t="s">
        <v>1113</v>
      </c>
      <c r="I909" s="662" t="s">
        <v>2674</v>
      </c>
      <c r="J909" s="662" t="s">
        <v>2675</v>
      </c>
      <c r="K909" s="662" t="s">
        <v>2676</v>
      </c>
      <c r="L909" s="663">
        <v>70.540000000000006</v>
      </c>
      <c r="M909" s="663">
        <v>282.16000000000003</v>
      </c>
      <c r="N909" s="662">
        <v>4</v>
      </c>
      <c r="O909" s="745">
        <v>4</v>
      </c>
      <c r="P909" s="663"/>
      <c r="Q909" s="678">
        <v>0</v>
      </c>
      <c r="R909" s="662"/>
      <c r="S909" s="678">
        <v>0</v>
      </c>
      <c r="T909" s="745"/>
      <c r="U909" s="701">
        <v>0</v>
      </c>
    </row>
    <row r="910" spans="1:21" ht="14.4" customHeight="1" x14ac:dyDescent="0.3">
      <c r="A910" s="661">
        <v>13</v>
      </c>
      <c r="B910" s="662" t="s">
        <v>530</v>
      </c>
      <c r="C910" s="662" t="s">
        <v>1721</v>
      </c>
      <c r="D910" s="743" t="s">
        <v>2849</v>
      </c>
      <c r="E910" s="744" t="s">
        <v>1738</v>
      </c>
      <c r="F910" s="662" t="s">
        <v>1714</v>
      </c>
      <c r="G910" s="662" t="s">
        <v>1773</v>
      </c>
      <c r="H910" s="662" t="s">
        <v>1113</v>
      </c>
      <c r="I910" s="662" t="s">
        <v>861</v>
      </c>
      <c r="J910" s="662" t="s">
        <v>1207</v>
      </c>
      <c r="K910" s="662" t="s">
        <v>1208</v>
      </c>
      <c r="L910" s="663">
        <v>103.8</v>
      </c>
      <c r="M910" s="663">
        <v>9342</v>
      </c>
      <c r="N910" s="662">
        <v>90</v>
      </c>
      <c r="O910" s="745">
        <v>31.5</v>
      </c>
      <c r="P910" s="663">
        <v>3944.4000000000005</v>
      </c>
      <c r="Q910" s="678">
        <v>0.42222222222222228</v>
      </c>
      <c r="R910" s="662">
        <v>38</v>
      </c>
      <c r="S910" s="678">
        <v>0.42222222222222222</v>
      </c>
      <c r="T910" s="745">
        <v>13.5</v>
      </c>
      <c r="U910" s="701">
        <v>0.42857142857142855</v>
      </c>
    </row>
    <row r="911" spans="1:21" ht="14.4" customHeight="1" x14ac:dyDescent="0.3">
      <c r="A911" s="661">
        <v>13</v>
      </c>
      <c r="B911" s="662" t="s">
        <v>530</v>
      </c>
      <c r="C911" s="662" t="s">
        <v>1721</v>
      </c>
      <c r="D911" s="743" t="s">
        <v>2849</v>
      </c>
      <c r="E911" s="744" t="s">
        <v>1738</v>
      </c>
      <c r="F911" s="662" t="s">
        <v>1714</v>
      </c>
      <c r="G911" s="662" t="s">
        <v>1773</v>
      </c>
      <c r="H911" s="662" t="s">
        <v>531</v>
      </c>
      <c r="I911" s="662" t="s">
        <v>1777</v>
      </c>
      <c r="J911" s="662" t="s">
        <v>1207</v>
      </c>
      <c r="K911" s="662" t="s">
        <v>1778</v>
      </c>
      <c r="L911" s="663">
        <v>0</v>
      </c>
      <c r="M911" s="663">
        <v>0</v>
      </c>
      <c r="N911" s="662">
        <v>16</v>
      </c>
      <c r="O911" s="745">
        <v>4.5</v>
      </c>
      <c r="P911" s="663">
        <v>0</v>
      </c>
      <c r="Q911" s="678"/>
      <c r="R911" s="662">
        <v>7</v>
      </c>
      <c r="S911" s="678">
        <v>0.4375</v>
      </c>
      <c r="T911" s="745">
        <v>1.5</v>
      </c>
      <c r="U911" s="701">
        <v>0.33333333333333331</v>
      </c>
    </row>
    <row r="912" spans="1:21" ht="14.4" customHeight="1" x14ac:dyDescent="0.3">
      <c r="A912" s="661">
        <v>13</v>
      </c>
      <c r="B912" s="662" t="s">
        <v>530</v>
      </c>
      <c r="C912" s="662" t="s">
        <v>1721</v>
      </c>
      <c r="D912" s="743" t="s">
        <v>2849</v>
      </c>
      <c r="E912" s="744" t="s">
        <v>1738</v>
      </c>
      <c r="F912" s="662" t="s">
        <v>1714</v>
      </c>
      <c r="G912" s="662" t="s">
        <v>1782</v>
      </c>
      <c r="H912" s="662" t="s">
        <v>531</v>
      </c>
      <c r="I912" s="662" t="s">
        <v>1783</v>
      </c>
      <c r="J912" s="662" t="s">
        <v>1343</v>
      </c>
      <c r="K912" s="662" t="s">
        <v>1663</v>
      </c>
      <c r="L912" s="663">
        <v>170.52</v>
      </c>
      <c r="M912" s="663">
        <v>682.08</v>
      </c>
      <c r="N912" s="662">
        <v>4</v>
      </c>
      <c r="O912" s="745">
        <v>1</v>
      </c>
      <c r="P912" s="663">
        <v>341.04</v>
      </c>
      <c r="Q912" s="678">
        <v>0.5</v>
      </c>
      <c r="R912" s="662">
        <v>2</v>
      </c>
      <c r="S912" s="678">
        <v>0.5</v>
      </c>
      <c r="T912" s="745">
        <v>0.5</v>
      </c>
      <c r="U912" s="701">
        <v>0.5</v>
      </c>
    </row>
    <row r="913" spans="1:21" ht="14.4" customHeight="1" x14ac:dyDescent="0.3">
      <c r="A913" s="661">
        <v>13</v>
      </c>
      <c r="B913" s="662" t="s">
        <v>530</v>
      </c>
      <c r="C913" s="662" t="s">
        <v>1721</v>
      </c>
      <c r="D913" s="743" t="s">
        <v>2849</v>
      </c>
      <c r="E913" s="744" t="s">
        <v>1738</v>
      </c>
      <c r="F913" s="662" t="s">
        <v>1714</v>
      </c>
      <c r="G913" s="662" t="s">
        <v>1782</v>
      </c>
      <c r="H913" s="662" t="s">
        <v>531</v>
      </c>
      <c r="I913" s="662" t="s">
        <v>1342</v>
      </c>
      <c r="J913" s="662" t="s">
        <v>1343</v>
      </c>
      <c r="K913" s="662" t="s">
        <v>1663</v>
      </c>
      <c r="L913" s="663">
        <v>170.52</v>
      </c>
      <c r="M913" s="663">
        <v>1023.1200000000001</v>
      </c>
      <c r="N913" s="662">
        <v>6</v>
      </c>
      <c r="O913" s="745">
        <v>2</v>
      </c>
      <c r="P913" s="663">
        <v>341.04</v>
      </c>
      <c r="Q913" s="678">
        <v>0.33333333333333331</v>
      </c>
      <c r="R913" s="662">
        <v>2</v>
      </c>
      <c r="S913" s="678">
        <v>0.33333333333333331</v>
      </c>
      <c r="T913" s="745">
        <v>1</v>
      </c>
      <c r="U913" s="701">
        <v>0.5</v>
      </c>
    </row>
    <row r="914" spans="1:21" ht="14.4" customHeight="1" x14ac:dyDescent="0.3">
      <c r="A914" s="661">
        <v>13</v>
      </c>
      <c r="B914" s="662" t="s">
        <v>530</v>
      </c>
      <c r="C914" s="662" t="s">
        <v>1721</v>
      </c>
      <c r="D914" s="743" t="s">
        <v>2849</v>
      </c>
      <c r="E914" s="744" t="s">
        <v>1738</v>
      </c>
      <c r="F914" s="662" t="s">
        <v>1714</v>
      </c>
      <c r="G914" s="662" t="s">
        <v>1782</v>
      </c>
      <c r="H914" s="662" t="s">
        <v>531</v>
      </c>
      <c r="I914" s="662" t="s">
        <v>1790</v>
      </c>
      <c r="J914" s="662" t="s">
        <v>1343</v>
      </c>
      <c r="K914" s="662" t="s">
        <v>1663</v>
      </c>
      <c r="L914" s="663">
        <v>0</v>
      </c>
      <c r="M914" s="663">
        <v>0</v>
      </c>
      <c r="N914" s="662">
        <v>2</v>
      </c>
      <c r="O914" s="745">
        <v>0.5</v>
      </c>
      <c r="P914" s="663"/>
      <c r="Q914" s="678"/>
      <c r="R914" s="662"/>
      <c r="S914" s="678">
        <v>0</v>
      </c>
      <c r="T914" s="745"/>
      <c r="U914" s="701">
        <v>0</v>
      </c>
    </row>
    <row r="915" spans="1:21" ht="14.4" customHeight="1" x14ac:dyDescent="0.3">
      <c r="A915" s="661">
        <v>13</v>
      </c>
      <c r="B915" s="662" t="s">
        <v>530</v>
      </c>
      <c r="C915" s="662" t="s">
        <v>1721</v>
      </c>
      <c r="D915" s="743" t="s">
        <v>2849</v>
      </c>
      <c r="E915" s="744" t="s">
        <v>1738</v>
      </c>
      <c r="F915" s="662" t="s">
        <v>1714</v>
      </c>
      <c r="G915" s="662" t="s">
        <v>2280</v>
      </c>
      <c r="H915" s="662" t="s">
        <v>531</v>
      </c>
      <c r="I915" s="662" t="s">
        <v>2677</v>
      </c>
      <c r="J915" s="662" t="s">
        <v>2317</v>
      </c>
      <c r="K915" s="662" t="s">
        <v>1221</v>
      </c>
      <c r="L915" s="663">
        <v>207.45</v>
      </c>
      <c r="M915" s="663">
        <v>207.45</v>
      </c>
      <c r="N915" s="662">
        <v>1</v>
      </c>
      <c r="O915" s="745">
        <v>1</v>
      </c>
      <c r="P915" s="663">
        <v>207.45</v>
      </c>
      <c r="Q915" s="678">
        <v>1</v>
      </c>
      <c r="R915" s="662">
        <v>1</v>
      </c>
      <c r="S915" s="678">
        <v>1</v>
      </c>
      <c r="T915" s="745">
        <v>1</v>
      </c>
      <c r="U915" s="701">
        <v>1</v>
      </c>
    </row>
    <row r="916" spans="1:21" ht="14.4" customHeight="1" x14ac:dyDescent="0.3">
      <c r="A916" s="661">
        <v>13</v>
      </c>
      <c r="B916" s="662" t="s">
        <v>530</v>
      </c>
      <c r="C916" s="662" t="s">
        <v>1721</v>
      </c>
      <c r="D916" s="743" t="s">
        <v>2849</v>
      </c>
      <c r="E916" s="744" t="s">
        <v>1738</v>
      </c>
      <c r="F916" s="662" t="s">
        <v>1714</v>
      </c>
      <c r="G916" s="662" t="s">
        <v>1803</v>
      </c>
      <c r="H916" s="662" t="s">
        <v>531</v>
      </c>
      <c r="I916" s="662" t="s">
        <v>1808</v>
      </c>
      <c r="J916" s="662" t="s">
        <v>1809</v>
      </c>
      <c r="K916" s="662" t="s">
        <v>1140</v>
      </c>
      <c r="L916" s="663">
        <v>69.16</v>
      </c>
      <c r="M916" s="663">
        <v>69.16</v>
      </c>
      <c r="N916" s="662">
        <v>1</v>
      </c>
      <c r="O916" s="745">
        <v>0.5</v>
      </c>
      <c r="P916" s="663">
        <v>69.16</v>
      </c>
      <c r="Q916" s="678">
        <v>1</v>
      </c>
      <c r="R916" s="662">
        <v>1</v>
      </c>
      <c r="S916" s="678">
        <v>1</v>
      </c>
      <c r="T916" s="745">
        <v>0.5</v>
      </c>
      <c r="U916" s="701">
        <v>1</v>
      </c>
    </row>
    <row r="917" spans="1:21" ht="14.4" customHeight="1" x14ac:dyDescent="0.3">
      <c r="A917" s="661">
        <v>13</v>
      </c>
      <c r="B917" s="662" t="s">
        <v>530</v>
      </c>
      <c r="C917" s="662" t="s">
        <v>1721</v>
      </c>
      <c r="D917" s="743" t="s">
        <v>2849</v>
      </c>
      <c r="E917" s="744" t="s">
        <v>1738</v>
      </c>
      <c r="F917" s="662" t="s">
        <v>1714</v>
      </c>
      <c r="G917" s="662" t="s">
        <v>1803</v>
      </c>
      <c r="H917" s="662" t="s">
        <v>531</v>
      </c>
      <c r="I917" s="662" t="s">
        <v>2499</v>
      </c>
      <c r="J917" s="662" t="s">
        <v>1809</v>
      </c>
      <c r="K917" s="662" t="s">
        <v>2500</v>
      </c>
      <c r="L917" s="663">
        <v>0</v>
      </c>
      <c r="M917" s="663">
        <v>0</v>
      </c>
      <c r="N917" s="662">
        <v>2</v>
      </c>
      <c r="O917" s="745">
        <v>1</v>
      </c>
      <c r="P917" s="663">
        <v>0</v>
      </c>
      <c r="Q917" s="678"/>
      <c r="R917" s="662">
        <v>1</v>
      </c>
      <c r="S917" s="678">
        <v>0.5</v>
      </c>
      <c r="T917" s="745">
        <v>0.5</v>
      </c>
      <c r="U917" s="701">
        <v>0.5</v>
      </c>
    </row>
    <row r="918" spans="1:21" ht="14.4" customHeight="1" x14ac:dyDescent="0.3">
      <c r="A918" s="661">
        <v>13</v>
      </c>
      <c r="B918" s="662" t="s">
        <v>530</v>
      </c>
      <c r="C918" s="662" t="s">
        <v>1721</v>
      </c>
      <c r="D918" s="743" t="s">
        <v>2849</v>
      </c>
      <c r="E918" s="744" t="s">
        <v>1738</v>
      </c>
      <c r="F918" s="662" t="s">
        <v>1714</v>
      </c>
      <c r="G918" s="662" t="s">
        <v>1803</v>
      </c>
      <c r="H918" s="662" t="s">
        <v>531</v>
      </c>
      <c r="I918" s="662" t="s">
        <v>1810</v>
      </c>
      <c r="J918" s="662" t="s">
        <v>1809</v>
      </c>
      <c r="K918" s="662" t="s">
        <v>1807</v>
      </c>
      <c r="L918" s="663">
        <v>207.45</v>
      </c>
      <c r="M918" s="663">
        <v>829.8</v>
      </c>
      <c r="N918" s="662">
        <v>4</v>
      </c>
      <c r="O918" s="745">
        <v>3</v>
      </c>
      <c r="P918" s="663">
        <v>207.45</v>
      </c>
      <c r="Q918" s="678">
        <v>0.25</v>
      </c>
      <c r="R918" s="662">
        <v>1</v>
      </c>
      <c r="S918" s="678">
        <v>0.25</v>
      </c>
      <c r="T918" s="745">
        <v>0.5</v>
      </c>
      <c r="U918" s="701">
        <v>0.16666666666666666</v>
      </c>
    </row>
    <row r="919" spans="1:21" ht="14.4" customHeight="1" x14ac:dyDescent="0.3">
      <c r="A919" s="661">
        <v>13</v>
      </c>
      <c r="B919" s="662" t="s">
        <v>530</v>
      </c>
      <c r="C919" s="662" t="s">
        <v>1721</v>
      </c>
      <c r="D919" s="743" t="s">
        <v>2849</v>
      </c>
      <c r="E919" s="744" t="s">
        <v>1738</v>
      </c>
      <c r="F919" s="662" t="s">
        <v>1714</v>
      </c>
      <c r="G919" s="662" t="s">
        <v>1803</v>
      </c>
      <c r="H919" s="662" t="s">
        <v>531</v>
      </c>
      <c r="I919" s="662" t="s">
        <v>2366</v>
      </c>
      <c r="J919" s="662" t="s">
        <v>1809</v>
      </c>
      <c r="K919" s="662" t="s">
        <v>2367</v>
      </c>
      <c r="L919" s="663">
        <v>207.45</v>
      </c>
      <c r="M919" s="663">
        <v>414.9</v>
      </c>
      <c r="N919" s="662">
        <v>2</v>
      </c>
      <c r="O919" s="745">
        <v>2</v>
      </c>
      <c r="P919" s="663">
        <v>414.9</v>
      </c>
      <c r="Q919" s="678">
        <v>1</v>
      </c>
      <c r="R919" s="662">
        <v>2</v>
      </c>
      <c r="S919" s="678">
        <v>1</v>
      </c>
      <c r="T919" s="745">
        <v>2</v>
      </c>
      <c r="U919" s="701">
        <v>1</v>
      </c>
    </row>
    <row r="920" spans="1:21" ht="14.4" customHeight="1" x14ac:dyDescent="0.3">
      <c r="A920" s="661">
        <v>13</v>
      </c>
      <c r="B920" s="662" t="s">
        <v>530</v>
      </c>
      <c r="C920" s="662" t="s">
        <v>1721</v>
      </c>
      <c r="D920" s="743" t="s">
        <v>2849</v>
      </c>
      <c r="E920" s="744" t="s">
        <v>1738</v>
      </c>
      <c r="F920" s="662" t="s">
        <v>1714</v>
      </c>
      <c r="G920" s="662" t="s">
        <v>1803</v>
      </c>
      <c r="H920" s="662" t="s">
        <v>531</v>
      </c>
      <c r="I920" s="662" t="s">
        <v>2218</v>
      </c>
      <c r="J920" s="662" t="s">
        <v>2216</v>
      </c>
      <c r="K920" s="662" t="s">
        <v>2219</v>
      </c>
      <c r="L920" s="663">
        <v>103.73</v>
      </c>
      <c r="M920" s="663">
        <v>103.73</v>
      </c>
      <c r="N920" s="662">
        <v>1</v>
      </c>
      <c r="O920" s="745">
        <v>1</v>
      </c>
      <c r="P920" s="663"/>
      <c r="Q920" s="678">
        <v>0</v>
      </c>
      <c r="R920" s="662"/>
      <c r="S920" s="678">
        <v>0</v>
      </c>
      <c r="T920" s="745"/>
      <c r="U920" s="701">
        <v>0</v>
      </c>
    </row>
    <row r="921" spans="1:21" ht="14.4" customHeight="1" x14ac:dyDescent="0.3">
      <c r="A921" s="661">
        <v>13</v>
      </c>
      <c r="B921" s="662" t="s">
        <v>530</v>
      </c>
      <c r="C921" s="662" t="s">
        <v>1721</v>
      </c>
      <c r="D921" s="743" t="s">
        <v>2849</v>
      </c>
      <c r="E921" s="744" t="s">
        <v>1738</v>
      </c>
      <c r="F921" s="662" t="s">
        <v>1714</v>
      </c>
      <c r="G921" s="662" t="s">
        <v>1833</v>
      </c>
      <c r="H921" s="662" t="s">
        <v>531</v>
      </c>
      <c r="I921" s="662" t="s">
        <v>929</v>
      </c>
      <c r="J921" s="662" t="s">
        <v>930</v>
      </c>
      <c r="K921" s="662" t="s">
        <v>905</v>
      </c>
      <c r="L921" s="663">
        <v>0</v>
      </c>
      <c r="M921" s="663">
        <v>0</v>
      </c>
      <c r="N921" s="662">
        <v>15</v>
      </c>
      <c r="O921" s="745">
        <v>13.5</v>
      </c>
      <c r="P921" s="663">
        <v>0</v>
      </c>
      <c r="Q921" s="678"/>
      <c r="R921" s="662">
        <v>9</v>
      </c>
      <c r="S921" s="678">
        <v>0.6</v>
      </c>
      <c r="T921" s="745">
        <v>8</v>
      </c>
      <c r="U921" s="701">
        <v>0.59259259259259256</v>
      </c>
    </row>
    <row r="922" spans="1:21" ht="14.4" customHeight="1" x14ac:dyDescent="0.3">
      <c r="A922" s="661">
        <v>13</v>
      </c>
      <c r="B922" s="662" t="s">
        <v>530</v>
      </c>
      <c r="C922" s="662" t="s">
        <v>1721</v>
      </c>
      <c r="D922" s="743" t="s">
        <v>2849</v>
      </c>
      <c r="E922" s="744" t="s">
        <v>1738</v>
      </c>
      <c r="F922" s="662" t="s">
        <v>1714</v>
      </c>
      <c r="G922" s="662" t="s">
        <v>1833</v>
      </c>
      <c r="H922" s="662" t="s">
        <v>531</v>
      </c>
      <c r="I922" s="662" t="s">
        <v>809</v>
      </c>
      <c r="J922" s="662" t="s">
        <v>810</v>
      </c>
      <c r="K922" s="662" t="s">
        <v>1834</v>
      </c>
      <c r="L922" s="663">
        <v>42.05</v>
      </c>
      <c r="M922" s="663">
        <v>462.55</v>
      </c>
      <c r="N922" s="662">
        <v>11</v>
      </c>
      <c r="O922" s="745">
        <v>11</v>
      </c>
      <c r="P922" s="663">
        <v>294.35000000000002</v>
      </c>
      <c r="Q922" s="678">
        <v>0.63636363636363635</v>
      </c>
      <c r="R922" s="662">
        <v>7</v>
      </c>
      <c r="S922" s="678">
        <v>0.63636363636363635</v>
      </c>
      <c r="T922" s="745">
        <v>7</v>
      </c>
      <c r="U922" s="701">
        <v>0.63636363636363635</v>
      </c>
    </row>
    <row r="923" spans="1:21" ht="14.4" customHeight="1" x14ac:dyDescent="0.3">
      <c r="A923" s="661">
        <v>13</v>
      </c>
      <c r="B923" s="662" t="s">
        <v>530</v>
      </c>
      <c r="C923" s="662" t="s">
        <v>1721</v>
      </c>
      <c r="D923" s="743" t="s">
        <v>2849</v>
      </c>
      <c r="E923" s="744" t="s">
        <v>1738</v>
      </c>
      <c r="F923" s="662" t="s">
        <v>1714</v>
      </c>
      <c r="G923" s="662" t="s">
        <v>1835</v>
      </c>
      <c r="H923" s="662" t="s">
        <v>531</v>
      </c>
      <c r="I923" s="662" t="s">
        <v>731</v>
      </c>
      <c r="J923" s="662" t="s">
        <v>1837</v>
      </c>
      <c r="K923" s="662" t="s">
        <v>2324</v>
      </c>
      <c r="L923" s="663">
        <v>123.3</v>
      </c>
      <c r="M923" s="663">
        <v>123.3</v>
      </c>
      <c r="N923" s="662">
        <v>1</v>
      </c>
      <c r="O923" s="745">
        <v>0.5</v>
      </c>
      <c r="P923" s="663">
        <v>123.3</v>
      </c>
      <c r="Q923" s="678">
        <v>1</v>
      </c>
      <c r="R923" s="662">
        <v>1</v>
      </c>
      <c r="S923" s="678">
        <v>1</v>
      </c>
      <c r="T923" s="745">
        <v>0.5</v>
      </c>
      <c r="U923" s="701">
        <v>1</v>
      </c>
    </row>
    <row r="924" spans="1:21" ht="14.4" customHeight="1" x14ac:dyDescent="0.3">
      <c r="A924" s="661">
        <v>13</v>
      </c>
      <c r="B924" s="662" t="s">
        <v>530</v>
      </c>
      <c r="C924" s="662" t="s">
        <v>1721</v>
      </c>
      <c r="D924" s="743" t="s">
        <v>2849</v>
      </c>
      <c r="E924" s="744" t="s">
        <v>1738</v>
      </c>
      <c r="F924" s="662" t="s">
        <v>1714</v>
      </c>
      <c r="G924" s="662" t="s">
        <v>2678</v>
      </c>
      <c r="H924" s="662" t="s">
        <v>531</v>
      </c>
      <c r="I924" s="662" t="s">
        <v>2679</v>
      </c>
      <c r="J924" s="662" t="s">
        <v>2680</v>
      </c>
      <c r="K924" s="662" t="s">
        <v>2681</v>
      </c>
      <c r="L924" s="663">
        <v>0</v>
      </c>
      <c r="M924" s="663">
        <v>0</v>
      </c>
      <c r="N924" s="662">
        <v>1</v>
      </c>
      <c r="O924" s="745">
        <v>1</v>
      </c>
      <c r="P924" s="663"/>
      <c r="Q924" s="678"/>
      <c r="R924" s="662"/>
      <c r="S924" s="678">
        <v>0</v>
      </c>
      <c r="T924" s="745"/>
      <c r="U924" s="701">
        <v>0</v>
      </c>
    </row>
    <row r="925" spans="1:21" ht="14.4" customHeight="1" x14ac:dyDescent="0.3">
      <c r="A925" s="661">
        <v>13</v>
      </c>
      <c r="B925" s="662" t="s">
        <v>530</v>
      </c>
      <c r="C925" s="662" t="s">
        <v>1721</v>
      </c>
      <c r="D925" s="743" t="s">
        <v>2849</v>
      </c>
      <c r="E925" s="744" t="s">
        <v>1738</v>
      </c>
      <c r="F925" s="662" t="s">
        <v>1714</v>
      </c>
      <c r="G925" s="662" t="s">
        <v>2108</v>
      </c>
      <c r="H925" s="662" t="s">
        <v>531</v>
      </c>
      <c r="I925" s="662" t="s">
        <v>2109</v>
      </c>
      <c r="J925" s="662" t="s">
        <v>2110</v>
      </c>
      <c r="K925" s="662" t="s">
        <v>2111</v>
      </c>
      <c r="L925" s="663">
        <v>120.89</v>
      </c>
      <c r="M925" s="663">
        <v>1329.79</v>
      </c>
      <c r="N925" s="662">
        <v>11</v>
      </c>
      <c r="O925" s="745">
        <v>7</v>
      </c>
      <c r="P925" s="663">
        <v>725.34</v>
      </c>
      <c r="Q925" s="678">
        <v>0.54545454545454553</v>
      </c>
      <c r="R925" s="662">
        <v>6</v>
      </c>
      <c r="S925" s="678">
        <v>0.54545454545454541</v>
      </c>
      <c r="T925" s="745">
        <v>4</v>
      </c>
      <c r="U925" s="701">
        <v>0.5714285714285714</v>
      </c>
    </row>
    <row r="926" spans="1:21" ht="14.4" customHeight="1" x14ac:dyDescent="0.3">
      <c r="A926" s="661">
        <v>13</v>
      </c>
      <c r="B926" s="662" t="s">
        <v>530</v>
      </c>
      <c r="C926" s="662" t="s">
        <v>1721</v>
      </c>
      <c r="D926" s="743" t="s">
        <v>2849</v>
      </c>
      <c r="E926" s="744" t="s">
        <v>1738</v>
      </c>
      <c r="F926" s="662" t="s">
        <v>1714</v>
      </c>
      <c r="G926" s="662" t="s">
        <v>1850</v>
      </c>
      <c r="H926" s="662" t="s">
        <v>531</v>
      </c>
      <c r="I926" s="662" t="s">
        <v>704</v>
      </c>
      <c r="J926" s="662" t="s">
        <v>705</v>
      </c>
      <c r="K926" s="662" t="s">
        <v>1852</v>
      </c>
      <c r="L926" s="663">
        <v>107.27</v>
      </c>
      <c r="M926" s="663">
        <v>321.81</v>
      </c>
      <c r="N926" s="662">
        <v>3</v>
      </c>
      <c r="O926" s="745">
        <v>1</v>
      </c>
      <c r="P926" s="663"/>
      <c r="Q926" s="678">
        <v>0</v>
      </c>
      <c r="R926" s="662"/>
      <c r="S926" s="678">
        <v>0</v>
      </c>
      <c r="T926" s="745"/>
      <c r="U926" s="701">
        <v>0</v>
      </c>
    </row>
    <row r="927" spans="1:21" ht="14.4" customHeight="1" x14ac:dyDescent="0.3">
      <c r="A927" s="661">
        <v>13</v>
      </c>
      <c r="B927" s="662" t="s">
        <v>530</v>
      </c>
      <c r="C927" s="662" t="s">
        <v>1721</v>
      </c>
      <c r="D927" s="743" t="s">
        <v>2849</v>
      </c>
      <c r="E927" s="744" t="s">
        <v>1738</v>
      </c>
      <c r="F927" s="662" t="s">
        <v>1714</v>
      </c>
      <c r="G927" s="662" t="s">
        <v>2225</v>
      </c>
      <c r="H927" s="662" t="s">
        <v>531</v>
      </c>
      <c r="I927" s="662" t="s">
        <v>2325</v>
      </c>
      <c r="J927" s="662" t="s">
        <v>1362</v>
      </c>
      <c r="K927" s="662" t="s">
        <v>2228</v>
      </c>
      <c r="L927" s="663">
        <v>0</v>
      </c>
      <c r="M927" s="663">
        <v>0</v>
      </c>
      <c r="N927" s="662">
        <v>8</v>
      </c>
      <c r="O927" s="745">
        <v>4</v>
      </c>
      <c r="P927" s="663"/>
      <c r="Q927" s="678"/>
      <c r="R927" s="662"/>
      <c r="S927" s="678">
        <v>0</v>
      </c>
      <c r="T927" s="745"/>
      <c r="U927" s="701">
        <v>0</v>
      </c>
    </row>
    <row r="928" spans="1:21" ht="14.4" customHeight="1" x14ac:dyDescent="0.3">
      <c r="A928" s="661">
        <v>13</v>
      </c>
      <c r="B928" s="662" t="s">
        <v>530</v>
      </c>
      <c r="C928" s="662" t="s">
        <v>1721</v>
      </c>
      <c r="D928" s="743" t="s">
        <v>2849</v>
      </c>
      <c r="E928" s="744" t="s">
        <v>1738</v>
      </c>
      <c r="F928" s="662" t="s">
        <v>1714</v>
      </c>
      <c r="G928" s="662" t="s">
        <v>2682</v>
      </c>
      <c r="H928" s="662" t="s">
        <v>531</v>
      </c>
      <c r="I928" s="662" t="s">
        <v>2683</v>
      </c>
      <c r="J928" s="662" t="s">
        <v>2684</v>
      </c>
      <c r="K928" s="662" t="s">
        <v>2685</v>
      </c>
      <c r="L928" s="663">
        <v>0</v>
      </c>
      <c r="M928" s="663">
        <v>0</v>
      </c>
      <c r="N928" s="662">
        <v>1</v>
      </c>
      <c r="O928" s="745">
        <v>0.5</v>
      </c>
      <c r="P928" s="663">
        <v>0</v>
      </c>
      <c r="Q928" s="678"/>
      <c r="R928" s="662">
        <v>1</v>
      </c>
      <c r="S928" s="678">
        <v>1</v>
      </c>
      <c r="T928" s="745">
        <v>0.5</v>
      </c>
      <c r="U928" s="701">
        <v>1</v>
      </c>
    </row>
    <row r="929" spans="1:21" ht="14.4" customHeight="1" x14ac:dyDescent="0.3">
      <c r="A929" s="661">
        <v>13</v>
      </c>
      <c r="B929" s="662" t="s">
        <v>530</v>
      </c>
      <c r="C929" s="662" t="s">
        <v>1721</v>
      </c>
      <c r="D929" s="743" t="s">
        <v>2849</v>
      </c>
      <c r="E929" s="744" t="s">
        <v>1738</v>
      </c>
      <c r="F929" s="662" t="s">
        <v>1714</v>
      </c>
      <c r="G929" s="662" t="s">
        <v>2686</v>
      </c>
      <c r="H929" s="662" t="s">
        <v>531</v>
      </c>
      <c r="I929" s="662" t="s">
        <v>2687</v>
      </c>
      <c r="J929" s="662" t="s">
        <v>2688</v>
      </c>
      <c r="K929" s="662" t="s">
        <v>2689</v>
      </c>
      <c r="L929" s="663">
        <v>879.21</v>
      </c>
      <c r="M929" s="663">
        <v>879.21</v>
      </c>
      <c r="N929" s="662">
        <v>1</v>
      </c>
      <c r="O929" s="745">
        <v>1</v>
      </c>
      <c r="P929" s="663">
        <v>879.21</v>
      </c>
      <c r="Q929" s="678">
        <v>1</v>
      </c>
      <c r="R929" s="662">
        <v>1</v>
      </c>
      <c r="S929" s="678">
        <v>1</v>
      </c>
      <c r="T929" s="745">
        <v>1</v>
      </c>
      <c r="U929" s="701">
        <v>1</v>
      </c>
    </row>
    <row r="930" spans="1:21" ht="14.4" customHeight="1" x14ac:dyDescent="0.3">
      <c r="A930" s="661">
        <v>13</v>
      </c>
      <c r="B930" s="662" t="s">
        <v>530</v>
      </c>
      <c r="C930" s="662" t="s">
        <v>1721</v>
      </c>
      <c r="D930" s="743" t="s">
        <v>2849</v>
      </c>
      <c r="E930" s="744" t="s">
        <v>1738</v>
      </c>
      <c r="F930" s="662" t="s">
        <v>1714</v>
      </c>
      <c r="G930" s="662" t="s">
        <v>1973</v>
      </c>
      <c r="H930" s="662" t="s">
        <v>531</v>
      </c>
      <c r="I930" s="662" t="s">
        <v>2112</v>
      </c>
      <c r="J930" s="662" t="s">
        <v>1369</v>
      </c>
      <c r="K930" s="662" t="s">
        <v>2113</v>
      </c>
      <c r="L930" s="663">
        <v>48.09</v>
      </c>
      <c r="M930" s="663">
        <v>48.09</v>
      </c>
      <c r="N930" s="662">
        <v>1</v>
      </c>
      <c r="O930" s="745">
        <v>1</v>
      </c>
      <c r="P930" s="663">
        <v>48.09</v>
      </c>
      <c r="Q930" s="678">
        <v>1</v>
      </c>
      <c r="R930" s="662">
        <v>1</v>
      </c>
      <c r="S930" s="678">
        <v>1</v>
      </c>
      <c r="T930" s="745">
        <v>1</v>
      </c>
      <c r="U930" s="701">
        <v>1</v>
      </c>
    </row>
    <row r="931" spans="1:21" ht="14.4" customHeight="1" x14ac:dyDescent="0.3">
      <c r="A931" s="661">
        <v>13</v>
      </c>
      <c r="B931" s="662" t="s">
        <v>530</v>
      </c>
      <c r="C931" s="662" t="s">
        <v>1721</v>
      </c>
      <c r="D931" s="743" t="s">
        <v>2849</v>
      </c>
      <c r="E931" s="744" t="s">
        <v>1738</v>
      </c>
      <c r="F931" s="662" t="s">
        <v>1714</v>
      </c>
      <c r="G931" s="662" t="s">
        <v>1856</v>
      </c>
      <c r="H931" s="662" t="s">
        <v>531</v>
      </c>
      <c r="I931" s="662" t="s">
        <v>2690</v>
      </c>
      <c r="J931" s="662" t="s">
        <v>2691</v>
      </c>
      <c r="K931" s="662" t="s">
        <v>1111</v>
      </c>
      <c r="L931" s="663">
        <v>98.75</v>
      </c>
      <c r="M931" s="663">
        <v>98.75</v>
      </c>
      <c r="N931" s="662">
        <v>1</v>
      </c>
      <c r="O931" s="745">
        <v>1</v>
      </c>
      <c r="P931" s="663">
        <v>98.75</v>
      </c>
      <c r="Q931" s="678">
        <v>1</v>
      </c>
      <c r="R931" s="662">
        <v>1</v>
      </c>
      <c r="S931" s="678">
        <v>1</v>
      </c>
      <c r="T931" s="745">
        <v>1</v>
      </c>
      <c r="U931" s="701">
        <v>1</v>
      </c>
    </row>
    <row r="932" spans="1:21" ht="14.4" customHeight="1" x14ac:dyDescent="0.3">
      <c r="A932" s="661">
        <v>13</v>
      </c>
      <c r="B932" s="662" t="s">
        <v>530</v>
      </c>
      <c r="C932" s="662" t="s">
        <v>1721</v>
      </c>
      <c r="D932" s="743" t="s">
        <v>2849</v>
      </c>
      <c r="E932" s="744" t="s">
        <v>1738</v>
      </c>
      <c r="F932" s="662" t="s">
        <v>1714</v>
      </c>
      <c r="G932" s="662" t="s">
        <v>1856</v>
      </c>
      <c r="H932" s="662" t="s">
        <v>531</v>
      </c>
      <c r="I932" s="662" t="s">
        <v>1857</v>
      </c>
      <c r="J932" s="662" t="s">
        <v>1110</v>
      </c>
      <c r="K932" s="662" t="s">
        <v>1111</v>
      </c>
      <c r="L932" s="663">
        <v>98.75</v>
      </c>
      <c r="M932" s="663">
        <v>2073.75</v>
      </c>
      <c r="N932" s="662">
        <v>21</v>
      </c>
      <c r="O932" s="745">
        <v>10</v>
      </c>
      <c r="P932" s="663">
        <v>987.5</v>
      </c>
      <c r="Q932" s="678">
        <v>0.47619047619047616</v>
      </c>
      <c r="R932" s="662">
        <v>10</v>
      </c>
      <c r="S932" s="678">
        <v>0.47619047619047616</v>
      </c>
      <c r="T932" s="745">
        <v>5.5</v>
      </c>
      <c r="U932" s="701">
        <v>0.55000000000000004</v>
      </c>
    </row>
    <row r="933" spans="1:21" ht="14.4" customHeight="1" x14ac:dyDescent="0.3">
      <c r="A933" s="661">
        <v>13</v>
      </c>
      <c r="B933" s="662" t="s">
        <v>530</v>
      </c>
      <c r="C933" s="662" t="s">
        <v>1721</v>
      </c>
      <c r="D933" s="743" t="s">
        <v>2849</v>
      </c>
      <c r="E933" s="744" t="s">
        <v>1738</v>
      </c>
      <c r="F933" s="662" t="s">
        <v>1714</v>
      </c>
      <c r="G933" s="662" t="s">
        <v>2123</v>
      </c>
      <c r="H933" s="662" t="s">
        <v>531</v>
      </c>
      <c r="I933" s="662" t="s">
        <v>2124</v>
      </c>
      <c r="J933" s="662" t="s">
        <v>2125</v>
      </c>
      <c r="K933" s="662" t="s">
        <v>2126</v>
      </c>
      <c r="L933" s="663">
        <v>0</v>
      </c>
      <c r="M933" s="663">
        <v>0</v>
      </c>
      <c r="N933" s="662">
        <v>1</v>
      </c>
      <c r="O933" s="745">
        <v>0.5</v>
      </c>
      <c r="P933" s="663">
        <v>0</v>
      </c>
      <c r="Q933" s="678"/>
      <c r="R933" s="662">
        <v>1</v>
      </c>
      <c r="S933" s="678">
        <v>1</v>
      </c>
      <c r="T933" s="745">
        <v>0.5</v>
      </c>
      <c r="U933" s="701">
        <v>1</v>
      </c>
    </row>
    <row r="934" spans="1:21" ht="14.4" customHeight="1" x14ac:dyDescent="0.3">
      <c r="A934" s="661">
        <v>13</v>
      </c>
      <c r="B934" s="662" t="s">
        <v>530</v>
      </c>
      <c r="C934" s="662" t="s">
        <v>1721</v>
      </c>
      <c r="D934" s="743" t="s">
        <v>2849</v>
      </c>
      <c r="E934" s="744" t="s">
        <v>1738</v>
      </c>
      <c r="F934" s="662" t="s">
        <v>1714</v>
      </c>
      <c r="G934" s="662" t="s">
        <v>2127</v>
      </c>
      <c r="H934" s="662" t="s">
        <v>1113</v>
      </c>
      <c r="I934" s="662" t="s">
        <v>2692</v>
      </c>
      <c r="J934" s="662" t="s">
        <v>2129</v>
      </c>
      <c r="K934" s="662" t="s">
        <v>2693</v>
      </c>
      <c r="L934" s="663">
        <v>115.27</v>
      </c>
      <c r="M934" s="663">
        <v>230.54</v>
      </c>
      <c r="N934" s="662">
        <v>2</v>
      </c>
      <c r="O934" s="745">
        <v>1</v>
      </c>
      <c r="P934" s="663"/>
      <c r="Q934" s="678">
        <v>0</v>
      </c>
      <c r="R934" s="662"/>
      <c r="S934" s="678">
        <v>0</v>
      </c>
      <c r="T934" s="745"/>
      <c r="U934" s="701">
        <v>0</v>
      </c>
    </row>
    <row r="935" spans="1:21" ht="14.4" customHeight="1" x14ac:dyDescent="0.3">
      <c r="A935" s="661">
        <v>13</v>
      </c>
      <c r="B935" s="662" t="s">
        <v>530</v>
      </c>
      <c r="C935" s="662" t="s">
        <v>1721</v>
      </c>
      <c r="D935" s="743" t="s">
        <v>2849</v>
      </c>
      <c r="E935" s="744" t="s">
        <v>1738</v>
      </c>
      <c r="F935" s="662" t="s">
        <v>1714</v>
      </c>
      <c r="G935" s="662" t="s">
        <v>1866</v>
      </c>
      <c r="H935" s="662" t="s">
        <v>531</v>
      </c>
      <c r="I935" s="662" t="s">
        <v>2232</v>
      </c>
      <c r="J935" s="662" t="s">
        <v>1868</v>
      </c>
      <c r="K935" s="662" t="s">
        <v>1935</v>
      </c>
      <c r="L935" s="663">
        <v>0</v>
      </c>
      <c r="M935" s="663">
        <v>0</v>
      </c>
      <c r="N935" s="662">
        <v>1</v>
      </c>
      <c r="O935" s="745">
        <v>1</v>
      </c>
      <c r="P935" s="663"/>
      <c r="Q935" s="678"/>
      <c r="R935" s="662"/>
      <c r="S935" s="678">
        <v>0</v>
      </c>
      <c r="T935" s="745"/>
      <c r="U935" s="701">
        <v>0</v>
      </c>
    </row>
    <row r="936" spans="1:21" ht="14.4" customHeight="1" x14ac:dyDescent="0.3">
      <c r="A936" s="661">
        <v>13</v>
      </c>
      <c r="B936" s="662" t="s">
        <v>530</v>
      </c>
      <c r="C936" s="662" t="s">
        <v>1721</v>
      </c>
      <c r="D936" s="743" t="s">
        <v>2849</v>
      </c>
      <c r="E936" s="744" t="s">
        <v>1738</v>
      </c>
      <c r="F936" s="662" t="s">
        <v>1714</v>
      </c>
      <c r="G936" s="662" t="s">
        <v>1866</v>
      </c>
      <c r="H936" s="662" t="s">
        <v>1113</v>
      </c>
      <c r="I936" s="662" t="s">
        <v>1867</v>
      </c>
      <c r="J936" s="662" t="s">
        <v>1868</v>
      </c>
      <c r="K936" s="662" t="s">
        <v>1140</v>
      </c>
      <c r="L936" s="663">
        <v>69.16</v>
      </c>
      <c r="M936" s="663">
        <v>553.28</v>
      </c>
      <c r="N936" s="662">
        <v>8</v>
      </c>
      <c r="O936" s="745">
        <v>6</v>
      </c>
      <c r="P936" s="663">
        <v>276.64</v>
      </c>
      <c r="Q936" s="678">
        <v>0.5</v>
      </c>
      <c r="R936" s="662">
        <v>4</v>
      </c>
      <c r="S936" s="678">
        <v>0.5</v>
      </c>
      <c r="T936" s="745">
        <v>3</v>
      </c>
      <c r="U936" s="701">
        <v>0.5</v>
      </c>
    </row>
    <row r="937" spans="1:21" ht="14.4" customHeight="1" x14ac:dyDescent="0.3">
      <c r="A937" s="661">
        <v>13</v>
      </c>
      <c r="B937" s="662" t="s">
        <v>530</v>
      </c>
      <c r="C937" s="662" t="s">
        <v>1721</v>
      </c>
      <c r="D937" s="743" t="s">
        <v>2849</v>
      </c>
      <c r="E937" s="744" t="s">
        <v>1738</v>
      </c>
      <c r="F937" s="662" t="s">
        <v>1714</v>
      </c>
      <c r="G937" s="662" t="s">
        <v>1866</v>
      </c>
      <c r="H937" s="662" t="s">
        <v>1113</v>
      </c>
      <c r="I937" s="662" t="s">
        <v>2406</v>
      </c>
      <c r="J937" s="662" t="s">
        <v>1868</v>
      </c>
      <c r="K937" s="662" t="s">
        <v>1807</v>
      </c>
      <c r="L937" s="663">
        <v>207.45</v>
      </c>
      <c r="M937" s="663">
        <v>3526.6500000000005</v>
      </c>
      <c r="N937" s="662">
        <v>17</v>
      </c>
      <c r="O937" s="745">
        <v>12</v>
      </c>
      <c r="P937" s="663">
        <v>1867.0500000000002</v>
      </c>
      <c r="Q937" s="678">
        <v>0.52941176470588236</v>
      </c>
      <c r="R937" s="662">
        <v>9</v>
      </c>
      <c r="S937" s="678">
        <v>0.52941176470588236</v>
      </c>
      <c r="T937" s="745">
        <v>6</v>
      </c>
      <c r="U937" s="701">
        <v>0.5</v>
      </c>
    </row>
    <row r="938" spans="1:21" ht="14.4" customHeight="1" x14ac:dyDescent="0.3">
      <c r="A938" s="661">
        <v>13</v>
      </c>
      <c r="B938" s="662" t="s">
        <v>530</v>
      </c>
      <c r="C938" s="662" t="s">
        <v>1721</v>
      </c>
      <c r="D938" s="743" t="s">
        <v>2849</v>
      </c>
      <c r="E938" s="744" t="s">
        <v>1738</v>
      </c>
      <c r="F938" s="662" t="s">
        <v>1714</v>
      </c>
      <c r="G938" s="662" t="s">
        <v>1866</v>
      </c>
      <c r="H938" s="662" t="s">
        <v>531</v>
      </c>
      <c r="I938" s="662" t="s">
        <v>2015</v>
      </c>
      <c r="J938" s="662" t="s">
        <v>1868</v>
      </c>
      <c r="K938" s="662" t="s">
        <v>1807</v>
      </c>
      <c r="L938" s="663">
        <v>0</v>
      </c>
      <c r="M938" s="663">
        <v>0</v>
      </c>
      <c r="N938" s="662">
        <v>1</v>
      </c>
      <c r="O938" s="745">
        <v>1</v>
      </c>
      <c r="P938" s="663">
        <v>0</v>
      </c>
      <c r="Q938" s="678"/>
      <c r="R938" s="662">
        <v>1</v>
      </c>
      <c r="S938" s="678">
        <v>1</v>
      </c>
      <c r="T938" s="745">
        <v>1</v>
      </c>
      <c r="U938" s="701">
        <v>1</v>
      </c>
    </row>
    <row r="939" spans="1:21" ht="14.4" customHeight="1" x14ac:dyDescent="0.3">
      <c r="A939" s="661">
        <v>13</v>
      </c>
      <c r="B939" s="662" t="s">
        <v>530</v>
      </c>
      <c r="C939" s="662" t="s">
        <v>1721</v>
      </c>
      <c r="D939" s="743" t="s">
        <v>2849</v>
      </c>
      <c r="E939" s="744" t="s">
        <v>1738</v>
      </c>
      <c r="F939" s="662" t="s">
        <v>1714</v>
      </c>
      <c r="G939" s="662" t="s">
        <v>2131</v>
      </c>
      <c r="H939" s="662" t="s">
        <v>1113</v>
      </c>
      <c r="I939" s="662" t="s">
        <v>2694</v>
      </c>
      <c r="J939" s="662" t="s">
        <v>1703</v>
      </c>
      <c r="K939" s="662" t="s">
        <v>2331</v>
      </c>
      <c r="L939" s="663">
        <v>207.45</v>
      </c>
      <c r="M939" s="663">
        <v>207.45</v>
      </c>
      <c r="N939" s="662">
        <v>1</v>
      </c>
      <c r="O939" s="745">
        <v>1</v>
      </c>
      <c r="P939" s="663">
        <v>207.45</v>
      </c>
      <c r="Q939" s="678">
        <v>1</v>
      </c>
      <c r="R939" s="662">
        <v>1</v>
      </c>
      <c r="S939" s="678">
        <v>1</v>
      </c>
      <c r="T939" s="745">
        <v>1</v>
      </c>
      <c r="U939" s="701">
        <v>1</v>
      </c>
    </row>
    <row r="940" spans="1:21" ht="14.4" customHeight="1" x14ac:dyDescent="0.3">
      <c r="A940" s="661">
        <v>13</v>
      </c>
      <c r="B940" s="662" t="s">
        <v>530</v>
      </c>
      <c r="C940" s="662" t="s">
        <v>1721</v>
      </c>
      <c r="D940" s="743" t="s">
        <v>2849</v>
      </c>
      <c r="E940" s="744" t="s">
        <v>1738</v>
      </c>
      <c r="F940" s="662" t="s">
        <v>1714</v>
      </c>
      <c r="G940" s="662" t="s">
        <v>2131</v>
      </c>
      <c r="H940" s="662" t="s">
        <v>1113</v>
      </c>
      <c r="I940" s="662" t="s">
        <v>2490</v>
      </c>
      <c r="J940" s="662" t="s">
        <v>2491</v>
      </c>
      <c r="K940" s="662" t="s">
        <v>2492</v>
      </c>
      <c r="L940" s="663">
        <v>69.16</v>
      </c>
      <c r="M940" s="663">
        <v>69.16</v>
      </c>
      <c r="N940" s="662">
        <v>1</v>
      </c>
      <c r="O940" s="745">
        <v>1</v>
      </c>
      <c r="P940" s="663"/>
      <c r="Q940" s="678">
        <v>0</v>
      </c>
      <c r="R940" s="662"/>
      <c r="S940" s="678">
        <v>0</v>
      </c>
      <c r="T940" s="745"/>
      <c r="U940" s="701">
        <v>0</v>
      </c>
    </row>
    <row r="941" spans="1:21" ht="14.4" customHeight="1" x14ac:dyDescent="0.3">
      <c r="A941" s="661">
        <v>13</v>
      </c>
      <c r="B941" s="662" t="s">
        <v>530</v>
      </c>
      <c r="C941" s="662" t="s">
        <v>1721</v>
      </c>
      <c r="D941" s="743" t="s">
        <v>2849</v>
      </c>
      <c r="E941" s="744" t="s">
        <v>1738</v>
      </c>
      <c r="F941" s="662" t="s">
        <v>1714</v>
      </c>
      <c r="G941" s="662" t="s">
        <v>2021</v>
      </c>
      <c r="H941" s="662" t="s">
        <v>531</v>
      </c>
      <c r="I941" s="662" t="s">
        <v>2651</v>
      </c>
      <c r="J941" s="662" t="s">
        <v>2023</v>
      </c>
      <c r="K941" s="662" t="s">
        <v>2652</v>
      </c>
      <c r="L941" s="663">
        <v>78.33</v>
      </c>
      <c r="M941" s="663">
        <v>156.66</v>
      </c>
      <c r="N941" s="662">
        <v>2</v>
      </c>
      <c r="O941" s="745">
        <v>1</v>
      </c>
      <c r="P941" s="663">
        <v>156.66</v>
      </c>
      <c r="Q941" s="678">
        <v>1</v>
      </c>
      <c r="R941" s="662">
        <v>2</v>
      </c>
      <c r="S941" s="678">
        <v>1</v>
      </c>
      <c r="T941" s="745">
        <v>1</v>
      </c>
      <c r="U941" s="701">
        <v>1</v>
      </c>
    </row>
    <row r="942" spans="1:21" ht="14.4" customHeight="1" x14ac:dyDescent="0.3">
      <c r="A942" s="661">
        <v>13</v>
      </c>
      <c r="B942" s="662" t="s">
        <v>530</v>
      </c>
      <c r="C942" s="662" t="s">
        <v>1721</v>
      </c>
      <c r="D942" s="743" t="s">
        <v>2849</v>
      </c>
      <c r="E942" s="744" t="s">
        <v>1738</v>
      </c>
      <c r="F942" s="662" t="s">
        <v>1714</v>
      </c>
      <c r="G942" s="662" t="s">
        <v>2021</v>
      </c>
      <c r="H942" s="662" t="s">
        <v>531</v>
      </c>
      <c r="I942" s="662" t="s">
        <v>2611</v>
      </c>
      <c r="J942" s="662" t="s">
        <v>2023</v>
      </c>
      <c r="K942" s="662" t="s">
        <v>2612</v>
      </c>
      <c r="L942" s="663">
        <v>0</v>
      </c>
      <c r="M942" s="663">
        <v>0</v>
      </c>
      <c r="N942" s="662">
        <v>1</v>
      </c>
      <c r="O942" s="745">
        <v>1</v>
      </c>
      <c r="P942" s="663">
        <v>0</v>
      </c>
      <c r="Q942" s="678"/>
      <c r="R942" s="662">
        <v>1</v>
      </c>
      <c r="S942" s="678">
        <v>1</v>
      </c>
      <c r="T942" s="745">
        <v>1</v>
      </c>
      <c r="U942" s="701">
        <v>1</v>
      </c>
    </row>
    <row r="943" spans="1:21" ht="14.4" customHeight="1" x14ac:dyDescent="0.3">
      <c r="A943" s="661">
        <v>13</v>
      </c>
      <c r="B943" s="662" t="s">
        <v>530</v>
      </c>
      <c r="C943" s="662" t="s">
        <v>1721</v>
      </c>
      <c r="D943" s="743" t="s">
        <v>2849</v>
      </c>
      <c r="E943" s="744" t="s">
        <v>1738</v>
      </c>
      <c r="F943" s="662" t="s">
        <v>1714</v>
      </c>
      <c r="G943" s="662" t="s">
        <v>2154</v>
      </c>
      <c r="H943" s="662" t="s">
        <v>531</v>
      </c>
      <c r="I943" s="662" t="s">
        <v>2695</v>
      </c>
      <c r="J943" s="662" t="s">
        <v>2696</v>
      </c>
      <c r="K943" s="662" t="s">
        <v>2697</v>
      </c>
      <c r="L943" s="663">
        <v>201.73</v>
      </c>
      <c r="M943" s="663">
        <v>403.46</v>
      </c>
      <c r="N943" s="662">
        <v>2</v>
      </c>
      <c r="O943" s="745">
        <v>1</v>
      </c>
      <c r="P943" s="663"/>
      <c r="Q943" s="678">
        <v>0</v>
      </c>
      <c r="R943" s="662"/>
      <c r="S943" s="678">
        <v>0</v>
      </c>
      <c r="T943" s="745"/>
      <c r="U943" s="701">
        <v>0</v>
      </c>
    </row>
    <row r="944" spans="1:21" ht="14.4" customHeight="1" x14ac:dyDescent="0.3">
      <c r="A944" s="661">
        <v>13</v>
      </c>
      <c r="B944" s="662" t="s">
        <v>530</v>
      </c>
      <c r="C944" s="662" t="s">
        <v>1721</v>
      </c>
      <c r="D944" s="743" t="s">
        <v>2849</v>
      </c>
      <c r="E944" s="744" t="s">
        <v>1738</v>
      </c>
      <c r="F944" s="662" t="s">
        <v>1714</v>
      </c>
      <c r="G944" s="662" t="s">
        <v>2154</v>
      </c>
      <c r="H944" s="662" t="s">
        <v>531</v>
      </c>
      <c r="I944" s="662" t="s">
        <v>2698</v>
      </c>
      <c r="J944" s="662" t="s">
        <v>2699</v>
      </c>
      <c r="K944" s="662" t="s">
        <v>2700</v>
      </c>
      <c r="L944" s="663">
        <v>205.84</v>
      </c>
      <c r="M944" s="663">
        <v>1235.04</v>
      </c>
      <c r="N944" s="662">
        <v>6</v>
      </c>
      <c r="O944" s="745">
        <v>2</v>
      </c>
      <c r="P944" s="663">
        <v>823.36</v>
      </c>
      <c r="Q944" s="678">
        <v>0.66666666666666674</v>
      </c>
      <c r="R944" s="662">
        <v>4</v>
      </c>
      <c r="S944" s="678">
        <v>0.66666666666666663</v>
      </c>
      <c r="T944" s="745">
        <v>1</v>
      </c>
      <c r="U944" s="701">
        <v>0.5</v>
      </c>
    </row>
    <row r="945" spans="1:21" ht="14.4" customHeight="1" x14ac:dyDescent="0.3">
      <c r="A945" s="661">
        <v>13</v>
      </c>
      <c r="B945" s="662" t="s">
        <v>530</v>
      </c>
      <c r="C945" s="662" t="s">
        <v>1721</v>
      </c>
      <c r="D945" s="743" t="s">
        <v>2849</v>
      </c>
      <c r="E945" s="744" t="s">
        <v>1738</v>
      </c>
      <c r="F945" s="662" t="s">
        <v>1714</v>
      </c>
      <c r="G945" s="662" t="s">
        <v>2154</v>
      </c>
      <c r="H945" s="662" t="s">
        <v>531</v>
      </c>
      <c r="I945" s="662" t="s">
        <v>2701</v>
      </c>
      <c r="J945" s="662" t="s">
        <v>826</v>
      </c>
      <c r="K945" s="662" t="s">
        <v>2702</v>
      </c>
      <c r="L945" s="663">
        <v>0</v>
      </c>
      <c r="M945" s="663">
        <v>0</v>
      </c>
      <c r="N945" s="662">
        <v>2</v>
      </c>
      <c r="O945" s="745">
        <v>1</v>
      </c>
      <c r="P945" s="663">
        <v>0</v>
      </c>
      <c r="Q945" s="678"/>
      <c r="R945" s="662">
        <v>2</v>
      </c>
      <c r="S945" s="678">
        <v>1</v>
      </c>
      <c r="T945" s="745">
        <v>1</v>
      </c>
      <c r="U945" s="701">
        <v>1</v>
      </c>
    </row>
    <row r="946" spans="1:21" ht="14.4" customHeight="1" x14ac:dyDescent="0.3">
      <c r="A946" s="661">
        <v>13</v>
      </c>
      <c r="B946" s="662" t="s">
        <v>530</v>
      </c>
      <c r="C946" s="662" t="s">
        <v>1721</v>
      </c>
      <c r="D946" s="743" t="s">
        <v>2849</v>
      </c>
      <c r="E946" s="744" t="s">
        <v>1738</v>
      </c>
      <c r="F946" s="662" t="s">
        <v>1714</v>
      </c>
      <c r="G946" s="662" t="s">
        <v>2154</v>
      </c>
      <c r="H946" s="662" t="s">
        <v>531</v>
      </c>
      <c r="I946" s="662" t="s">
        <v>2237</v>
      </c>
      <c r="J946" s="662" t="s">
        <v>1095</v>
      </c>
      <c r="K946" s="662" t="s">
        <v>1096</v>
      </c>
      <c r="L946" s="663">
        <v>185.26</v>
      </c>
      <c r="M946" s="663">
        <v>18526.000000000011</v>
      </c>
      <c r="N946" s="662">
        <v>100</v>
      </c>
      <c r="O946" s="745">
        <v>55.5</v>
      </c>
      <c r="P946" s="663">
        <v>8521.9600000000046</v>
      </c>
      <c r="Q946" s="678">
        <v>0.45999999999999996</v>
      </c>
      <c r="R946" s="662">
        <v>46</v>
      </c>
      <c r="S946" s="678">
        <v>0.46</v>
      </c>
      <c r="T946" s="745">
        <v>23.5</v>
      </c>
      <c r="U946" s="701">
        <v>0.42342342342342343</v>
      </c>
    </row>
    <row r="947" spans="1:21" ht="14.4" customHeight="1" x14ac:dyDescent="0.3">
      <c r="A947" s="661">
        <v>13</v>
      </c>
      <c r="B947" s="662" t="s">
        <v>530</v>
      </c>
      <c r="C947" s="662" t="s">
        <v>1721</v>
      </c>
      <c r="D947" s="743" t="s">
        <v>2849</v>
      </c>
      <c r="E947" s="744" t="s">
        <v>1738</v>
      </c>
      <c r="F947" s="662" t="s">
        <v>1714</v>
      </c>
      <c r="G947" s="662" t="s">
        <v>2703</v>
      </c>
      <c r="H947" s="662" t="s">
        <v>531</v>
      </c>
      <c r="I947" s="662" t="s">
        <v>2704</v>
      </c>
      <c r="J947" s="662" t="s">
        <v>2705</v>
      </c>
      <c r="K947" s="662" t="s">
        <v>2706</v>
      </c>
      <c r="L947" s="663">
        <v>0</v>
      </c>
      <c r="M947" s="663">
        <v>0</v>
      </c>
      <c r="N947" s="662">
        <v>2</v>
      </c>
      <c r="O947" s="745">
        <v>1</v>
      </c>
      <c r="P947" s="663"/>
      <c r="Q947" s="678"/>
      <c r="R947" s="662"/>
      <c r="S947" s="678">
        <v>0</v>
      </c>
      <c r="T947" s="745"/>
      <c r="U947" s="701">
        <v>0</v>
      </c>
    </row>
    <row r="948" spans="1:21" ht="14.4" customHeight="1" x14ac:dyDescent="0.3">
      <c r="A948" s="661">
        <v>13</v>
      </c>
      <c r="B948" s="662" t="s">
        <v>530</v>
      </c>
      <c r="C948" s="662" t="s">
        <v>1721</v>
      </c>
      <c r="D948" s="743" t="s">
        <v>2849</v>
      </c>
      <c r="E948" s="744" t="s">
        <v>1738</v>
      </c>
      <c r="F948" s="662" t="s">
        <v>1714</v>
      </c>
      <c r="G948" s="662" t="s">
        <v>2450</v>
      </c>
      <c r="H948" s="662" t="s">
        <v>531</v>
      </c>
      <c r="I948" s="662" t="s">
        <v>589</v>
      </c>
      <c r="J948" s="662" t="s">
        <v>2451</v>
      </c>
      <c r="K948" s="662" t="s">
        <v>2452</v>
      </c>
      <c r="L948" s="663">
        <v>54.13</v>
      </c>
      <c r="M948" s="663">
        <v>3572.5800000000004</v>
      </c>
      <c r="N948" s="662">
        <v>66</v>
      </c>
      <c r="O948" s="745">
        <v>22.5</v>
      </c>
      <c r="P948" s="663">
        <v>1190.8600000000001</v>
      </c>
      <c r="Q948" s="678">
        <v>0.33333333333333331</v>
      </c>
      <c r="R948" s="662">
        <v>22</v>
      </c>
      <c r="S948" s="678">
        <v>0.33333333333333331</v>
      </c>
      <c r="T948" s="745">
        <v>9.5</v>
      </c>
      <c r="U948" s="701">
        <v>0.42222222222222222</v>
      </c>
    </row>
    <row r="949" spans="1:21" ht="14.4" customHeight="1" x14ac:dyDescent="0.3">
      <c r="A949" s="661">
        <v>13</v>
      </c>
      <c r="B949" s="662" t="s">
        <v>530</v>
      </c>
      <c r="C949" s="662" t="s">
        <v>1721</v>
      </c>
      <c r="D949" s="743" t="s">
        <v>2849</v>
      </c>
      <c r="E949" s="744" t="s">
        <v>1738</v>
      </c>
      <c r="F949" s="662" t="s">
        <v>1714</v>
      </c>
      <c r="G949" s="662" t="s">
        <v>2707</v>
      </c>
      <c r="H949" s="662" t="s">
        <v>531</v>
      </c>
      <c r="I949" s="662" t="s">
        <v>2708</v>
      </c>
      <c r="J949" s="662" t="s">
        <v>2709</v>
      </c>
      <c r="K949" s="662" t="s">
        <v>2710</v>
      </c>
      <c r="L949" s="663">
        <v>192.85</v>
      </c>
      <c r="M949" s="663">
        <v>192.85</v>
      </c>
      <c r="N949" s="662">
        <v>1</v>
      </c>
      <c r="O949" s="745">
        <v>1</v>
      </c>
      <c r="P949" s="663">
        <v>192.85</v>
      </c>
      <c r="Q949" s="678">
        <v>1</v>
      </c>
      <c r="R949" s="662">
        <v>1</v>
      </c>
      <c r="S949" s="678">
        <v>1</v>
      </c>
      <c r="T949" s="745">
        <v>1</v>
      </c>
      <c r="U949" s="701">
        <v>1</v>
      </c>
    </row>
    <row r="950" spans="1:21" ht="14.4" customHeight="1" x14ac:dyDescent="0.3">
      <c r="A950" s="661">
        <v>13</v>
      </c>
      <c r="B950" s="662" t="s">
        <v>530</v>
      </c>
      <c r="C950" s="662" t="s">
        <v>1721</v>
      </c>
      <c r="D950" s="743" t="s">
        <v>2849</v>
      </c>
      <c r="E950" s="744" t="s">
        <v>1738</v>
      </c>
      <c r="F950" s="662" t="s">
        <v>1714</v>
      </c>
      <c r="G950" s="662" t="s">
        <v>2711</v>
      </c>
      <c r="H950" s="662" t="s">
        <v>531</v>
      </c>
      <c r="I950" s="662" t="s">
        <v>2712</v>
      </c>
      <c r="J950" s="662" t="s">
        <v>2713</v>
      </c>
      <c r="K950" s="662" t="s">
        <v>2714</v>
      </c>
      <c r="L950" s="663">
        <v>0</v>
      </c>
      <c r="M950" s="663">
        <v>0</v>
      </c>
      <c r="N950" s="662">
        <v>2</v>
      </c>
      <c r="O950" s="745">
        <v>1</v>
      </c>
      <c r="P950" s="663"/>
      <c r="Q950" s="678"/>
      <c r="R950" s="662"/>
      <c r="S950" s="678">
        <v>0</v>
      </c>
      <c r="T950" s="745"/>
      <c r="U950" s="701">
        <v>0</v>
      </c>
    </row>
    <row r="951" spans="1:21" ht="14.4" customHeight="1" x14ac:dyDescent="0.3">
      <c r="A951" s="661">
        <v>13</v>
      </c>
      <c r="B951" s="662" t="s">
        <v>530</v>
      </c>
      <c r="C951" s="662" t="s">
        <v>1721</v>
      </c>
      <c r="D951" s="743" t="s">
        <v>2849</v>
      </c>
      <c r="E951" s="744" t="s">
        <v>1738</v>
      </c>
      <c r="F951" s="662" t="s">
        <v>1714</v>
      </c>
      <c r="G951" s="662" t="s">
        <v>2715</v>
      </c>
      <c r="H951" s="662" t="s">
        <v>531</v>
      </c>
      <c r="I951" s="662" t="s">
        <v>2716</v>
      </c>
      <c r="J951" s="662" t="s">
        <v>2717</v>
      </c>
      <c r="K951" s="662" t="s">
        <v>2718</v>
      </c>
      <c r="L951" s="663">
        <v>75.349999999999994</v>
      </c>
      <c r="M951" s="663">
        <v>226.04999999999998</v>
      </c>
      <c r="N951" s="662">
        <v>3</v>
      </c>
      <c r="O951" s="745">
        <v>1</v>
      </c>
      <c r="P951" s="663">
        <v>226.04999999999998</v>
      </c>
      <c r="Q951" s="678">
        <v>1</v>
      </c>
      <c r="R951" s="662">
        <v>3</v>
      </c>
      <c r="S951" s="678">
        <v>1</v>
      </c>
      <c r="T951" s="745">
        <v>1</v>
      </c>
      <c r="U951" s="701">
        <v>1</v>
      </c>
    </row>
    <row r="952" spans="1:21" ht="14.4" customHeight="1" x14ac:dyDescent="0.3">
      <c r="A952" s="661">
        <v>13</v>
      </c>
      <c r="B952" s="662" t="s">
        <v>530</v>
      </c>
      <c r="C952" s="662" t="s">
        <v>1721</v>
      </c>
      <c r="D952" s="743" t="s">
        <v>2849</v>
      </c>
      <c r="E952" s="744" t="s">
        <v>1738</v>
      </c>
      <c r="F952" s="662" t="s">
        <v>1714</v>
      </c>
      <c r="G952" s="662" t="s">
        <v>2631</v>
      </c>
      <c r="H952" s="662" t="s">
        <v>531</v>
      </c>
      <c r="I952" s="662" t="s">
        <v>2632</v>
      </c>
      <c r="J952" s="662" t="s">
        <v>2633</v>
      </c>
      <c r="K952" s="662" t="s">
        <v>2634</v>
      </c>
      <c r="L952" s="663">
        <v>0</v>
      </c>
      <c r="M952" s="663">
        <v>0</v>
      </c>
      <c r="N952" s="662">
        <v>15</v>
      </c>
      <c r="O952" s="745">
        <v>4.5</v>
      </c>
      <c r="P952" s="663">
        <v>0</v>
      </c>
      <c r="Q952" s="678"/>
      <c r="R952" s="662">
        <v>2</v>
      </c>
      <c r="S952" s="678">
        <v>0.13333333333333333</v>
      </c>
      <c r="T952" s="745">
        <v>0.5</v>
      </c>
      <c r="U952" s="701">
        <v>0.1111111111111111</v>
      </c>
    </row>
    <row r="953" spans="1:21" ht="14.4" customHeight="1" x14ac:dyDescent="0.3">
      <c r="A953" s="661">
        <v>13</v>
      </c>
      <c r="B953" s="662" t="s">
        <v>530</v>
      </c>
      <c r="C953" s="662" t="s">
        <v>1721</v>
      </c>
      <c r="D953" s="743" t="s">
        <v>2849</v>
      </c>
      <c r="E953" s="744" t="s">
        <v>1738</v>
      </c>
      <c r="F953" s="662" t="s">
        <v>1714</v>
      </c>
      <c r="G953" s="662" t="s">
        <v>2719</v>
      </c>
      <c r="H953" s="662" t="s">
        <v>531</v>
      </c>
      <c r="I953" s="662" t="s">
        <v>2720</v>
      </c>
      <c r="J953" s="662" t="s">
        <v>2721</v>
      </c>
      <c r="K953" s="662" t="s">
        <v>2722</v>
      </c>
      <c r="L953" s="663">
        <v>0</v>
      </c>
      <c r="M953" s="663">
        <v>0</v>
      </c>
      <c r="N953" s="662">
        <v>14</v>
      </c>
      <c r="O953" s="745">
        <v>6</v>
      </c>
      <c r="P953" s="663">
        <v>0</v>
      </c>
      <c r="Q953" s="678"/>
      <c r="R953" s="662">
        <v>6</v>
      </c>
      <c r="S953" s="678">
        <v>0.42857142857142855</v>
      </c>
      <c r="T953" s="745">
        <v>3</v>
      </c>
      <c r="U953" s="701">
        <v>0.5</v>
      </c>
    </row>
    <row r="954" spans="1:21" ht="14.4" customHeight="1" x14ac:dyDescent="0.3">
      <c r="A954" s="661">
        <v>13</v>
      </c>
      <c r="B954" s="662" t="s">
        <v>530</v>
      </c>
      <c r="C954" s="662" t="s">
        <v>1721</v>
      </c>
      <c r="D954" s="743" t="s">
        <v>2849</v>
      </c>
      <c r="E954" s="744" t="s">
        <v>1738</v>
      </c>
      <c r="F954" s="662" t="s">
        <v>1714</v>
      </c>
      <c r="G954" s="662" t="s">
        <v>2719</v>
      </c>
      <c r="H954" s="662" t="s">
        <v>531</v>
      </c>
      <c r="I954" s="662" t="s">
        <v>2723</v>
      </c>
      <c r="J954" s="662" t="s">
        <v>2724</v>
      </c>
      <c r="K954" s="662" t="s">
        <v>2662</v>
      </c>
      <c r="L954" s="663">
        <v>0</v>
      </c>
      <c r="M954" s="663">
        <v>0</v>
      </c>
      <c r="N954" s="662">
        <v>1</v>
      </c>
      <c r="O954" s="745">
        <v>1</v>
      </c>
      <c r="P954" s="663"/>
      <c r="Q954" s="678"/>
      <c r="R954" s="662"/>
      <c r="S954" s="678">
        <v>0</v>
      </c>
      <c r="T954" s="745"/>
      <c r="U954" s="701">
        <v>0</v>
      </c>
    </row>
    <row r="955" spans="1:21" ht="14.4" customHeight="1" x14ac:dyDescent="0.3">
      <c r="A955" s="661">
        <v>13</v>
      </c>
      <c r="B955" s="662" t="s">
        <v>530</v>
      </c>
      <c r="C955" s="662" t="s">
        <v>1721</v>
      </c>
      <c r="D955" s="743" t="s">
        <v>2849</v>
      </c>
      <c r="E955" s="744" t="s">
        <v>1738</v>
      </c>
      <c r="F955" s="662" t="s">
        <v>1714</v>
      </c>
      <c r="G955" s="662" t="s">
        <v>2725</v>
      </c>
      <c r="H955" s="662" t="s">
        <v>531</v>
      </c>
      <c r="I955" s="662" t="s">
        <v>2726</v>
      </c>
      <c r="J955" s="662" t="s">
        <v>2727</v>
      </c>
      <c r="K955" s="662" t="s">
        <v>2728</v>
      </c>
      <c r="L955" s="663">
        <v>0</v>
      </c>
      <c r="M955" s="663">
        <v>0</v>
      </c>
      <c r="N955" s="662">
        <v>2</v>
      </c>
      <c r="O955" s="745">
        <v>1</v>
      </c>
      <c r="P955" s="663"/>
      <c r="Q955" s="678"/>
      <c r="R955" s="662"/>
      <c r="S955" s="678">
        <v>0</v>
      </c>
      <c r="T955" s="745"/>
      <c r="U955" s="701">
        <v>0</v>
      </c>
    </row>
    <row r="956" spans="1:21" ht="14.4" customHeight="1" x14ac:dyDescent="0.3">
      <c r="A956" s="661">
        <v>13</v>
      </c>
      <c r="B956" s="662" t="s">
        <v>530</v>
      </c>
      <c r="C956" s="662" t="s">
        <v>1721</v>
      </c>
      <c r="D956" s="743" t="s">
        <v>2849</v>
      </c>
      <c r="E956" s="744" t="s">
        <v>1738</v>
      </c>
      <c r="F956" s="662" t="s">
        <v>1714</v>
      </c>
      <c r="G956" s="662" t="s">
        <v>2473</v>
      </c>
      <c r="H956" s="662" t="s">
        <v>1113</v>
      </c>
      <c r="I956" s="662" t="s">
        <v>2474</v>
      </c>
      <c r="J956" s="662" t="s">
        <v>1168</v>
      </c>
      <c r="K956" s="662" t="s">
        <v>2475</v>
      </c>
      <c r="L956" s="663">
        <v>133.94</v>
      </c>
      <c r="M956" s="663">
        <v>267.88</v>
      </c>
      <c r="N956" s="662">
        <v>2</v>
      </c>
      <c r="O956" s="745">
        <v>0.5</v>
      </c>
      <c r="P956" s="663">
        <v>267.88</v>
      </c>
      <c r="Q956" s="678">
        <v>1</v>
      </c>
      <c r="R956" s="662">
        <v>2</v>
      </c>
      <c r="S956" s="678">
        <v>1</v>
      </c>
      <c r="T956" s="745">
        <v>0.5</v>
      </c>
      <c r="U956" s="701">
        <v>1</v>
      </c>
    </row>
    <row r="957" spans="1:21" ht="14.4" customHeight="1" x14ac:dyDescent="0.3">
      <c r="A957" s="661">
        <v>13</v>
      </c>
      <c r="B957" s="662" t="s">
        <v>530</v>
      </c>
      <c r="C957" s="662" t="s">
        <v>1723</v>
      </c>
      <c r="D957" s="743" t="s">
        <v>2850</v>
      </c>
      <c r="E957" s="744" t="s">
        <v>1728</v>
      </c>
      <c r="F957" s="662" t="s">
        <v>1714</v>
      </c>
      <c r="G957" s="662" t="s">
        <v>1751</v>
      </c>
      <c r="H957" s="662" t="s">
        <v>1113</v>
      </c>
      <c r="I957" s="662" t="s">
        <v>1410</v>
      </c>
      <c r="J957" s="662" t="s">
        <v>1260</v>
      </c>
      <c r="K957" s="662" t="s">
        <v>1656</v>
      </c>
      <c r="L957" s="663">
        <v>154.36000000000001</v>
      </c>
      <c r="M957" s="663">
        <v>463.08000000000004</v>
      </c>
      <c r="N957" s="662">
        <v>3</v>
      </c>
      <c r="O957" s="745">
        <v>2</v>
      </c>
      <c r="P957" s="663">
        <v>154.36000000000001</v>
      </c>
      <c r="Q957" s="678">
        <v>0.33333333333333331</v>
      </c>
      <c r="R957" s="662">
        <v>1</v>
      </c>
      <c r="S957" s="678">
        <v>0.33333333333333331</v>
      </c>
      <c r="T957" s="745">
        <v>1</v>
      </c>
      <c r="U957" s="701">
        <v>0.5</v>
      </c>
    </row>
    <row r="958" spans="1:21" ht="14.4" customHeight="1" x14ac:dyDescent="0.3">
      <c r="A958" s="661">
        <v>13</v>
      </c>
      <c r="B958" s="662" t="s">
        <v>530</v>
      </c>
      <c r="C958" s="662" t="s">
        <v>1723</v>
      </c>
      <c r="D958" s="743" t="s">
        <v>2850</v>
      </c>
      <c r="E958" s="744" t="s">
        <v>1728</v>
      </c>
      <c r="F958" s="662" t="s">
        <v>1714</v>
      </c>
      <c r="G958" s="662" t="s">
        <v>1755</v>
      </c>
      <c r="H958" s="662" t="s">
        <v>531</v>
      </c>
      <c r="I958" s="662" t="s">
        <v>1756</v>
      </c>
      <c r="J958" s="662" t="s">
        <v>1757</v>
      </c>
      <c r="K958" s="662" t="s">
        <v>1758</v>
      </c>
      <c r="L958" s="663">
        <v>57.76</v>
      </c>
      <c r="M958" s="663">
        <v>57.76</v>
      </c>
      <c r="N958" s="662">
        <v>1</v>
      </c>
      <c r="O958" s="745">
        <v>1</v>
      </c>
      <c r="P958" s="663">
        <v>57.76</v>
      </c>
      <c r="Q958" s="678">
        <v>1</v>
      </c>
      <c r="R958" s="662">
        <v>1</v>
      </c>
      <c r="S958" s="678">
        <v>1</v>
      </c>
      <c r="T958" s="745">
        <v>1</v>
      </c>
      <c r="U958" s="701">
        <v>1</v>
      </c>
    </row>
    <row r="959" spans="1:21" ht="14.4" customHeight="1" x14ac:dyDescent="0.3">
      <c r="A959" s="661">
        <v>13</v>
      </c>
      <c r="B959" s="662" t="s">
        <v>530</v>
      </c>
      <c r="C959" s="662" t="s">
        <v>1723</v>
      </c>
      <c r="D959" s="743" t="s">
        <v>2850</v>
      </c>
      <c r="E959" s="744" t="s">
        <v>1728</v>
      </c>
      <c r="F959" s="662" t="s">
        <v>1714</v>
      </c>
      <c r="G959" s="662" t="s">
        <v>1782</v>
      </c>
      <c r="H959" s="662" t="s">
        <v>531</v>
      </c>
      <c r="I959" s="662" t="s">
        <v>1783</v>
      </c>
      <c r="J959" s="662" t="s">
        <v>1343</v>
      </c>
      <c r="K959" s="662" t="s">
        <v>1663</v>
      </c>
      <c r="L959" s="663">
        <v>170.52</v>
      </c>
      <c r="M959" s="663">
        <v>852.60000000000014</v>
      </c>
      <c r="N959" s="662">
        <v>5</v>
      </c>
      <c r="O959" s="745">
        <v>1.5</v>
      </c>
      <c r="P959" s="663"/>
      <c r="Q959" s="678">
        <v>0</v>
      </c>
      <c r="R959" s="662"/>
      <c r="S959" s="678">
        <v>0</v>
      </c>
      <c r="T959" s="745"/>
      <c r="U959" s="701">
        <v>0</v>
      </c>
    </row>
    <row r="960" spans="1:21" ht="14.4" customHeight="1" x14ac:dyDescent="0.3">
      <c r="A960" s="661">
        <v>13</v>
      </c>
      <c r="B960" s="662" t="s">
        <v>530</v>
      </c>
      <c r="C960" s="662" t="s">
        <v>1723</v>
      </c>
      <c r="D960" s="743" t="s">
        <v>2850</v>
      </c>
      <c r="E960" s="744" t="s">
        <v>1728</v>
      </c>
      <c r="F960" s="662" t="s">
        <v>1714</v>
      </c>
      <c r="G960" s="662" t="s">
        <v>1793</v>
      </c>
      <c r="H960" s="662" t="s">
        <v>531</v>
      </c>
      <c r="I960" s="662" t="s">
        <v>1794</v>
      </c>
      <c r="J960" s="662" t="s">
        <v>1795</v>
      </c>
      <c r="K960" s="662" t="s">
        <v>1796</v>
      </c>
      <c r="L960" s="663">
        <v>0</v>
      </c>
      <c r="M960" s="663">
        <v>0</v>
      </c>
      <c r="N960" s="662">
        <v>4</v>
      </c>
      <c r="O960" s="745">
        <v>2.5</v>
      </c>
      <c r="P960" s="663"/>
      <c r="Q960" s="678"/>
      <c r="R960" s="662"/>
      <c r="S960" s="678">
        <v>0</v>
      </c>
      <c r="T960" s="745"/>
      <c r="U960" s="701">
        <v>0</v>
      </c>
    </row>
    <row r="961" spans="1:21" ht="14.4" customHeight="1" x14ac:dyDescent="0.3">
      <c r="A961" s="661">
        <v>13</v>
      </c>
      <c r="B961" s="662" t="s">
        <v>530</v>
      </c>
      <c r="C961" s="662" t="s">
        <v>1723</v>
      </c>
      <c r="D961" s="743" t="s">
        <v>2850</v>
      </c>
      <c r="E961" s="744" t="s">
        <v>1728</v>
      </c>
      <c r="F961" s="662" t="s">
        <v>1714</v>
      </c>
      <c r="G961" s="662" t="s">
        <v>1803</v>
      </c>
      <c r="H961" s="662" t="s">
        <v>1113</v>
      </c>
      <c r="I961" s="662" t="s">
        <v>1804</v>
      </c>
      <c r="J961" s="662" t="s">
        <v>1805</v>
      </c>
      <c r="K961" s="662" t="s">
        <v>1140</v>
      </c>
      <c r="L961" s="663">
        <v>69.16</v>
      </c>
      <c r="M961" s="663">
        <v>69.16</v>
      </c>
      <c r="N961" s="662">
        <v>1</v>
      </c>
      <c r="O961" s="745">
        <v>0.5</v>
      </c>
      <c r="P961" s="663"/>
      <c r="Q961" s="678">
        <v>0</v>
      </c>
      <c r="R961" s="662"/>
      <c r="S961" s="678">
        <v>0</v>
      </c>
      <c r="T961" s="745"/>
      <c r="U961" s="701">
        <v>0</v>
      </c>
    </row>
    <row r="962" spans="1:21" ht="14.4" customHeight="1" x14ac:dyDescent="0.3">
      <c r="A962" s="661">
        <v>13</v>
      </c>
      <c r="B962" s="662" t="s">
        <v>530</v>
      </c>
      <c r="C962" s="662" t="s">
        <v>1723</v>
      </c>
      <c r="D962" s="743" t="s">
        <v>2850</v>
      </c>
      <c r="E962" s="744" t="s">
        <v>1728</v>
      </c>
      <c r="F962" s="662" t="s">
        <v>1714</v>
      </c>
      <c r="G962" s="662" t="s">
        <v>1833</v>
      </c>
      <c r="H962" s="662" t="s">
        <v>531</v>
      </c>
      <c r="I962" s="662" t="s">
        <v>809</v>
      </c>
      <c r="J962" s="662" t="s">
        <v>810</v>
      </c>
      <c r="K962" s="662" t="s">
        <v>1834</v>
      </c>
      <c r="L962" s="663">
        <v>42.05</v>
      </c>
      <c r="M962" s="663">
        <v>42.05</v>
      </c>
      <c r="N962" s="662">
        <v>1</v>
      </c>
      <c r="O962" s="745">
        <v>1</v>
      </c>
      <c r="P962" s="663"/>
      <c r="Q962" s="678">
        <v>0</v>
      </c>
      <c r="R962" s="662"/>
      <c r="S962" s="678">
        <v>0</v>
      </c>
      <c r="T962" s="745"/>
      <c r="U962" s="701">
        <v>0</v>
      </c>
    </row>
    <row r="963" spans="1:21" ht="14.4" customHeight="1" x14ac:dyDescent="0.3">
      <c r="A963" s="661">
        <v>13</v>
      </c>
      <c r="B963" s="662" t="s">
        <v>530</v>
      </c>
      <c r="C963" s="662" t="s">
        <v>1723</v>
      </c>
      <c r="D963" s="743" t="s">
        <v>2850</v>
      </c>
      <c r="E963" s="744" t="s">
        <v>1728</v>
      </c>
      <c r="F963" s="662" t="s">
        <v>1714</v>
      </c>
      <c r="G963" s="662" t="s">
        <v>1856</v>
      </c>
      <c r="H963" s="662" t="s">
        <v>531</v>
      </c>
      <c r="I963" s="662" t="s">
        <v>1857</v>
      </c>
      <c r="J963" s="662" t="s">
        <v>1110</v>
      </c>
      <c r="K963" s="662" t="s">
        <v>1111</v>
      </c>
      <c r="L963" s="663">
        <v>98.75</v>
      </c>
      <c r="M963" s="663">
        <v>98.75</v>
      </c>
      <c r="N963" s="662">
        <v>1</v>
      </c>
      <c r="O963" s="745">
        <v>0.5</v>
      </c>
      <c r="P963" s="663"/>
      <c r="Q963" s="678">
        <v>0</v>
      </c>
      <c r="R963" s="662"/>
      <c r="S963" s="678">
        <v>0</v>
      </c>
      <c r="T963" s="745"/>
      <c r="U963" s="701">
        <v>0</v>
      </c>
    </row>
    <row r="964" spans="1:21" ht="14.4" customHeight="1" x14ac:dyDescent="0.3">
      <c r="A964" s="661">
        <v>13</v>
      </c>
      <c r="B964" s="662" t="s">
        <v>530</v>
      </c>
      <c r="C964" s="662" t="s">
        <v>1723</v>
      </c>
      <c r="D964" s="743" t="s">
        <v>2850</v>
      </c>
      <c r="E964" s="744" t="s">
        <v>1728</v>
      </c>
      <c r="F964" s="662" t="s">
        <v>1714</v>
      </c>
      <c r="G964" s="662" t="s">
        <v>1866</v>
      </c>
      <c r="H964" s="662" t="s">
        <v>1113</v>
      </c>
      <c r="I964" s="662" t="s">
        <v>1867</v>
      </c>
      <c r="J964" s="662" t="s">
        <v>1868</v>
      </c>
      <c r="K964" s="662" t="s">
        <v>1140</v>
      </c>
      <c r="L964" s="663">
        <v>69.16</v>
      </c>
      <c r="M964" s="663">
        <v>207.48</v>
      </c>
      <c r="N964" s="662">
        <v>3</v>
      </c>
      <c r="O964" s="745">
        <v>2</v>
      </c>
      <c r="P964" s="663"/>
      <c r="Q964" s="678">
        <v>0</v>
      </c>
      <c r="R964" s="662"/>
      <c r="S964" s="678">
        <v>0</v>
      </c>
      <c r="T964" s="745"/>
      <c r="U964" s="701">
        <v>0</v>
      </c>
    </row>
    <row r="965" spans="1:21" ht="14.4" customHeight="1" x14ac:dyDescent="0.3">
      <c r="A965" s="661">
        <v>13</v>
      </c>
      <c r="B965" s="662" t="s">
        <v>530</v>
      </c>
      <c r="C965" s="662" t="s">
        <v>1723</v>
      </c>
      <c r="D965" s="743" t="s">
        <v>2850</v>
      </c>
      <c r="E965" s="744" t="s">
        <v>1728</v>
      </c>
      <c r="F965" s="662" t="s">
        <v>1714</v>
      </c>
      <c r="G965" s="662" t="s">
        <v>1877</v>
      </c>
      <c r="H965" s="662" t="s">
        <v>531</v>
      </c>
      <c r="I965" s="662" t="s">
        <v>1886</v>
      </c>
      <c r="J965" s="662" t="s">
        <v>1884</v>
      </c>
      <c r="K965" s="662" t="s">
        <v>1887</v>
      </c>
      <c r="L965" s="663">
        <v>131.37</v>
      </c>
      <c r="M965" s="663">
        <v>262.74</v>
      </c>
      <c r="N965" s="662">
        <v>2</v>
      </c>
      <c r="O965" s="745">
        <v>1.5</v>
      </c>
      <c r="P965" s="663"/>
      <c r="Q965" s="678">
        <v>0</v>
      </c>
      <c r="R965" s="662"/>
      <c r="S965" s="678">
        <v>0</v>
      </c>
      <c r="T965" s="745"/>
      <c r="U965" s="701">
        <v>0</v>
      </c>
    </row>
    <row r="966" spans="1:21" ht="14.4" customHeight="1" x14ac:dyDescent="0.3">
      <c r="A966" s="661">
        <v>13</v>
      </c>
      <c r="B966" s="662" t="s">
        <v>530</v>
      </c>
      <c r="C966" s="662" t="s">
        <v>1723</v>
      </c>
      <c r="D966" s="743" t="s">
        <v>2850</v>
      </c>
      <c r="E966" s="744" t="s">
        <v>1728</v>
      </c>
      <c r="F966" s="662" t="s">
        <v>1714</v>
      </c>
      <c r="G966" s="662" t="s">
        <v>2027</v>
      </c>
      <c r="H966" s="662" t="s">
        <v>531</v>
      </c>
      <c r="I966" s="662" t="s">
        <v>2028</v>
      </c>
      <c r="J966" s="662" t="s">
        <v>1089</v>
      </c>
      <c r="K966" s="662" t="s">
        <v>2029</v>
      </c>
      <c r="L966" s="663">
        <v>0</v>
      </c>
      <c r="M966" s="663">
        <v>0</v>
      </c>
      <c r="N966" s="662">
        <v>1</v>
      </c>
      <c r="O966" s="745">
        <v>0.5</v>
      </c>
      <c r="P966" s="663"/>
      <c r="Q966" s="678"/>
      <c r="R966" s="662"/>
      <c r="S966" s="678">
        <v>0</v>
      </c>
      <c r="T966" s="745"/>
      <c r="U966" s="701">
        <v>0</v>
      </c>
    </row>
    <row r="967" spans="1:21" ht="14.4" customHeight="1" x14ac:dyDescent="0.3">
      <c r="A967" s="661">
        <v>13</v>
      </c>
      <c r="B967" s="662" t="s">
        <v>530</v>
      </c>
      <c r="C967" s="662" t="s">
        <v>1723</v>
      </c>
      <c r="D967" s="743" t="s">
        <v>2850</v>
      </c>
      <c r="E967" s="744" t="s">
        <v>1730</v>
      </c>
      <c r="F967" s="662" t="s">
        <v>1714</v>
      </c>
      <c r="G967" s="662" t="s">
        <v>1751</v>
      </c>
      <c r="H967" s="662" t="s">
        <v>1113</v>
      </c>
      <c r="I967" s="662" t="s">
        <v>1410</v>
      </c>
      <c r="J967" s="662" t="s">
        <v>1260</v>
      </c>
      <c r="K967" s="662" t="s">
        <v>1656</v>
      </c>
      <c r="L967" s="663">
        <v>154.36000000000001</v>
      </c>
      <c r="M967" s="663">
        <v>154.36000000000001</v>
      </c>
      <c r="N967" s="662">
        <v>1</v>
      </c>
      <c r="O967" s="745">
        <v>1</v>
      </c>
      <c r="P967" s="663"/>
      <c r="Q967" s="678">
        <v>0</v>
      </c>
      <c r="R967" s="662"/>
      <c r="S967" s="678">
        <v>0</v>
      </c>
      <c r="T967" s="745"/>
      <c r="U967" s="701">
        <v>0</v>
      </c>
    </row>
    <row r="968" spans="1:21" ht="14.4" customHeight="1" x14ac:dyDescent="0.3">
      <c r="A968" s="661">
        <v>13</v>
      </c>
      <c r="B968" s="662" t="s">
        <v>530</v>
      </c>
      <c r="C968" s="662" t="s">
        <v>1723</v>
      </c>
      <c r="D968" s="743" t="s">
        <v>2850</v>
      </c>
      <c r="E968" s="744" t="s">
        <v>1730</v>
      </c>
      <c r="F968" s="662" t="s">
        <v>1714</v>
      </c>
      <c r="G968" s="662" t="s">
        <v>2067</v>
      </c>
      <c r="H968" s="662" t="s">
        <v>531</v>
      </c>
      <c r="I968" s="662" t="s">
        <v>739</v>
      </c>
      <c r="J968" s="662" t="s">
        <v>2068</v>
      </c>
      <c r="K968" s="662" t="s">
        <v>2069</v>
      </c>
      <c r="L968" s="663">
        <v>0</v>
      </c>
      <c r="M968" s="663">
        <v>0</v>
      </c>
      <c r="N968" s="662">
        <v>2</v>
      </c>
      <c r="O968" s="745">
        <v>1</v>
      </c>
      <c r="P968" s="663">
        <v>0</v>
      </c>
      <c r="Q968" s="678"/>
      <c r="R968" s="662">
        <v>2</v>
      </c>
      <c r="S968" s="678">
        <v>1</v>
      </c>
      <c r="T968" s="745">
        <v>1</v>
      </c>
      <c r="U968" s="701">
        <v>1</v>
      </c>
    </row>
    <row r="969" spans="1:21" ht="14.4" customHeight="1" x14ac:dyDescent="0.3">
      <c r="A969" s="661">
        <v>13</v>
      </c>
      <c r="B969" s="662" t="s">
        <v>530</v>
      </c>
      <c r="C969" s="662" t="s">
        <v>1723</v>
      </c>
      <c r="D969" s="743" t="s">
        <v>2850</v>
      </c>
      <c r="E969" s="744" t="s">
        <v>1730</v>
      </c>
      <c r="F969" s="662" t="s">
        <v>1714</v>
      </c>
      <c r="G969" s="662" t="s">
        <v>1782</v>
      </c>
      <c r="H969" s="662" t="s">
        <v>531</v>
      </c>
      <c r="I969" s="662" t="s">
        <v>2070</v>
      </c>
      <c r="J969" s="662" t="s">
        <v>1785</v>
      </c>
      <c r="K969" s="662" t="s">
        <v>2071</v>
      </c>
      <c r="L969" s="663">
        <v>42.63</v>
      </c>
      <c r="M969" s="663">
        <v>127.89000000000001</v>
      </c>
      <c r="N969" s="662">
        <v>3</v>
      </c>
      <c r="O969" s="745">
        <v>2</v>
      </c>
      <c r="P969" s="663"/>
      <c r="Q969" s="678">
        <v>0</v>
      </c>
      <c r="R969" s="662"/>
      <c r="S969" s="678">
        <v>0</v>
      </c>
      <c r="T969" s="745"/>
      <c r="U969" s="701">
        <v>0</v>
      </c>
    </row>
    <row r="970" spans="1:21" ht="14.4" customHeight="1" x14ac:dyDescent="0.3">
      <c r="A970" s="661">
        <v>13</v>
      </c>
      <c r="B970" s="662" t="s">
        <v>530</v>
      </c>
      <c r="C970" s="662" t="s">
        <v>1723</v>
      </c>
      <c r="D970" s="743" t="s">
        <v>2850</v>
      </c>
      <c r="E970" s="744" t="s">
        <v>1730</v>
      </c>
      <c r="F970" s="662" t="s">
        <v>1714</v>
      </c>
      <c r="G970" s="662" t="s">
        <v>2123</v>
      </c>
      <c r="H970" s="662" t="s">
        <v>531</v>
      </c>
      <c r="I970" s="662" t="s">
        <v>2124</v>
      </c>
      <c r="J970" s="662" t="s">
        <v>2125</v>
      </c>
      <c r="K970" s="662" t="s">
        <v>2126</v>
      </c>
      <c r="L970" s="663">
        <v>0</v>
      </c>
      <c r="M970" s="663">
        <v>0</v>
      </c>
      <c r="N970" s="662">
        <v>1</v>
      </c>
      <c r="O970" s="745">
        <v>1</v>
      </c>
      <c r="P970" s="663"/>
      <c r="Q970" s="678"/>
      <c r="R970" s="662"/>
      <c r="S970" s="678">
        <v>0</v>
      </c>
      <c r="T970" s="745"/>
      <c r="U970" s="701">
        <v>0</v>
      </c>
    </row>
    <row r="971" spans="1:21" ht="14.4" customHeight="1" x14ac:dyDescent="0.3">
      <c r="A971" s="661">
        <v>13</v>
      </c>
      <c r="B971" s="662" t="s">
        <v>530</v>
      </c>
      <c r="C971" s="662" t="s">
        <v>1723</v>
      </c>
      <c r="D971" s="743" t="s">
        <v>2850</v>
      </c>
      <c r="E971" s="744" t="s">
        <v>1730</v>
      </c>
      <c r="F971" s="662" t="s">
        <v>1714</v>
      </c>
      <c r="G971" s="662" t="s">
        <v>1861</v>
      </c>
      <c r="H971" s="662" t="s">
        <v>531</v>
      </c>
      <c r="I971" s="662" t="s">
        <v>727</v>
      </c>
      <c r="J971" s="662" t="s">
        <v>728</v>
      </c>
      <c r="K971" s="662" t="s">
        <v>729</v>
      </c>
      <c r="L971" s="663">
        <v>126.59</v>
      </c>
      <c r="M971" s="663">
        <v>253.18</v>
      </c>
      <c r="N971" s="662">
        <v>2</v>
      </c>
      <c r="O971" s="745">
        <v>1</v>
      </c>
      <c r="P971" s="663"/>
      <c r="Q971" s="678">
        <v>0</v>
      </c>
      <c r="R971" s="662"/>
      <c r="S971" s="678">
        <v>0</v>
      </c>
      <c r="T971" s="745"/>
      <c r="U971" s="701">
        <v>0</v>
      </c>
    </row>
    <row r="972" spans="1:21" ht="14.4" customHeight="1" x14ac:dyDescent="0.3">
      <c r="A972" s="661">
        <v>13</v>
      </c>
      <c r="B972" s="662" t="s">
        <v>530</v>
      </c>
      <c r="C972" s="662" t="s">
        <v>1723</v>
      </c>
      <c r="D972" s="743" t="s">
        <v>2850</v>
      </c>
      <c r="E972" s="744" t="s">
        <v>1730</v>
      </c>
      <c r="F972" s="662" t="s">
        <v>1714</v>
      </c>
      <c r="G972" s="662" t="s">
        <v>1892</v>
      </c>
      <c r="H972" s="662" t="s">
        <v>531</v>
      </c>
      <c r="I972" s="662" t="s">
        <v>581</v>
      </c>
      <c r="J972" s="662" t="s">
        <v>2025</v>
      </c>
      <c r="K972" s="662" t="s">
        <v>2026</v>
      </c>
      <c r="L972" s="663">
        <v>24.78</v>
      </c>
      <c r="M972" s="663">
        <v>24.78</v>
      </c>
      <c r="N972" s="662">
        <v>1</v>
      </c>
      <c r="O972" s="745">
        <v>1</v>
      </c>
      <c r="P972" s="663"/>
      <c r="Q972" s="678">
        <v>0</v>
      </c>
      <c r="R972" s="662"/>
      <c r="S972" s="678">
        <v>0</v>
      </c>
      <c r="T972" s="745"/>
      <c r="U972" s="701">
        <v>0</v>
      </c>
    </row>
    <row r="973" spans="1:21" ht="14.4" customHeight="1" x14ac:dyDescent="0.3">
      <c r="A973" s="661">
        <v>13</v>
      </c>
      <c r="B973" s="662" t="s">
        <v>530</v>
      </c>
      <c r="C973" s="662" t="s">
        <v>1723</v>
      </c>
      <c r="D973" s="743" t="s">
        <v>2850</v>
      </c>
      <c r="E973" s="744" t="s">
        <v>1731</v>
      </c>
      <c r="F973" s="662" t="s">
        <v>1714</v>
      </c>
      <c r="G973" s="662" t="s">
        <v>2332</v>
      </c>
      <c r="H973" s="662" t="s">
        <v>531</v>
      </c>
      <c r="I973" s="662" t="s">
        <v>2729</v>
      </c>
      <c r="J973" s="662" t="s">
        <v>2730</v>
      </c>
      <c r="K973" s="662" t="s">
        <v>2731</v>
      </c>
      <c r="L973" s="663">
        <v>263.26</v>
      </c>
      <c r="M973" s="663">
        <v>263.26</v>
      </c>
      <c r="N973" s="662">
        <v>1</v>
      </c>
      <c r="O973" s="745">
        <v>0.5</v>
      </c>
      <c r="P973" s="663"/>
      <c r="Q973" s="678">
        <v>0</v>
      </c>
      <c r="R973" s="662"/>
      <c r="S973" s="678">
        <v>0</v>
      </c>
      <c r="T973" s="745"/>
      <c r="U973" s="701">
        <v>0</v>
      </c>
    </row>
    <row r="974" spans="1:21" ht="14.4" customHeight="1" x14ac:dyDescent="0.3">
      <c r="A974" s="661">
        <v>13</v>
      </c>
      <c r="B974" s="662" t="s">
        <v>530</v>
      </c>
      <c r="C974" s="662" t="s">
        <v>1723</v>
      </c>
      <c r="D974" s="743" t="s">
        <v>2850</v>
      </c>
      <c r="E974" s="744" t="s">
        <v>1731</v>
      </c>
      <c r="F974" s="662" t="s">
        <v>1714</v>
      </c>
      <c r="G974" s="662" t="s">
        <v>1751</v>
      </c>
      <c r="H974" s="662" t="s">
        <v>531</v>
      </c>
      <c r="I974" s="662" t="s">
        <v>2732</v>
      </c>
      <c r="J974" s="662" t="s">
        <v>2733</v>
      </c>
      <c r="K974" s="662" t="s">
        <v>2734</v>
      </c>
      <c r="L974" s="663">
        <v>75.73</v>
      </c>
      <c r="M974" s="663">
        <v>75.73</v>
      </c>
      <c r="N974" s="662">
        <v>1</v>
      </c>
      <c r="O974" s="745">
        <v>0.5</v>
      </c>
      <c r="P974" s="663"/>
      <c r="Q974" s="678">
        <v>0</v>
      </c>
      <c r="R974" s="662"/>
      <c r="S974" s="678">
        <v>0</v>
      </c>
      <c r="T974" s="745"/>
      <c r="U974" s="701">
        <v>0</v>
      </c>
    </row>
    <row r="975" spans="1:21" ht="14.4" customHeight="1" x14ac:dyDescent="0.3">
      <c r="A975" s="661">
        <v>13</v>
      </c>
      <c r="B975" s="662" t="s">
        <v>530</v>
      </c>
      <c r="C975" s="662" t="s">
        <v>1723</v>
      </c>
      <c r="D975" s="743" t="s">
        <v>2850</v>
      </c>
      <c r="E975" s="744" t="s">
        <v>1731</v>
      </c>
      <c r="F975" s="662" t="s">
        <v>1714</v>
      </c>
      <c r="G975" s="662" t="s">
        <v>1765</v>
      </c>
      <c r="H975" s="662" t="s">
        <v>1113</v>
      </c>
      <c r="I975" s="662" t="s">
        <v>1766</v>
      </c>
      <c r="J975" s="662" t="s">
        <v>1767</v>
      </c>
      <c r="K975" s="662" t="s">
        <v>1768</v>
      </c>
      <c r="L975" s="663">
        <v>70.540000000000006</v>
      </c>
      <c r="M975" s="663">
        <v>423.24</v>
      </c>
      <c r="N975" s="662">
        <v>6</v>
      </c>
      <c r="O975" s="745">
        <v>1.5</v>
      </c>
      <c r="P975" s="663"/>
      <c r="Q975" s="678">
        <v>0</v>
      </c>
      <c r="R975" s="662"/>
      <c r="S975" s="678">
        <v>0</v>
      </c>
      <c r="T975" s="745"/>
      <c r="U975" s="701">
        <v>0</v>
      </c>
    </row>
    <row r="976" spans="1:21" ht="14.4" customHeight="1" x14ac:dyDescent="0.3">
      <c r="A976" s="661">
        <v>13</v>
      </c>
      <c r="B976" s="662" t="s">
        <v>530</v>
      </c>
      <c r="C976" s="662" t="s">
        <v>1723</v>
      </c>
      <c r="D976" s="743" t="s">
        <v>2850</v>
      </c>
      <c r="E976" s="744" t="s">
        <v>1731</v>
      </c>
      <c r="F976" s="662" t="s">
        <v>1714</v>
      </c>
      <c r="G976" s="662" t="s">
        <v>1779</v>
      </c>
      <c r="H976" s="662" t="s">
        <v>531</v>
      </c>
      <c r="I976" s="662" t="s">
        <v>1926</v>
      </c>
      <c r="J976" s="662" t="s">
        <v>1927</v>
      </c>
      <c r="K976" s="662" t="s">
        <v>1789</v>
      </c>
      <c r="L976" s="663">
        <v>85.27</v>
      </c>
      <c r="M976" s="663">
        <v>85.27</v>
      </c>
      <c r="N976" s="662">
        <v>1</v>
      </c>
      <c r="O976" s="745">
        <v>0.5</v>
      </c>
      <c r="P976" s="663"/>
      <c r="Q976" s="678">
        <v>0</v>
      </c>
      <c r="R976" s="662"/>
      <c r="S976" s="678">
        <v>0</v>
      </c>
      <c r="T976" s="745"/>
      <c r="U976" s="701">
        <v>0</v>
      </c>
    </row>
    <row r="977" spans="1:21" ht="14.4" customHeight="1" x14ac:dyDescent="0.3">
      <c r="A977" s="661">
        <v>13</v>
      </c>
      <c r="B977" s="662" t="s">
        <v>530</v>
      </c>
      <c r="C977" s="662" t="s">
        <v>1723</v>
      </c>
      <c r="D977" s="743" t="s">
        <v>2850</v>
      </c>
      <c r="E977" s="744" t="s">
        <v>1731</v>
      </c>
      <c r="F977" s="662" t="s">
        <v>1714</v>
      </c>
      <c r="G977" s="662" t="s">
        <v>1782</v>
      </c>
      <c r="H977" s="662" t="s">
        <v>531</v>
      </c>
      <c r="I977" s="662" t="s">
        <v>1787</v>
      </c>
      <c r="J977" s="662" t="s">
        <v>1788</v>
      </c>
      <c r="K977" s="662" t="s">
        <v>1789</v>
      </c>
      <c r="L977" s="663">
        <v>85.27</v>
      </c>
      <c r="M977" s="663">
        <v>170.54</v>
      </c>
      <c r="N977" s="662">
        <v>2</v>
      </c>
      <c r="O977" s="745">
        <v>1</v>
      </c>
      <c r="P977" s="663"/>
      <c r="Q977" s="678">
        <v>0</v>
      </c>
      <c r="R977" s="662"/>
      <c r="S977" s="678">
        <v>0</v>
      </c>
      <c r="T977" s="745"/>
      <c r="U977" s="701">
        <v>0</v>
      </c>
    </row>
    <row r="978" spans="1:21" ht="14.4" customHeight="1" x14ac:dyDescent="0.3">
      <c r="A978" s="661">
        <v>13</v>
      </c>
      <c r="B978" s="662" t="s">
        <v>530</v>
      </c>
      <c r="C978" s="662" t="s">
        <v>1723</v>
      </c>
      <c r="D978" s="743" t="s">
        <v>2850</v>
      </c>
      <c r="E978" s="744" t="s">
        <v>1731</v>
      </c>
      <c r="F978" s="662" t="s">
        <v>1714</v>
      </c>
      <c r="G978" s="662" t="s">
        <v>1782</v>
      </c>
      <c r="H978" s="662" t="s">
        <v>531</v>
      </c>
      <c r="I978" s="662" t="s">
        <v>1790</v>
      </c>
      <c r="J978" s="662" t="s">
        <v>1343</v>
      </c>
      <c r="K978" s="662" t="s">
        <v>1663</v>
      </c>
      <c r="L978" s="663">
        <v>0</v>
      </c>
      <c r="M978" s="663">
        <v>0</v>
      </c>
      <c r="N978" s="662">
        <v>1</v>
      </c>
      <c r="O978" s="745">
        <v>0.5</v>
      </c>
      <c r="P978" s="663"/>
      <c r="Q978" s="678"/>
      <c r="R978" s="662"/>
      <c r="S978" s="678">
        <v>0</v>
      </c>
      <c r="T978" s="745"/>
      <c r="U978" s="701">
        <v>0</v>
      </c>
    </row>
    <row r="979" spans="1:21" ht="14.4" customHeight="1" x14ac:dyDescent="0.3">
      <c r="A979" s="661">
        <v>13</v>
      </c>
      <c r="B979" s="662" t="s">
        <v>530</v>
      </c>
      <c r="C979" s="662" t="s">
        <v>1723</v>
      </c>
      <c r="D979" s="743" t="s">
        <v>2850</v>
      </c>
      <c r="E979" s="744" t="s">
        <v>1731</v>
      </c>
      <c r="F979" s="662" t="s">
        <v>1714</v>
      </c>
      <c r="G979" s="662" t="s">
        <v>1803</v>
      </c>
      <c r="H979" s="662" t="s">
        <v>531</v>
      </c>
      <c r="I979" s="662" t="s">
        <v>1812</v>
      </c>
      <c r="J979" s="662" t="s">
        <v>987</v>
      </c>
      <c r="K979" s="662" t="s">
        <v>1813</v>
      </c>
      <c r="L979" s="663">
        <v>27.67</v>
      </c>
      <c r="M979" s="663">
        <v>27.67</v>
      </c>
      <c r="N979" s="662">
        <v>1</v>
      </c>
      <c r="O979" s="745">
        <v>0.5</v>
      </c>
      <c r="P979" s="663"/>
      <c r="Q979" s="678">
        <v>0</v>
      </c>
      <c r="R979" s="662"/>
      <c r="S979" s="678">
        <v>0</v>
      </c>
      <c r="T979" s="745"/>
      <c r="U979" s="701">
        <v>0</v>
      </c>
    </row>
    <row r="980" spans="1:21" ht="14.4" customHeight="1" x14ac:dyDescent="0.3">
      <c r="A980" s="661">
        <v>13</v>
      </c>
      <c r="B980" s="662" t="s">
        <v>530</v>
      </c>
      <c r="C980" s="662" t="s">
        <v>1723</v>
      </c>
      <c r="D980" s="743" t="s">
        <v>2850</v>
      </c>
      <c r="E980" s="744" t="s">
        <v>1731</v>
      </c>
      <c r="F980" s="662" t="s">
        <v>1714</v>
      </c>
      <c r="G980" s="662" t="s">
        <v>1973</v>
      </c>
      <c r="H980" s="662" t="s">
        <v>531</v>
      </c>
      <c r="I980" s="662" t="s">
        <v>1974</v>
      </c>
      <c r="J980" s="662" t="s">
        <v>1530</v>
      </c>
      <c r="K980" s="662" t="s">
        <v>1975</v>
      </c>
      <c r="L980" s="663">
        <v>89.91</v>
      </c>
      <c r="M980" s="663">
        <v>89.91</v>
      </c>
      <c r="N980" s="662">
        <v>1</v>
      </c>
      <c r="O980" s="745">
        <v>1</v>
      </c>
      <c r="P980" s="663"/>
      <c r="Q980" s="678">
        <v>0</v>
      </c>
      <c r="R980" s="662"/>
      <c r="S980" s="678">
        <v>0</v>
      </c>
      <c r="T980" s="745"/>
      <c r="U980" s="701">
        <v>0</v>
      </c>
    </row>
    <row r="981" spans="1:21" ht="14.4" customHeight="1" x14ac:dyDescent="0.3">
      <c r="A981" s="661">
        <v>13</v>
      </c>
      <c r="B981" s="662" t="s">
        <v>530</v>
      </c>
      <c r="C981" s="662" t="s">
        <v>1723</v>
      </c>
      <c r="D981" s="743" t="s">
        <v>2850</v>
      </c>
      <c r="E981" s="744" t="s">
        <v>1731</v>
      </c>
      <c r="F981" s="662" t="s">
        <v>1714</v>
      </c>
      <c r="G981" s="662" t="s">
        <v>1861</v>
      </c>
      <c r="H981" s="662" t="s">
        <v>531</v>
      </c>
      <c r="I981" s="662" t="s">
        <v>727</v>
      </c>
      <c r="J981" s="662" t="s">
        <v>728</v>
      </c>
      <c r="K981" s="662" t="s">
        <v>729</v>
      </c>
      <c r="L981" s="663">
        <v>126.59</v>
      </c>
      <c r="M981" s="663">
        <v>759.54000000000008</v>
      </c>
      <c r="N981" s="662">
        <v>6</v>
      </c>
      <c r="O981" s="745">
        <v>4</v>
      </c>
      <c r="P981" s="663"/>
      <c r="Q981" s="678">
        <v>0</v>
      </c>
      <c r="R981" s="662"/>
      <c r="S981" s="678">
        <v>0</v>
      </c>
      <c r="T981" s="745"/>
      <c r="U981" s="701">
        <v>0</v>
      </c>
    </row>
    <row r="982" spans="1:21" ht="14.4" customHeight="1" x14ac:dyDescent="0.3">
      <c r="A982" s="661">
        <v>13</v>
      </c>
      <c r="B982" s="662" t="s">
        <v>530</v>
      </c>
      <c r="C982" s="662" t="s">
        <v>1723</v>
      </c>
      <c r="D982" s="743" t="s">
        <v>2850</v>
      </c>
      <c r="E982" s="744" t="s">
        <v>1731</v>
      </c>
      <c r="F982" s="662" t="s">
        <v>1714</v>
      </c>
      <c r="G982" s="662" t="s">
        <v>1862</v>
      </c>
      <c r="H982" s="662" t="s">
        <v>531</v>
      </c>
      <c r="I982" s="662" t="s">
        <v>2735</v>
      </c>
      <c r="J982" s="662" t="s">
        <v>2736</v>
      </c>
      <c r="K982" s="662" t="s">
        <v>2737</v>
      </c>
      <c r="L982" s="663">
        <v>0</v>
      </c>
      <c r="M982" s="663">
        <v>0</v>
      </c>
      <c r="N982" s="662">
        <v>1</v>
      </c>
      <c r="O982" s="745">
        <v>1</v>
      </c>
      <c r="P982" s="663"/>
      <c r="Q982" s="678"/>
      <c r="R982" s="662"/>
      <c r="S982" s="678">
        <v>0</v>
      </c>
      <c r="T982" s="745"/>
      <c r="U982" s="701">
        <v>0</v>
      </c>
    </row>
    <row r="983" spans="1:21" ht="14.4" customHeight="1" x14ac:dyDescent="0.3">
      <c r="A983" s="661">
        <v>13</v>
      </c>
      <c r="B983" s="662" t="s">
        <v>530</v>
      </c>
      <c r="C983" s="662" t="s">
        <v>1723</v>
      </c>
      <c r="D983" s="743" t="s">
        <v>2850</v>
      </c>
      <c r="E983" s="744" t="s">
        <v>1731</v>
      </c>
      <c r="F983" s="662" t="s">
        <v>1714</v>
      </c>
      <c r="G983" s="662" t="s">
        <v>2009</v>
      </c>
      <c r="H983" s="662" t="s">
        <v>531</v>
      </c>
      <c r="I983" s="662" t="s">
        <v>2013</v>
      </c>
      <c r="J983" s="662" t="s">
        <v>2011</v>
      </c>
      <c r="K983" s="662" t="s">
        <v>2014</v>
      </c>
      <c r="L983" s="663">
        <v>115.13</v>
      </c>
      <c r="M983" s="663">
        <v>230.26</v>
      </c>
      <c r="N983" s="662">
        <v>2</v>
      </c>
      <c r="O983" s="745">
        <v>1</v>
      </c>
      <c r="P983" s="663"/>
      <c r="Q983" s="678">
        <v>0</v>
      </c>
      <c r="R983" s="662"/>
      <c r="S983" s="678">
        <v>0</v>
      </c>
      <c r="T983" s="745"/>
      <c r="U983" s="701">
        <v>0</v>
      </c>
    </row>
    <row r="984" spans="1:21" ht="14.4" customHeight="1" x14ac:dyDescent="0.3">
      <c r="A984" s="661">
        <v>13</v>
      </c>
      <c r="B984" s="662" t="s">
        <v>530</v>
      </c>
      <c r="C984" s="662" t="s">
        <v>1723</v>
      </c>
      <c r="D984" s="743" t="s">
        <v>2850</v>
      </c>
      <c r="E984" s="744" t="s">
        <v>1731</v>
      </c>
      <c r="F984" s="662" t="s">
        <v>1714</v>
      </c>
      <c r="G984" s="662" t="s">
        <v>2146</v>
      </c>
      <c r="H984" s="662" t="s">
        <v>531</v>
      </c>
      <c r="I984" s="662" t="s">
        <v>2738</v>
      </c>
      <c r="J984" s="662" t="s">
        <v>2739</v>
      </c>
      <c r="K984" s="662" t="s">
        <v>2740</v>
      </c>
      <c r="L984" s="663">
        <v>17.559999999999999</v>
      </c>
      <c r="M984" s="663">
        <v>17.559999999999999</v>
      </c>
      <c r="N984" s="662">
        <v>1</v>
      </c>
      <c r="O984" s="745">
        <v>0.5</v>
      </c>
      <c r="P984" s="663"/>
      <c r="Q984" s="678">
        <v>0</v>
      </c>
      <c r="R984" s="662"/>
      <c r="S984" s="678">
        <v>0</v>
      </c>
      <c r="T984" s="745"/>
      <c r="U984" s="701">
        <v>0</v>
      </c>
    </row>
    <row r="985" spans="1:21" ht="14.4" customHeight="1" x14ac:dyDescent="0.3">
      <c r="A985" s="661">
        <v>13</v>
      </c>
      <c r="B985" s="662" t="s">
        <v>530</v>
      </c>
      <c r="C985" s="662" t="s">
        <v>1723</v>
      </c>
      <c r="D985" s="743" t="s">
        <v>2850</v>
      </c>
      <c r="E985" s="744" t="s">
        <v>1731</v>
      </c>
      <c r="F985" s="662" t="s">
        <v>1714</v>
      </c>
      <c r="G985" s="662" t="s">
        <v>1890</v>
      </c>
      <c r="H985" s="662" t="s">
        <v>1113</v>
      </c>
      <c r="I985" s="662" t="s">
        <v>2741</v>
      </c>
      <c r="J985" s="662" t="s">
        <v>1004</v>
      </c>
      <c r="K985" s="662" t="s">
        <v>2742</v>
      </c>
      <c r="L985" s="663">
        <v>18.260000000000002</v>
      </c>
      <c r="M985" s="663">
        <v>18.260000000000002</v>
      </c>
      <c r="N985" s="662">
        <v>1</v>
      </c>
      <c r="O985" s="745">
        <v>1</v>
      </c>
      <c r="P985" s="663"/>
      <c r="Q985" s="678">
        <v>0</v>
      </c>
      <c r="R985" s="662"/>
      <c r="S985" s="678">
        <v>0</v>
      </c>
      <c r="T985" s="745"/>
      <c r="U985" s="701">
        <v>0</v>
      </c>
    </row>
    <row r="986" spans="1:21" ht="14.4" customHeight="1" x14ac:dyDescent="0.3">
      <c r="A986" s="661">
        <v>13</v>
      </c>
      <c r="B986" s="662" t="s">
        <v>530</v>
      </c>
      <c r="C986" s="662" t="s">
        <v>1723</v>
      </c>
      <c r="D986" s="743" t="s">
        <v>2850</v>
      </c>
      <c r="E986" s="744" t="s">
        <v>1731</v>
      </c>
      <c r="F986" s="662" t="s">
        <v>1714</v>
      </c>
      <c r="G986" s="662" t="s">
        <v>2743</v>
      </c>
      <c r="H986" s="662" t="s">
        <v>531</v>
      </c>
      <c r="I986" s="662" t="s">
        <v>2744</v>
      </c>
      <c r="J986" s="662" t="s">
        <v>2745</v>
      </c>
      <c r="K986" s="662" t="s">
        <v>2746</v>
      </c>
      <c r="L986" s="663">
        <v>140.38</v>
      </c>
      <c r="M986" s="663">
        <v>140.38</v>
      </c>
      <c r="N986" s="662">
        <v>1</v>
      </c>
      <c r="O986" s="745">
        <v>0.5</v>
      </c>
      <c r="P986" s="663"/>
      <c r="Q986" s="678">
        <v>0</v>
      </c>
      <c r="R986" s="662"/>
      <c r="S986" s="678">
        <v>0</v>
      </c>
      <c r="T986" s="745"/>
      <c r="U986" s="701">
        <v>0</v>
      </c>
    </row>
    <row r="987" spans="1:21" ht="14.4" customHeight="1" x14ac:dyDescent="0.3">
      <c r="A987" s="661">
        <v>13</v>
      </c>
      <c r="B987" s="662" t="s">
        <v>530</v>
      </c>
      <c r="C987" s="662" t="s">
        <v>1723</v>
      </c>
      <c r="D987" s="743" t="s">
        <v>2850</v>
      </c>
      <c r="E987" s="744" t="s">
        <v>1732</v>
      </c>
      <c r="F987" s="662" t="s">
        <v>1714</v>
      </c>
      <c r="G987" s="662" t="s">
        <v>1751</v>
      </c>
      <c r="H987" s="662" t="s">
        <v>1113</v>
      </c>
      <c r="I987" s="662" t="s">
        <v>1410</v>
      </c>
      <c r="J987" s="662" t="s">
        <v>1260</v>
      </c>
      <c r="K987" s="662" t="s">
        <v>1656</v>
      </c>
      <c r="L987" s="663">
        <v>154.36000000000001</v>
      </c>
      <c r="M987" s="663">
        <v>3859.0000000000018</v>
      </c>
      <c r="N987" s="662">
        <v>25</v>
      </c>
      <c r="O987" s="745">
        <v>23.5</v>
      </c>
      <c r="P987" s="663">
        <v>617.44000000000005</v>
      </c>
      <c r="Q987" s="678">
        <v>0.15999999999999995</v>
      </c>
      <c r="R987" s="662">
        <v>4</v>
      </c>
      <c r="S987" s="678">
        <v>0.16</v>
      </c>
      <c r="T987" s="745">
        <v>4</v>
      </c>
      <c r="U987" s="701">
        <v>0.1702127659574468</v>
      </c>
    </row>
    <row r="988" spans="1:21" ht="14.4" customHeight="1" x14ac:dyDescent="0.3">
      <c r="A988" s="661">
        <v>13</v>
      </c>
      <c r="B988" s="662" t="s">
        <v>530</v>
      </c>
      <c r="C988" s="662" t="s">
        <v>1723</v>
      </c>
      <c r="D988" s="743" t="s">
        <v>2850</v>
      </c>
      <c r="E988" s="744" t="s">
        <v>1732</v>
      </c>
      <c r="F988" s="662" t="s">
        <v>1714</v>
      </c>
      <c r="G988" s="662" t="s">
        <v>1751</v>
      </c>
      <c r="H988" s="662" t="s">
        <v>1113</v>
      </c>
      <c r="I988" s="662" t="s">
        <v>2312</v>
      </c>
      <c r="J988" s="662" t="s">
        <v>2313</v>
      </c>
      <c r="K988" s="662" t="s">
        <v>1655</v>
      </c>
      <c r="L988" s="663">
        <v>111.22</v>
      </c>
      <c r="M988" s="663">
        <v>111.22</v>
      </c>
      <c r="N988" s="662">
        <v>1</v>
      </c>
      <c r="O988" s="745">
        <v>1</v>
      </c>
      <c r="P988" s="663"/>
      <c r="Q988" s="678">
        <v>0</v>
      </c>
      <c r="R988" s="662"/>
      <c r="S988" s="678">
        <v>0</v>
      </c>
      <c r="T988" s="745"/>
      <c r="U988" s="701">
        <v>0</v>
      </c>
    </row>
    <row r="989" spans="1:21" ht="14.4" customHeight="1" x14ac:dyDescent="0.3">
      <c r="A989" s="661">
        <v>13</v>
      </c>
      <c r="B989" s="662" t="s">
        <v>530</v>
      </c>
      <c r="C989" s="662" t="s">
        <v>1723</v>
      </c>
      <c r="D989" s="743" t="s">
        <v>2850</v>
      </c>
      <c r="E989" s="744" t="s">
        <v>1732</v>
      </c>
      <c r="F989" s="662" t="s">
        <v>1714</v>
      </c>
      <c r="G989" s="662" t="s">
        <v>1751</v>
      </c>
      <c r="H989" s="662" t="s">
        <v>1113</v>
      </c>
      <c r="I989" s="662" t="s">
        <v>1919</v>
      </c>
      <c r="J989" s="662" t="s">
        <v>1920</v>
      </c>
      <c r="K989" s="662" t="s">
        <v>1655</v>
      </c>
      <c r="L989" s="663">
        <v>149.52000000000001</v>
      </c>
      <c r="M989" s="663">
        <v>299.04000000000002</v>
      </c>
      <c r="N989" s="662">
        <v>2</v>
      </c>
      <c r="O989" s="745">
        <v>2</v>
      </c>
      <c r="P989" s="663"/>
      <c r="Q989" s="678">
        <v>0</v>
      </c>
      <c r="R989" s="662"/>
      <c r="S989" s="678">
        <v>0</v>
      </c>
      <c r="T989" s="745"/>
      <c r="U989" s="701">
        <v>0</v>
      </c>
    </row>
    <row r="990" spans="1:21" ht="14.4" customHeight="1" x14ac:dyDescent="0.3">
      <c r="A990" s="661">
        <v>13</v>
      </c>
      <c r="B990" s="662" t="s">
        <v>530</v>
      </c>
      <c r="C990" s="662" t="s">
        <v>1723</v>
      </c>
      <c r="D990" s="743" t="s">
        <v>2850</v>
      </c>
      <c r="E990" s="744" t="s">
        <v>1732</v>
      </c>
      <c r="F990" s="662" t="s">
        <v>1714</v>
      </c>
      <c r="G990" s="662" t="s">
        <v>1751</v>
      </c>
      <c r="H990" s="662" t="s">
        <v>1113</v>
      </c>
      <c r="I990" s="662" t="s">
        <v>1414</v>
      </c>
      <c r="J990" s="662" t="s">
        <v>1415</v>
      </c>
      <c r="K990" s="662" t="s">
        <v>1416</v>
      </c>
      <c r="L990" s="663">
        <v>75.73</v>
      </c>
      <c r="M990" s="663">
        <v>1438.8700000000001</v>
      </c>
      <c r="N990" s="662">
        <v>19</v>
      </c>
      <c r="O990" s="745">
        <v>18.5</v>
      </c>
      <c r="P990" s="663">
        <v>75.73</v>
      </c>
      <c r="Q990" s="678">
        <v>5.2631578947368418E-2</v>
      </c>
      <c r="R990" s="662">
        <v>1</v>
      </c>
      <c r="S990" s="678">
        <v>5.2631578947368418E-2</v>
      </c>
      <c r="T990" s="745">
        <v>1</v>
      </c>
      <c r="U990" s="701">
        <v>5.4054054054054057E-2</v>
      </c>
    </row>
    <row r="991" spans="1:21" ht="14.4" customHeight="1" x14ac:dyDescent="0.3">
      <c r="A991" s="661">
        <v>13</v>
      </c>
      <c r="B991" s="662" t="s">
        <v>530</v>
      </c>
      <c r="C991" s="662" t="s">
        <v>1723</v>
      </c>
      <c r="D991" s="743" t="s">
        <v>2850</v>
      </c>
      <c r="E991" s="744" t="s">
        <v>1732</v>
      </c>
      <c r="F991" s="662" t="s">
        <v>1714</v>
      </c>
      <c r="G991" s="662" t="s">
        <v>1751</v>
      </c>
      <c r="H991" s="662" t="s">
        <v>531</v>
      </c>
      <c r="I991" s="662" t="s">
        <v>2747</v>
      </c>
      <c r="J991" s="662" t="s">
        <v>1415</v>
      </c>
      <c r="K991" s="662" t="s">
        <v>2748</v>
      </c>
      <c r="L991" s="663">
        <v>0</v>
      </c>
      <c r="M991" s="663">
        <v>0</v>
      </c>
      <c r="N991" s="662">
        <v>1</v>
      </c>
      <c r="O991" s="745">
        <v>1</v>
      </c>
      <c r="P991" s="663"/>
      <c r="Q991" s="678"/>
      <c r="R991" s="662"/>
      <c r="S991" s="678">
        <v>0</v>
      </c>
      <c r="T991" s="745"/>
      <c r="U991" s="701">
        <v>0</v>
      </c>
    </row>
    <row r="992" spans="1:21" ht="14.4" customHeight="1" x14ac:dyDescent="0.3">
      <c r="A992" s="661">
        <v>13</v>
      </c>
      <c r="B992" s="662" t="s">
        <v>530</v>
      </c>
      <c r="C992" s="662" t="s">
        <v>1723</v>
      </c>
      <c r="D992" s="743" t="s">
        <v>2850</v>
      </c>
      <c r="E992" s="744" t="s">
        <v>1732</v>
      </c>
      <c r="F992" s="662" t="s">
        <v>1714</v>
      </c>
      <c r="G992" s="662" t="s">
        <v>1755</v>
      </c>
      <c r="H992" s="662" t="s">
        <v>531</v>
      </c>
      <c r="I992" s="662" t="s">
        <v>1756</v>
      </c>
      <c r="J992" s="662" t="s">
        <v>1757</v>
      </c>
      <c r="K992" s="662" t="s">
        <v>1758</v>
      </c>
      <c r="L992" s="663">
        <v>57.76</v>
      </c>
      <c r="M992" s="663">
        <v>346.56</v>
      </c>
      <c r="N992" s="662">
        <v>6</v>
      </c>
      <c r="O992" s="745">
        <v>6</v>
      </c>
      <c r="P992" s="663"/>
      <c r="Q992" s="678">
        <v>0</v>
      </c>
      <c r="R992" s="662"/>
      <c r="S992" s="678">
        <v>0</v>
      </c>
      <c r="T992" s="745"/>
      <c r="U992" s="701">
        <v>0</v>
      </c>
    </row>
    <row r="993" spans="1:21" ht="14.4" customHeight="1" x14ac:dyDescent="0.3">
      <c r="A993" s="661">
        <v>13</v>
      </c>
      <c r="B993" s="662" t="s">
        <v>530</v>
      </c>
      <c r="C993" s="662" t="s">
        <v>1723</v>
      </c>
      <c r="D993" s="743" t="s">
        <v>2850</v>
      </c>
      <c r="E993" s="744" t="s">
        <v>1732</v>
      </c>
      <c r="F993" s="662" t="s">
        <v>1714</v>
      </c>
      <c r="G993" s="662" t="s">
        <v>1773</v>
      </c>
      <c r="H993" s="662" t="s">
        <v>1113</v>
      </c>
      <c r="I993" s="662" t="s">
        <v>1774</v>
      </c>
      <c r="J993" s="662" t="s">
        <v>1775</v>
      </c>
      <c r="K993" s="662" t="s">
        <v>1776</v>
      </c>
      <c r="L993" s="663">
        <v>155.69999999999999</v>
      </c>
      <c r="M993" s="663">
        <v>155.69999999999999</v>
      </c>
      <c r="N993" s="662">
        <v>1</v>
      </c>
      <c r="O993" s="745">
        <v>1</v>
      </c>
      <c r="P993" s="663"/>
      <c r="Q993" s="678">
        <v>0</v>
      </c>
      <c r="R993" s="662"/>
      <c r="S993" s="678">
        <v>0</v>
      </c>
      <c r="T993" s="745"/>
      <c r="U993" s="701">
        <v>0</v>
      </c>
    </row>
    <row r="994" spans="1:21" ht="14.4" customHeight="1" x14ac:dyDescent="0.3">
      <c r="A994" s="661">
        <v>13</v>
      </c>
      <c r="B994" s="662" t="s">
        <v>530</v>
      </c>
      <c r="C994" s="662" t="s">
        <v>1723</v>
      </c>
      <c r="D994" s="743" t="s">
        <v>2850</v>
      </c>
      <c r="E994" s="744" t="s">
        <v>1732</v>
      </c>
      <c r="F994" s="662" t="s">
        <v>1714</v>
      </c>
      <c r="G994" s="662" t="s">
        <v>1782</v>
      </c>
      <c r="H994" s="662" t="s">
        <v>531</v>
      </c>
      <c r="I994" s="662" t="s">
        <v>1783</v>
      </c>
      <c r="J994" s="662" t="s">
        <v>1343</v>
      </c>
      <c r="K994" s="662" t="s">
        <v>1663</v>
      </c>
      <c r="L994" s="663">
        <v>170.52</v>
      </c>
      <c r="M994" s="663">
        <v>341.04</v>
      </c>
      <c r="N994" s="662">
        <v>2</v>
      </c>
      <c r="O994" s="745">
        <v>1.5</v>
      </c>
      <c r="P994" s="663">
        <v>170.52</v>
      </c>
      <c r="Q994" s="678">
        <v>0.5</v>
      </c>
      <c r="R994" s="662">
        <v>1</v>
      </c>
      <c r="S994" s="678">
        <v>0.5</v>
      </c>
      <c r="T994" s="745">
        <v>0.5</v>
      </c>
      <c r="U994" s="701">
        <v>0.33333333333333331</v>
      </c>
    </row>
    <row r="995" spans="1:21" ht="14.4" customHeight="1" x14ac:dyDescent="0.3">
      <c r="A995" s="661">
        <v>13</v>
      </c>
      <c r="B995" s="662" t="s">
        <v>530</v>
      </c>
      <c r="C995" s="662" t="s">
        <v>1723</v>
      </c>
      <c r="D995" s="743" t="s">
        <v>2850</v>
      </c>
      <c r="E995" s="744" t="s">
        <v>1732</v>
      </c>
      <c r="F995" s="662" t="s">
        <v>1714</v>
      </c>
      <c r="G995" s="662" t="s">
        <v>1782</v>
      </c>
      <c r="H995" s="662" t="s">
        <v>531</v>
      </c>
      <c r="I995" s="662" t="s">
        <v>2277</v>
      </c>
      <c r="J995" s="662" t="s">
        <v>1343</v>
      </c>
      <c r="K995" s="662" t="s">
        <v>1111</v>
      </c>
      <c r="L995" s="663">
        <v>0</v>
      </c>
      <c r="M995" s="663">
        <v>0</v>
      </c>
      <c r="N995" s="662">
        <v>2</v>
      </c>
      <c r="O995" s="745">
        <v>2</v>
      </c>
      <c r="P995" s="663"/>
      <c r="Q995" s="678"/>
      <c r="R995" s="662"/>
      <c r="S995" s="678">
        <v>0</v>
      </c>
      <c r="T995" s="745"/>
      <c r="U995" s="701">
        <v>0</v>
      </c>
    </row>
    <row r="996" spans="1:21" ht="14.4" customHeight="1" x14ac:dyDescent="0.3">
      <c r="A996" s="661">
        <v>13</v>
      </c>
      <c r="B996" s="662" t="s">
        <v>530</v>
      </c>
      <c r="C996" s="662" t="s">
        <v>1723</v>
      </c>
      <c r="D996" s="743" t="s">
        <v>2850</v>
      </c>
      <c r="E996" s="744" t="s">
        <v>1732</v>
      </c>
      <c r="F996" s="662" t="s">
        <v>1714</v>
      </c>
      <c r="G996" s="662" t="s">
        <v>2072</v>
      </c>
      <c r="H996" s="662" t="s">
        <v>531</v>
      </c>
      <c r="I996" s="662" t="s">
        <v>2212</v>
      </c>
      <c r="J996" s="662" t="s">
        <v>2074</v>
      </c>
      <c r="K996" s="662" t="s">
        <v>2213</v>
      </c>
      <c r="L996" s="663">
        <v>72.5</v>
      </c>
      <c r="M996" s="663">
        <v>72.5</v>
      </c>
      <c r="N996" s="662">
        <v>1</v>
      </c>
      <c r="O996" s="745">
        <v>1</v>
      </c>
      <c r="P996" s="663"/>
      <c r="Q996" s="678">
        <v>0</v>
      </c>
      <c r="R996" s="662"/>
      <c r="S996" s="678">
        <v>0</v>
      </c>
      <c r="T996" s="745"/>
      <c r="U996" s="701">
        <v>0</v>
      </c>
    </row>
    <row r="997" spans="1:21" ht="14.4" customHeight="1" x14ac:dyDescent="0.3">
      <c r="A997" s="661">
        <v>13</v>
      </c>
      <c r="B997" s="662" t="s">
        <v>530</v>
      </c>
      <c r="C997" s="662" t="s">
        <v>1723</v>
      </c>
      <c r="D997" s="743" t="s">
        <v>2850</v>
      </c>
      <c r="E997" s="744" t="s">
        <v>1732</v>
      </c>
      <c r="F997" s="662" t="s">
        <v>1714</v>
      </c>
      <c r="G997" s="662" t="s">
        <v>1833</v>
      </c>
      <c r="H997" s="662" t="s">
        <v>531</v>
      </c>
      <c r="I997" s="662" t="s">
        <v>929</v>
      </c>
      <c r="J997" s="662" t="s">
        <v>930</v>
      </c>
      <c r="K997" s="662" t="s">
        <v>905</v>
      </c>
      <c r="L997" s="663">
        <v>0</v>
      </c>
      <c r="M997" s="663">
        <v>0</v>
      </c>
      <c r="N997" s="662">
        <v>2</v>
      </c>
      <c r="O997" s="745">
        <v>2</v>
      </c>
      <c r="P997" s="663"/>
      <c r="Q997" s="678"/>
      <c r="R997" s="662"/>
      <c r="S997" s="678">
        <v>0</v>
      </c>
      <c r="T997" s="745"/>
      <c r="U997" s="701">
        <v>0</v>
      </c>
    </row>
    <row r="998" spans="1:21" ht="14.4" customHeight="1" x14ac:dyDescent="0.3">
      <c r="A998" s="661">
        <v>13</v>
      </c>
      <c r="B998" s="662" t="s">
        <v>530</v>
      </c>
      <c r="C998" s="662" t="s">
        <v>1723</v>
      </c>
      <c r="D998" s="743" t="s">
        <v>2850</v>
      </c>
      <c r="E998" s="744" t="s">
        <v>1732</v>
      </c>
      <c r="F998" s="662" t="s">
        <v>1714</v>
      </c>
      <c r="G998" s="662" t="s">
        <v>1833</v>
      </c>
      <c r="H998" s="662" t="s">
        <v>531</v>
      </c>
      <c r="I998" s="662" t="s">
        <v>809</v>
      </c>
      <c r="J998" s="662" t="s">
        <v>810</v>
      </c>
      <c r="K998" s="662" t="s">
        <v>1834</v>
      </c>
      <c r="L998" s="663">
        <v>42.05</v>
      </c>
      <c r="M998" s="663">
        <v>84.1</v>
      </c>
      <c r="N998" s="662">
        <v>2</v>
      </c>
      <c r="O998" s="745">
        <v>2</v>
      </c>
      <c r="P998" s="663">
        <v>42.05</v>
      </c>
      <c r="Q998" s="678">
        <v>0.5</v>
      </c>
      <c r="R998" s="662">
        <v>1</v>
      </c>
      <c r="S998" s="678">
        <v>0.5</v>
      </c>
      <c r="T998" s="745">
        <v>1</v>
      </c>
      <c r="U998" s="701">
        <v>0.5</v>
      </c>
    </row>
    <row r="999" spans="1:21" ht="14.4" customHeight="1" x14ac:dyDescent="0.3">
      <c r="A999" s="661">
        <v>13</v>
      </c>
      <c r="B999" s="662" t="s">
        <v>530</v>
      </c>
      <c r="C999" s="662" t="s">
        <v>1723</v>
      </c>
      <c r="D999" s="743" t="s">
        <v>2850</v>
      </c>
      <c r="E999" s="744" t="s">
        <v>1732</v>
      </c>
      <c r="F999" s="662" t="s">
        <v>1714</v>
      </c>
      <c r="G999" s="662" t="s">
        <v>2618</v>
      </c>
      <c r="H999" s="662" t="s">
        <v>531</v>
      </c>
      <c r="I999" s="662" t="s">
        <v>2619</v>
      </c>
      <c r="J999" s="662" t="s">
        <v>2620</v>
      </c>
      <c r="K999" s="662" t="s">
        <v>2621</v>
      </c>
      <c r="L999" s="663">
        <v>0</v>
      </c>
      <c r="M999" s="663">
        <v>0</v>
      </c>
      <c r="N999" s="662">
        <v>1</v>
      </c>
      <c r="O999" s="745">
        <v>1</v>
      </c>
      <c r="P999" s="663"/>
      <c r="Q999" s="678"/>
      <c r="R999" s="662"/>
      <c r="S999" s="678">
        <v>0</v>
      </c>
      <c r="T999" s="745"/>
      <c r="U999" s="701">
        <v>0</v>
      </c>
    </row>
    <row r="1000" spans="1:21" ht="14.4" customHeight="1" x14ac:dyDescent="0.3">
      <c r="A1000" s="661">
        <v>13</v>
      </c>
      <c r="B1000" s="662" t="s">
        <v>530</v>
      </c>
      <c r="C1000" s="662" t="s">
        <v>1723</v>
      </c>
      <c r="D1000" s="743" t="s">
        <v>2850</v>
      </c>
      <c r="E1000" s="744" t="s">
        <v>1732</v>
      </c>
      <c r="F1000" s="662" t="s">
        <v>1714</v>
      </c>
      <c r="G1000" s="662" t="s">
        <v>1835</v>
      </c>
      <c r="H1000" s="662" t="s">
        <v>531</v>
      </c>
      <c r="I1000" s="662" t="s">
        <v>731</v>
      </c>
      <c r="J1000" s="662" t="s">
        <v>1837</v>
      </c>
      <c r="K1000" s="662" t="s">
        <v>2324</v>
      </c>
      <c r="L1000" s="663">
        <v>123.3</v>
      </c>
      <c r="M1000" s="663">
        <v>246.6</v>
      </c>
      <c r="N1000" s="662">
        <v>2</v>
      </c>
      <c r="O1000" s="745">
        <v>1</v>
      </c>
      <c r="P1000" s="663"/>
      <c r="Q1000" s="678">
        <v>0</v>
      </c>
      <c r="R1000" s="662"/>
      <c r="S1000" s="678">
        <v>0</v>
      </c>
      <c r="T1000" s="745"/>
      <c r="U1000" s="701">
        <v>0</v>
      </c>
    </row>
    <row r="1001" spans="1:21" ht="14.4" customHeight="1" x14ac:dyDescent="0.3">
      <c r="A1001" s="661">
        <v>13</v>
      </c>
      <c r="B1001" s="662" t="s">
        <v>530</v>
      </c>
      <c r="C1001" s="662" t="s">
        <v>1723</v>
      </c>
      <c r="D1001" s="743" t="s">
        <v>2850</v>
      </c>
      <c r="E1001" s="744" t="s">
        <v>1732</v>
      </c>
      <c r="F1001" s="662" t="s">
        <v>1714</v>
      </c>
      <c r="G1001" s="662" t="s">
        <v>1960</v>
      </c>
      <c r="H1001" s="662" t="s">
        <v>531</v>
      </c>
      <c r="I1001" s="662" t="s">
        <v>2101</v>
      </c>
      <c r="J1001" s="662" t="s">
        <v>2102</v>
      </c>
      <c r="K1001" s="662" t="s">
        <v>2103</v>
      </c>
      <c r="L1001" s="663">
        <v>140.96</v>
      </c>
      <c r="M1001" s="663">
        <v>986.72000000000014</v>
      </c>
      <c r="N1001" s="662">
        <v>7</v>
      </c>
      <c r="O1001" s="745">
        <v>7</v>
      </c>
      <c r="P1001" s="663">
        <v>140.96</v>
      </c>
      <c r="Q1001" s="678">
        <v>0.14285714285714285</v>
      </c>
      <c r="R1001" s="662">
        <v>1</v>
      </c>
      <c r="S1001" s="678">
        <v>0.14285714285714285</v>
      </c>
      <c r="T1001" s="745">
        <v>1</v>
      </c>
      <c r="U1001" s="701">
        <v>0.14285714285714285</v>
      </c>
    </row>
    <row r="1002" spans="1:21" ht="14.4" customHeight="1" x14ac:dyDescent="0.3">
      <c r="A1002" s="661">
        <v>13</v>
      </c>
      <c r="B1002" s="662" t="s">
        <v>530</v>
      </c>
      <c r="C1002" s="662" t="s">
        <v>1723</v>
      </c>
      <c r="D1002" s="743" t="s">
        <v>2850</v>
      </c>
      <c r="E1002" s="744" t="s">
        <v>1732</v>
      </c>
      <c r="F1002" s="662" t="s">
        <v>1714</v>
      </c>
      <c r="G1002" s="662" t="s">
        <v>1973</v>
      </c>
      <c r="H1002" s="662" t="s">
        <v>531</v>
      </c>
      <c r="I1002" s="662" t="s">
        <v>2112</v>
      </c>
      <c r="J1002" s="662" t="s">
        <v>1369</v>
      </c>
      <c r="K1002" s="662" t="s">
        <v>2113</v>
      </c>
      <c r="L1002" s="663">
        <v>48.09</v>
      </c>
      <c r="M1002" s="663">
        <v>48.09</v>
      </c>
      <c r="N1002" s="662">
        <v>1</v>
      </c>
      <c r="O1002" s="745">
        <v>0.5</v>
      </c>
      <c r="P1002" s="663">
        <v>48.09</v>
      </c>
      <c r="Q1002" s="678">
        <v>1</v>
      </c>
      <c r="R1002" s="662">
        <v>1</v>
      </c>
      <c r="S1002" s="678">
        <v>1</v>
      </c>
      <c r="T1002" s="745">
        <v>0.5</v>
      </c>
      <c r="U1002" s="701">
        <v>1</v>
      </c>
    </row>
    <row r="1003" spans="1:21" ht="14.4" customHeight="1" x14ac:dyDescent="0.3">
      <c r="A1003" s="661">
        <v>13</v>
      </c>
      <c r="B1003" s="662" t="s">
        <v>530</v>
      </c>
      <c r="C1003" s="662" t="s">
        <v>1723</v>
      </c>
      <c r="D1003" s="743" t="s">
        <v>2850</v>
      </c>
      <c r="E1003" s="744" t="s">
        <v>1732</v>
      </c>
      <c r="F1003" s="662" t="s">
        <v>1714</v>
      </c>
      <c r="G1003" s="662" t="s">
        <v>1973</v>
      </c>
      <c r="H1003" s="662" t="s">
        <v>531</v>
      </c>
      <c r="I1003" s="662" t="s">
        <v>1974</v>
      </c>
      <c r="J1003" s="662" t="s">
        <v>1530</v>
      </c>
      <c r="K1003" s="662" t="s">
        <v>1975</v>
      </c>
      <c r="L1003" s="663">
        <v>89.91</v>
      </c>
      <c r="M1003" s="663">
        <v>179.82</v>
      </c>
      <c r="N1003" s="662">
        <v>2</v>
      </c>
      <c r="O1003" s="745">
        <v>1</v>
      </c>
      <c r="P1003" s="663"/>
      <c r="Q1003" s="678">
        <v>0</v>
      </c>
      <c r="R1003" s="662"/>
      <c r="S1003" s="678">
        <v>0</v>
      </c>
      <c r="T1003" s="745"/>
      <c r="U1003" s="701">
        <v>0</v>
      </c>
    </row>
    <row r="1004" spans="1:21" ht="14.4" customHeight="1" x14ac:dyDescent="0.3">
      <c r="A1004" s="661">
        <v>13</v>
      </c>
      <c r="B1004" s="662" t="s">
        <v>530</v>
      </c>
      <c r="C1004" s="662" t="s">
        <v>1723</v>
      </c>
      <c r="D1004" s="743" t="s">
        <v>2850</v>
      </c>
      <c r="E1004" s="744" t="s">
        <v>1732</v>
      </c>
      <c r="F1004" s="662" t="s">
        <v>1714</v>
      </c>
      <c r="G1004" s="662" t="s">
        <v>1856</v>
      </c>
      <c r="H1004" s="662" t="s">
        <v>531</v>
      </c>
      <c r="I1004" s="662" t="s">
        <v>2749</v>
      </c>
      <c r="J1004" s="662" t="s">
        <v>2750</v>
      </c>
      <c r="K1004" s="662" t="s">
        <v>2751</v>
      </c>
      <c r="L1004" s="663">
        <v>77.599999999999994</v>
      </c>
      <c r="M1004" s="663">
        <v>77.599999999999994</v>
      </c>
      <c r="N1004" s="662">
        <v>1</v>
      </c>
      <c r="O1004" s="745">
        <v>0.5</v>
      </c>
      <c r="P1004" s="663"/>
      <c r="Q1004" s="678">
        <v>0</v>
      </c>
      <c r="R1004" s="662"/>
      <c r="S1004" s="678">
        <v>0</v>
      </c>
      <c r="T1004" s="745"/>
      <c r="U1004" s="701">
        <v>0</v>
      </c>
    </row>
    <row r="1005" spans="1:21" ht="14.4" customHeight="1" x14ac:dyDescent="0.3">
      <c r="A1005" s="661">
        <v>13</v>
      </c>
      <c r="B1005" s="662" t="s">
        <v>530</v>
      </c>
      <c r="C1005" s="662" t="s">
        <v>1723</v>
      </c>
      <c r="D1005" s="743" t="s">
        <v>2850</v>
      </c>
      <c r="E1005" s="744" t="s">
        <v>1732</v>
      </c>
      <c r="F1005" s="662" t="s">
        <v>1714</v>
      </c>
      <c r="G1005" s="662" t="s">
        <v>1856</v>
      </c>
      <c r="H1005" s="662" t="s">
        <v>531</v>
      </c>
      <c r="I1005" s="662" t="s">
        <v>1857</v>
      </c>
      <c r="J1005" s="662" t="s">
        <v>1110</v>
      </c>
      <c r="K1005" s="662" t="s">
        <v>1111</v>
      </c>
      <c r="L1005" s="663">
        <v>98.75</v>
      </c>
      <c r="M1005" s="663">
        <v>691.25</v>
      </c>
      <c r="N1005" s="662">
        <v>7</v>
      </c>
      <c r="O1005" s="745">
        <v>7</v>
      </c>
      <c r="P1005" s="663">
        <v>98.75</v>
      </c>
      <c r="Q1005" s="678">
        <v>0.14285714285714285</v>
      </c>
      <c r="R1005" s="662">
        <v>1</v>
      </c>
      <c r="S1005" s="678">
        <v>0.14285714285714285</v>
      </c>
      <c r="T1005" s="745">
        <v>1</v>
      </c>
      <c r="U1005" s="701">
        <v>0.14285714285714285</v>
      </c>
    </row>
    <row r="1006" spans="1:21" ht="14.4" customHeight="1" x14ac:dyDescent="0.3">
      <c r="A1006" s="661">
        <v>13</v>
      </c>
      <c r="B1006" s="662" t="s">
        <v>530</v>
      </c>
      <c r="C1006" s="662" t="s">
        <v>1723</v>
      </c>
      <c r="D1006" s="743" t="s">
        <v>2850</v>
      </c>
      <c r="E1006" s="744" t="s">
        <v>1732</v>
      </c>
      <c r="F1006" s="662" t="s">
        <v>1714</v>
      </c>
      <c r="G1006" s="662" t="s">
        <v>1856</v>
      </c>
      <c r="H1006" s="662" t="s">
        <v>531</v>
      </c>
      <c r="I1006" s="662" t="s">
        <v>2231</v>
      </c>
      <c r="J1006" s="662" t="s">
        <v>1110</v>
      </c>
      <c r="K1006" s="662" t="s">
        <v>2035</v>
      </c>
      <c r="L1006" s="663">
        <v>0</v>
      </c>
      <c r="M1006" s="663">
        <v>0</v>
      </c>
      <c r="N1006" s="662">
        <v>2</v>
      </c>
      <c r="O1006" s="745">
        <v>1.5</v>
      </c>
      <c r="P1006" s="663"/>
      <c r="Q1006" s="678"/>
      <c r="R1006" s="662"/>
      <c r="S1006" s="678">
        <v>0</v>
      </c>
      <c r="T1006" s="745"/>
      <c r="U1006" s="701">
        <v>0</v>
      </c>
    </row>
    <row r="1007" spans="1:21" ht="14.4" customHeight="1" x14ac:dyDescent="0.3">
      <c r="A1007" s="661">
        <v>13</v>
      </c>
      <c r="B1007" s="662" t="s">
        <v>530</v>
      </c>
      <c r="C1007" s="662" t="s">
        <v>1723</v>
      </c>
      <c r="D1007" s="743" t="s">
        <v>2850</v>
      </c>
      <c r="E1007" s="744" t="s">
        <v>1732</v>
      </c>
      <c r="F1007" s="662" t="s">
        <v>1714</v>
      </c>
      <c r="G1007" s="662" t="s">
        <v>2123</v>
      </c>
      <c r="H1007" s="662" t="s">
        <v>531</v>
      </c>
      <c r="I1007" s="662" t="s">
        <v>2399</v>
      </c>
      <c r="J1007" s="662" t="s">
        <v>2400</v>
      </c>
      <c r="K1007" s="662" t="s">
        <v>2401</v>
      </c>
      <c r="L1007" s="663">
        <v>0</v>
      </c>
      <c r="M1007" s="663">
        <v>0</v>
      </c>
      <c r="N1007" s="662">
        <v>1</v>
      </c>
      <c r="O1007" s="745">
        <v>0.5</v>
      </c>
      <c r="P1007" s="663"/>
      <c r="Q1007" s="678"/>
      <c r="R1007" s="662"/>
      <c r="S1007" s="678">
        <v>0</v>
      </c>
      <c r="T1007" s="745"/>
      <c r="U1007" s="701">
        <v>0</v>
      </c>
    </row>
    <row r="1008" spans="1:21" ht="14.4" customHeight="1" x14ac:dyDescent="0.3">
      <c r="A1008" s="661">
        <v>13</v>
      </c>
      <c r="B1008" s="662" t="s">
        <v>530</v>
      </c>
      <c r="C1008" s="662" t="s">
        <v>1723</v>
      </c>
      <c r="D1008" s="743" t="s">
        <v>2850</v>
      </c>
      <c r="E1008" s="744" t="s">
        <v>1732</v>
      </c>
      <c r="F1008" s="662" t="s">
        <v>1714</v>
      </c>
      <c r="G1008" s="662" t="s">
        <v>1861</v>
      </c>
      <c r="H1008" s="662" t="s">
        <v>531</v>
      </c>
      <c r="I1008" s="662" t="s">
        <v>727</v>
      </c>
      <c r="J1008" s="662" t="s">
        <v>728</v>
      </c>
      <c r="K1008" s="662" t="s">
        <v>729</v>
      </c>
      <c r="L1008" s="663">
        <v>126.59</v>
      </c>
      <c r="M1008" s="663">
        <v>4937.0100000000029</v>
      </c>
      <c r="N1008" s="662">
        <v>39</v>
      </c>
      <c r="O1008" s="745">
        <v>38.5</v>
      </c>
      <c r="P1008" s="663">
        <v>253.18</v>
      </c>
      <c r="Q1008" s="678">
        <v>5.1282051282051253E-2</v>
      </c>
      <c r="R1008" s="662">
        <v>2</v>
      </c>
      <c r="S1008" s="678">
        <v>5.128205128205128E-2</v>
      </c>
      <c r="T1008" s="745">
        <v>2</v>
      </c>
      <c r="U1008" s="701">
        <v>5.1948051948051951E-2</v>
      </c>
    </row>
    <row r="1009" spans="1:21" ht="14.4" customHeight="1" x14ac:dyDescent="0.3">
      <c r="A1009" s="661">
        <v>13</v>
      </c>
      <c r="B1009" s="662" t="s">
        <v>530</v>
      </c>
      <c r="C1009" s="662" t="s">
        <v>1723</v>
      </c>
      <c r="D1009" s="743" t="s">
        <v>2850</v>
      </c>
      <c r="E1009" s="744" t="s">
        <v>1732</v>
      </c>
      <c r="F1009" s="662" t="s">
        <v>1714</v>
      </c>
      <c r="G1009" s="662" t="s">
        <v>1877</v>
      </c>
      <c r="H1009" s="662" t="s">
        <v>1113</v>
      </c>
      <c r="I1009" s="662" t="s">
        <v>1881</v>
      </c>
      <c r="J1009" s="662" t="s">
        <v>1882</v>
      </c>
      <c r="K1009" s="662" t="s">
        <v>1880</v>
      </c>
      <c r="L1009" s="663">
        <v>141.04</v>
      </c>
      <c r="M1009" s="663">
        <v>423.12</v>
      </c>
      <c r="N1009" s="662">
        <v>3</v>
      </c>
      <c r="O1009" s="745">
        <v>1.5</v>
      </c>
      <c r="P1009" s="663"/>
      <c r="Q1009" s="678">
        <v>0</v>
      </c>
      <c r="R1009" s="662"/>
      <c r="S1009" s="678">
        <v>0</v>
      </c>
      <c r="T1009" s="745"/>
      <c r="U1009" s="701">
        <v>0</v>
      </c>
    </row>
    <row r="1010" spans="1:21" ht="14.4" customHeight="1" x14ac:dyDescent="0.3">
      <c r="A1010" s="661">
        <v>13</v>
      </c>
      <c r="B1010" s="662" t="s">
        <v>530</v>
      </c>
      <c r="C1010" s="662" t="s">
        <v>1723</v>
      </c>
      <c r="D1010" s="743" t="s">
        <v>2850</v>
      </c>
      <c r="E1010" s="744" t="s">
        <v>1732</v>
      </c>
      <c r="F1010" s="662" t="s">
        <v>1714</v>
      </c>
      <c r="G1010" s="662" t="s">
        <v>1877</v>
      </c>
      <c r="H1010" s="662" t="s">
        <v>531</v>
      </c>
      <c r="I1010" s="662" t="s">
        <v>2019</v>
      </c>
      <c r="J1010" s="662" t="s">
        <v>1882</v>
      </c>
      <c r="K1010" s="662" t="s">
        <v>2020</v>
      </c>
      <c r="L1010" s="663">
        <v>0</v>
      </c>
      <c r="M1010" s="663">
        <v>0</v>
      </c>
      <c r="N1010" s="662">
        <v>14</v>
      </c>
      <c r="O1010" s="745">
        <v>9</v>
      </c>
      <c r="P1010" s="663">
        <v>0</v>
      </c>
      <c r="Q1010" s="678"/>
      <c r="R1010" s="662">
        <v>2</v>
      </c>
      <c r="S1010" s="678">
        <v>0.14285714285714285</v>
      </c>
      <c r="T1010" s="745">
        <v>1.5</v>
      </c>
      <c r="U1010" s="701">
        <v>0.16666666666666666</v>
      </c>
    </row>
    <row r="1011" spans="1:21" ht="14.4" customHeight="1" x14ac:dyDescent="0.3">
      <c r="A1011" s="661">
        <v>13</v>
      </c>
      <c r="B1011" s="662" t="s">
        <v>530</v>
      </c>
      <c r="C1011" s="662" t="s">
        <v>1723</v>
      </c>
      <c r="D1011" s="743" t="s">
        <v>2850</v>
      </c>
      <c r="E1011" s="744" t="s">
        <v>1732</v>
      </c>
      <c r="F1011" s="662" t="s">
        <v>1714</v>
      </c>
      <c r="G1011" s="662" t="s">
        <v>2154</v>
      </c>
      <c r="H1011" s="662" t="s">
        <v>531</v>
      </c>
      <c r="I1011" s="662" t="s">
        <v>1094</v>
      </c>
      <c r="J1011" s="662" t="s">
        <v>1095</v>
      </c>
      <c r="K1011" s="662" t="s">
        <v>1096</v>
      </c>
      <c r="L1011" s="663">
        <v>301.2</v>
      </c>
      <c r="M1011" s="663">
        <v>301.2</v>
      </c>
      <c r="N1011" s="662">
        <v>1</v>
      </c>
      <c r="O1011" s="745">
        <v>0.5</v>
      </c>
      <c r="P1011" s="663"/>
      <c r="Q1011" s="678">
        <v>0</v>
      </c>
      <c r="R1011" s="662"/>
      <c r="S1011" s="678">
        <v>0</v>
      </c>
      <c r="T1011" s="745"/>
      <c r="U1011" s="701">
        <v>0</v>
      </c>
    </row>
    <row r="1012" spans="1:21" ht="14.4" customHeight="1" x14ac:dyDescent="0.3">
      <c r="A1012" s="661">
        <v>13</v>
      </c>
      <c r="B1012" s="662" t="s">
        <v>530</v>
      </c>
      <c r="C1012" s="662" t="s">
        <v>1723</v>
      </c>
      <c r="D1012" s="743" t="s">
        <v>2850</v>
      </c>
      <c r="E1012" s="744" t="s">
        <v>1732</v>
      </c>
      <c r="F1012" s="662" t="s">
        <v>1714</v>
      </c>
      <c r="G1012" s="662" t="s">
        <v>2154</v>
      </c>
      <c r="H1012" s="662" t="s">
        <v>531</v>
      </c>
      <c r="I1012" s="662" t="s">
        <v>2635</v>
      </c>
      <c r="J1012" s="662" t="s">
        <v>1095</v>
      </c>
      <c r="K1012" s="662" t="s">
        <v>2636</v>
      </c>
      <c r="L1012" s="663">
        <v>28.81</v>
      </c>
      <c r="M1012" s="663">
        <v>28.81</v>
      </c>
      <c r="N1012" s="662">
        <v>1</v>
      </c>
      <c r="O1012" s="745">
        <v>0.5</v>
      </c>
      <c r="P1012" s="663"/>
      <c r="Q1012" s="678">
        <v>0</v>
      </c>
      <c r="R1012" s="662"/>
      <c r="S1012" s="678">
        <v>0</v>
      </c>
      <c r="T1012" s="745"/>
      <c r="U1012" s="701">
        <v>0</v>
      </c>
    </row>
    <row r="1013" spans="1:21" ht="14.4" customHeight="1" x14ac:dyDescent="0.3">
      <c r="A1013" s="661">
        <v>13</v>
      </c>
      <c r="B1013" s="662" t="s">
        <v>530</v>
      </c>
      <c r="C1013" s="662" t="s">
        <v>1723</v>
      </c>
      <c r="D1013" s="743" t="s">
        <v>2850</v>
      </c>
      <c r="E1013" s="744" t="s">
        <v>1732</v>
      </c>
      <c r="F1013" s="662" t="s">
        <v>1714</v>
      </c>
      <c r="G1013" s="662" t="s">
        <v>1892</v>
      </c>
      <c r="H1013" s="662" t="s">
        <v>531</v>
      </c>
      <c r="I1013" s="662" t="s">
        <v>899</v>
      </c>
      <c r="J1013" s="662" t="s">
        <v>1893</v>
      </c>
      <c r="K1013" s="662" t="s">
        <v>1894</v>
      </c>
      <c r="L1013" s="663">
        <v>99.11</v>
      </c>
      <c r="M1013" s="663">
        <v>99.11</v>
      </c>
      <c r="N1013" s="662">
        <v>1</v>
      </c>
      <c r="O1013" s="745">
        <v>0.5</v>
      </c>
      <c r="P1013" s="663"/>
      <c r="Q1013" s="678">
        <v>0</v>
      </c>
      <c r="R1013" s="662"/>
      <c r="S1013" s="678">
        <v>0</v>
      </c>
      <c r="T1013" s="745"/>
      <c r="U1013" s="701">
        <v>0</v>
      </c>
    </row>
    <row r="1014" spans="1:21" ht="14.4" customHeight="1" x14ac:dyDescent="0.3">
      <c r="A1014" s="661">
        <v>13</v>
      </c>
      <c r="B1014" s="662" t="s">
        <v>530</v>
      </c>
      <c r="C1014" s="662" t="s">
        <v>1723</v>
      </c>
      <c r="D1014" s="743" t="s">
        <v>2850</v>
      </c>
      <c r="E1014" s="744" t="s">
        <v>1732</v>
      </c>
      <c r="F1014" s="662" t="s">
        <v>1714</v>
      </c>
      <c r="G1014" s="662" t="s">
        <v>1892</v>
      </c>
      <c r="H1014" s="662" t="s">
        <v>531</v>
      </c>
      <c r="I1014" s="662" t="s">
        <v>2752</v>
      </c>
      <c r="J1014" s="662" t="s">
        <v>2444</v>
      </c>
      <c r="K1014" s="662" t="s">
        <v>2753</v>
      </c>
      <c r="L1014" s="663">
        <v>218.41</v>
      </c>
      <c r="M1014" s="663">
        <v>436.82</v>
      </c>
      <c r="N1014" s="662">
        <v>2</v>
      </c>
      <c r="O1014" s="745">
        <v>1.5</v>
      </c>
      <c r="P1014" s="663"/>
      <c r="Q1014" s="678">
        <v>0</v>
      </c>
      <c r="R1014" s="662"/>
      <c r="S1014" s="678">
        <v>0</v>
      </c>
      <c r="T1014" s="745"/>
      <c r="U1014" s="701">
        <v>0</v>
      </c>
    </row>
    <row r="1015" spans="1:21" ht="14.4" customHeight="1" x14ac:dyDescent="0.3">
      <c r="A1015" s="661">
        <v>13</v>
      </c>
      <c r="B1015" s="662" t="s">
        <v>530</v>
      </c>
      <c r="C1015" s="662" t="s">
        <v>1723</v>
      </c>
      <c r="D1015" s="743" t="s">
        <v>2850</v>
      </c>
      <c r="E1015" s="744" t="s">
        <v>1732</v>
      </c>
      <c r="F1015" s="662" t="s">
        <v>1714</v>
      </c>
      <c r="G1015" s="662" t="s">
        <v>2027</v>
      </c>
      <c r="H1015" s="662" t="s">
        <v>531</v>
      </c>
      <c r="I1015" s="662" t="s">
        <v>2028</v>
      </c>
      <c r="J1015" s="662" t="s">
        <v>1089</v>
      </c>
      <c r="K1015" s="662" t="s">
        <v>2029</v>
      </c>
      <c r="L1015" s="663">
        <v>0</v>
      </c>
      <c r="M1015" s="663">
        <v>0</v>
      </c>
      <c r="N1015" s="662">
        <v>12</v>
      </c>
      <c r="O1015" s="745">
        <v>7.5</v>
      </c>
      <c r="P1015" s="663">
        <v>0</v>
      </c>
      <c r="Q1015" s="678"/>
      <c r="R1015" s="662">
        <v>1</v>
      </c>
      <c r="S1015" s="678">
        <v>8.3333333333333329E-2</v>
      </c>
      <c r="T1015" s="745">
        <v>0.5</v>
      </c>
      <c r="U1015" s="701">
        <v>6.6666666666666666E-2</v>
      </c>
    </row>
    <row r="1016" spans="1:21" ht="14.4" customHeight="1" x14ac:dyDescent="0.3">
      <c r="A1016" s="661">
        <v>13</v>
      </c>
      <c r="B1016" s="662" t="s">
        <v>530</v>
      </c>
      <c r="C1016" s="662" t="s">
        <v>1723</v>
      </c>
      <c r="D1016" s="743" t="s">
        <v>2850</v>
      </c>
      <c r="E1016" s="744" t="s">
        <v>1732</v>
      </c>
      <c r="F1016" s="662" t="s">
        <v>1714</v>
      </c>
      <c r="G1016" s="662" t="s">
        <v>2033</v>
      </c>
      <c r="H1016" s="662" t="s">
        <v>531</v>
      </c>
      <c r="I1016" s="662" t="s">
        <v>681</v>
      </c>
      <c r="J1016" s="662" t="s">
        <v>2034</v>
      </c>
      <c r="K1016" s="662" t="s">
        <v>2035</v>
      </c>
      <c r="L1016" s="663">
        <v>0</v>
      </c>
      <c r="M1016" s="663">
        <v>0</v>
      </c>
      <c r="N1016" s="662">
        <v>2</v>
      </c>
      <c r="O1016" s="745">
        <v>2</v>
      </c>
      <c r="P1016" s="663"/>
      <c r="Q1016" s="678"/>
      <c r="R1016" s="662"/>
      <c r="S1016" s="678">
        <v>0</v>
      </c>
      <c r="T1016" s="745"/>
      <c r="U1016" s="701">
        <v>0</v>
      </c>
    </row>
    <row r="1017" spans="1:21" ht="14.4" customHeight="1" x14ac:dyDescent="0.3">
      <c r="A1017" s="661">
        <v>13</v>
      </c>
      <c r="B1017" s="662" t="s">
        <v>530</v>
      </c>
      <c r="C1017" s="662" t="s">
        <v>1723</v>
      </c>
      <c r="D1017" s="743" t="s">
        <v>2850</v>
      </c>
      <c r="E1017" s="744" t="s">
        <v>1736</v>
      </c>
      <c r="F1017" s="662" t="s">
        <v>1714</v>
      </c>
      <c r="G1017" s="662" t="s">
        <v>1751</v>
      </c>
      <c r="H1017" s="662" t="s">
        <v>1113</v>
      </c>
      <c r="I1017" s="662" t="s">
        <v>1410</v>
      </c>
      <c r="J1017" s="662" t="s">
        <v>1260</v>
      </c>
      <c r="K1017" s="662" t="s">
        <v>1656</v>
      </c>
      <c r="L1017" s="663">
        <v>154.36000000000001</v>
      </c>
      <c r="M1017" s="663">
        <v>2778.4800000000009</v>
      </c>
      <c r="N1017" s="662">
        <v>18</v>
      </c>
      <c r="O1017" s="745">
        <v>16</v>
      </c>
      <c r="P1017" s="663">
        <v>617.44000000000005</v>
      </c>
      <c r="Q1017" s="678">
        <v>0.22222222222222215</v>
      </c>
      <c r="R1017" s="662">
        <v>4</v>
      </c>
      <c r="S1017" s="678">
        <v>0.22222222222222221</v>
      </c>
      <c r="T1017" s="745">
        <v>3.5</v>
      </c>
      <c r="U1017" s="701">
        <v>0.21875</v>
      </c>
    </row>
    <row r="1018" spans="1:21" ht="14.4" customHeight="1" x14ac:dyDescent="0.3">
      <c r="A1018" s="661">
        <v>13</v>
      </c>
      <c r="B1018" s="662" t="s">
        <v>530</v>
      </c>
      <c r="C1018" s="662" t="s">
        <v>1723</v>
      </c>
      <c r="D1018" s="743" t="s">
        <v>2850</v>
      </c>
      <c r="E1018" s="744" t="s">
        <v>1736</v>
      </c>
      <c r="F1018" s="662" t="s">
        <v>1714</v>
      </c>
      <c r="G1018" s="662" t="s">
        <v>1751</v>
      </c>
      <c r="H1018" s="662" t="s">
        <v>1113</v>
      </c>
      <c r="I1018" s="662" t="s">
        <v>1752</v>
      </c>
      <c r="J1018" s="662" t="s">
        <v>1753</v>
      </c>
      <c r="K1018" s="662" t="s">
        <v>1754</v>
      </c>
      <c r="L1018" s="663">
        <v>66.08</v>
      </c>
      <c r="M1018" s="663">
        <v>198.24</v>
      </c>
      <c r="N1018" s="662">
        <v>3</v>
      </c>
      <c r="O1018" s="745">
        <v>3</v>
      </c>
      <c r="P1018" s="663">
        <v>66.08</v>
      </c>
      <c r="Q1018" s="678">
        <v>0.33333333333333331</v>
      </c>
      <c r="R1018" s="662">
        <v>1</v>
      </c>
      <c r="S1018" s="678">
        <v>0.33333333333333331</v>
      </c>
      <c r="T1018" s="745">
        <v>1</v>
      </c>
      <c r="U1018" s="701">
        <v>0.33333333333333331</v>
      </c>
    </row>
    <row r="1019" spans="1:21" ht="14.4" customHeight="1" x14ac:dyDescent="0.3">
      <c r="A1019" s="661">
        <v>13</v>
      </c>
      <c r="B1019" s="662" t="s">
        <v>530</v>
      </c>
      <c r="C1019" s="662" t="s">
        <v>1723</v>
      </c>
      <c r="D1019" s="743" t="s">
        <v>2850</v>
      </c>
      <c r="E1019" s="744" t="s">
        <v>1736</v>
      </c>
      <c r="F1019" s="662" t="s">
        <v>1714</v>
      </c>
      <c r="G1019" s="662" t="s">
        <v>1751</v>
      </c>
      <c r="H1019" s="662" t="s">
        <v>1113</v>
      </c>
      <c r="I1019" s="662" t="s">
        <v>2312</v>
      </c>
      <c r="J1019" s="662" t="s">
        <v>2313</v>
      </c>
      <c r="K1019" s="662" t="s">
        <v>1655</v>
      </c>
      <c r="L1019" s="663">
        <v>111.22</v>
      </c>
      <c r="M1019" s="663">
        <v>222.44</v>
      </c>
      <c r="N1019" s="662">
        <v>2</v>
      </c>
      <c r="O1019" s="745">
        <v>2</v>
      </c>
      <c r="P1019" s="663"/>
      <c r="Q1019" s="678">
        <v>0</v>
      </c>
      <c r="R1019" s="662"/>
      <c r="S1019" s="678">
        <v>0</v>
      </c>
      <c r="T1019" s="745"/>
      <c r="U1019" s="701">
        <v>0</v>
      </c>
    </row>
    <row r="1020" spans="1:21" ht="14.4" customHeight="1" x14ac:dyDescent="0.3">
      <c r="A1020" s="661">
        <v>13</v>
      </c>
      <c r="B1020" s="662" t="s">
        <v>530</v>
      </c>
      <c r="C1020" s="662" t="s">
        <v>1723</v>
      </c>
      <c r="D1020" s="743" t="s">
        <v>2850</v>
      </c>
      <c r="E1020" s="744" t="s">
        <v>1736</v>
      </c>
      <c r="F1020" s="662" t="s">
        <v>1714</v>
      </c>
      <c r="G1020" s="662" t="s">
        <v>1751</v>
      </c>
      <c r="H1020" s="662" t="s">
        <v>1113</v>
      </c>
      <c r="I1020" s="662" t="s">
        <v>2314</v>
      </c>
      <c r="J1020" s="662" t="s">
        <v>2315</v>
      </c>
      <c r="K1020" s="662" t="s">
        <v>1754</v>
      </c>
      <c r="L1020" s="663">
        <v>80.28</v>
      </c>
      <c r="M1020" s="663">
        <v>240.84</v>
      </c>
      <c r="N1020" s="662">
        <v>3</v>
      </c>
      <c r="O1020" s="745">
        <v>2.5</v>
      </c>
      <c r="P1020" s="663"/>
      <c r="Q1020" s="678">
        <v>0</v>
      </c>
      <c r="R1020" s="662"/>
      <c r="S1020" s="678">
        <v>0</v>
      </c>
      <c r="T1020" s="745"/>
      <c r="U1020" s="701">
        <v>0</v>
      </c>
    </row>
    <row r="1021" spans="1:21" ht="14.4" customHeight="1" x14ac:dyDescent="0.3">
      <c r="A1021" s="661">
        <v>13</v>
      </c>
      <c r="B1021" s="662" t="s">
        <v>530</v>
      </c>
      <c r="C1021" s="662" t="s">
        <v>1723</v>
      </c>
      <c r="D1021" s="743" t="s">
        <v>2850</v>
      </c>
      <c r="E1021" s="744" t="s">
        <v>1736</v>
      </c>
      <c r="F1021" s="662" t="s">
        <v>1714</v>
      </c>
      <c r="G1021" s="662" t="s">
        <v>1769</v>
      </c>
      <c r="H1021" s="662" t="s">
        <v>531</v>
      </c>
      <c r="I1021" s="662" t="s">
        <v>2754</v>
      </c>
      <c r="J1021" s="662" t="s">
        <v>2755</v>
      </c>
      <c r="K1021" s="662" t="s">
        <v>2756</v>
      </c>
      <c r="L1021" s="663">
        <v>25.06</v>
      </c>
      <c r="M1021" s="663">
        <v>25.06</v>
      </c>
      <c r="N1021" s="662">
        <v>1</v>
      </c>
      <c r="O1021" s="745">
        <v>1</v>
      </c>
      <c r="P1021" s="663"/>
      <c r="Q1021" s="678">
        <v>0</v>
      </c>
      <c r="R1021" s="662"/>
      <c r="S1021" s="678">
        <v>0</v>
      </c>
      <c r="T1021" s="745"/>
      <c r="U1021" s="701">
        <v>0</v>
      </c>
    </row>
    <row r="1022" spans="1:21" ht="14.4" customHeight="1" x14ac:dyDescent="0.3">
      <c r="A1022" s="661">
        <v>13</v>
      </c>
      <c r="B1022" s="662" t="s">
        <v>530</v>
      </c>
      <c r="C1022" s="662" t="s">
        <v>1723</v>
      </c>
      <c r="D1022" s="743" t="s">
        <v>2850</v>
      </c>
      <c r="E1022" s="744" t="s">
        <v>1736</v>
      </c>
      <c r="F1022" s="662" t="s">
        <v>1714</v>
      </c>
      <c r="G1022" s="662" t="s">
        <v>1782</v>
      </c>
      <c r="H1022" s="662" t="s">
        <v>531</v>
      </c>
      <c r="I1022" s="662" t="s">
        <v>2070</v>
      </c>
      <c r="J1022" s="662" t="s">
        <v>1785</v>
      </c>
      <c r="K1022" s="662" t="s">
        <v>2071</v>
      </c>
      <c r="L1022" s="663">
        <v>42.63</v>
      </c>
      <c r="M1022" s="663">
        <v>42.63</v>
      </c>
      <c r="N1022" s="662">
        <v>1</v>
      </c>
      <c r="O1022" s="745">
        <v>1</v>
      </c>
      <c r="P1022" s="663">
        <v>42.63</v>
      </c>
      <c r="Q1022" s="678">
        <v>1</v>
      </c>
      <c r="R1022" s="662">
        <v>1</v>
      </c>
      <c r="S1022" s="678">
        <v>1</v>
      </c>
      <c r="T1022" s="745">
        <v>1</v>
      </c>
      <c r="U1022" s="701">
        <v>1</v>
      </c>
    </row>
    <row r="1023" spans="1:21" ht="14.4" customHeight="1" x14ac:dyDescent="0.3">
      <c r="A1023" s="661">
        <v>13</v>
      </c>
      <c r="B1023" s="662" t="s">
        <v>530</v>
      </c>
      <c r="C1023" s="662" t="s">
        <v>1723</v>
      </c>
      <c r="D1023" s="743" t="s">
        <v>2850</v>
      </c>
      <c r="E1023" s="744" t="s">
        <v>1736</v>
      </c>
      <c r="F1023" s="662" t="s">
        <v>1714</v>
      </c>
      <c r="G1023" s="662" t="s">
        <v>1782</v>
      </c>
      <c r="H1023" s="662" t="s">
        <v>531</v>
      </c>
      <c r="I1023" s="662" t="s">
        <v>1787</v>
      </c>
      <c r="J1023" s="662" t="s">
        <v>1788</v>
      </c>
      <c r="K1023" s="662" t="s">
        <v>1789</v>
      </c>
      <c r="L1023" s="663">
        <v>85.27</v>
      </c>
      <c r="M1023" s="663">
        <v>682.16</v>
      </c>
      <c r="N1023" s="662">
        <v>8</v>
      </c>
      <c r="O1023" s="745">
        <v>4</v>
      </c>
      <c r="P1023" s="663"/>
      <c r="Q1023" s="678">
        <v>0</v>
      </c>
      <c r="R1023" s="662"/>
      <c r="S1023" s="678">
        <v>0</v>
      </c>
      <c r="T1023" s="745"/>
      <c r="U1023" s="701">
        <v>0</v>
      </c>
    </row>
    <row r="1024" spans="1:21" ht="14.4" customHeight="1" x14ac:dyDescent="0.3">
      <c r="A1024" s="661">
        <v>13</v>
      </c>
      <c r="B1024" s="662" t="s">
        <v>530</v>
      </c>
      <c r="C1024" s="662" t="s">
        <v>1723</v>
      </c>
      <c r="D1024" s="743" t="s">
        <v>2850</v>
      </c>
      <c r="E1024" s="744" t="s">
        <v>1736</v>
      </c>
      <c r="F1024" s="662" t="s">
        <v>1714</v>
      </c>
      <c r="G1024" s="662" t="s">
        <v>1782</v>
      </c>
      <c r="H1024" s="662" t="s">
        <v>531</v>
      </c>
      <c r="I1024" s="662" t="s">
        <v>1342</v>
      </c>
      <c r="J1024" s="662" t="s">
        <v>1343</v>
      </c>
      <c r="K1024" s="662" t="s">
        <v>1663</v>
      </c>
      <c r="L1024" s="663">
        <v>170.52</v>
      </c>
      <c r="M1024" s="663">
        <v>1534.68</v>
      </c>
      <c r="N1024" s="662">
        <v>9</v>
      </c>
      <c r="O1024" s="745">
        <v>4</v>
      </c>
      <c r="P1024" s="663"/>
      <c r="Q1024" s="678">
        <v>0</v>
      </c>
      <c r="R1024" s="662"/>
      <c r="S1024" s="678">
        <v>0</v>
      </c>
      <c r="T1024" s="745"/>
      <c r="U1024" s="701">
        <v>0</v>
      </c>
    </row>
    <row r="1025" spans="1:21" ht="14.4" customHeight="1" x14ac:dyDescent="0.3">
      <c r="A1025" s="661">
        <v>13</v>
      </c>
      <c r="B1025" s="662" t="s">
        <v>530</v>
      </c>
      <c r="C1025" s="662" t="s">
        <v>1723</v>
      </c>
      <c r="D1025" s="743" t="s">
        <v>2850</v>
      </c>
      <c r="E1025" s="744" t="s">
        <v>1736</v>
      </c>
      <c r="F1025" s="662" t="s">
        <v>1714</v>
      </c>
      <c r="G1025" s="662" t="s">
        <v>2072</v>
      </c>
      <c r="H1025" s="662" t="s">
        <v>531</v>
      </c>
      <c r="I1025" s="662" t="s">
        <v>2073</v>
      </c>
      <c r="J1025" s="662" t="s">
        <v>2074</v>
      </c>
      <c r="K1025" s="662" t="s">
        <v>2075</v>
      </c>
      <c r="L1025" s="663">
        <v>0</v>
      </c>
      <c r="M1025" s="663">
        <v>0</v>
      </c>
      <c r="N1025" s="662">
        <v>4</v>
      </c>
      <c r="O1025" s="745">
        <v>2</v>
      </c>
      <c r="P1025" s="663"/>
      <c r="Q1025" s="678"/>
      <c r="R1025" s="662"/>
      <c r="S1025" s="678">
        <v>0</v>
      </c>
      <c r="T1025" s="745"/>
      <c r="U1025" s="701">
        <v>0</v>
      </c>
    </row>
    <row r="1026" spans="1:21" ht="14.4" customHeight="1" x14ac:dyDescent="0.3">
      <c r="A1026" s="661">
        <v>13</v>
      </c>
      <c r="B1026" s="662" t="s">
        <v>530</v>
      </c>
      <c r="C1026" s="662" t="s">
        <v>1723</v>
      </c>
      <c r="D1026" s="743" t="s">
        <v>2850</v>
      </c>
      <c r="E1026" s="744" t="s">
        <v>1736</v>
      </c>
      <c r="F1026" s="662" t="s">
        <v>1714</v>
      </c>
      <c r="G1026" s="662" t="s">
        <v>1797</v>
      </c>
      <c r="H1026" s="662" t="s">
        <v>531</v>
      </c>
      <c r="I1026" s="662" t="s">
        <v>1475</v>
      </c>
      <c r="J1026" s="662" t="s">
        <v>1476</v>
      </c>
      <c r="K1026" s="662" t="s">
        <v>1764</v>
      </c>
      <c r="L1026" s="663">
        <v>75.819999999999993</v>
      </c>
      <c r="M1026" s="663">
        <v>75.819999999999993</v>
      </c>
      <c r="N1026" s="662">
        <v>1</v>
      </c>
      <c r="O1026" s="745">
        <v>0.5</v>
      </c>
      <c r="P1026" s="663"/>
      <c r="Q1026" s="678">
        <v>0</v>
      </c>
      <c r="R1026" s="662"/>
      <c r="S1026" s="678">
        <v>0</v>
      </c>
      <c r="T1026" s="745"/>
      <c r="U1026" s="701">
        <v>0</v>
      </c>
    </row>
    <row r="1027" spans="1:21" ht="14.4" customHeight="1" x14ac:dyDescent="0.3">
      <c r="A1027" s="661">
        <v>13</v>
      </c>
      <c r="B1027" s="662" t="s">
        <v>530</v>
      </c>
      <c r="C1027" s="662" t="s">
        <v>1723</v>
      </c>
      <c r="D1027" s="743" t="s">
        <v>2850</v>
      </c>
      <c r="E1027" s="744" t="s">
        <v>1736</v>
      </c>
      <c r="F1027" s="662" t="s">
        <v>1714</v>
      </c>
      <c r="G1027" s="662" t="s">
        <v>1803</v>
      </c>
      <c r="H1027" s="662" t="s">
        <v>531</v>
      </c>
      <c r="I1027" s="662" t="s">
        <v>2365</v>
      </c>
      <c r="J1027" s="662" t="s">
        <v>1809</v>
      </c>
      <c r="K1027" s="662" t="s">
        <v>1935</v>
      </c>
      <c r="L1027" s="663">
        <v>23.06</v>
      </c>
      <c r="M1027" s="663">
        <v>23.06</v>
      </c>
      <c r="N1027" s="662">
        <v>1</v>
      </c>
      <c r="O1027" s="745">
        <v>0.5</v>
      </c>
      <c r="P1027" s="663">
        <v>23.06</v>
      </c>
      <c r="Q1027" s="678">
        <v>1</v>
      </c>
      <c r="R1027" s="662">
        <v>1</v>
      </c>
      <c r="S1027" s="678">
        <v>1</v>
      </c>
      <c r="T1027" s="745">
        <v>0.5</v>
      </c>
      <c r="U1027" s="701">
        <v>1</v>
      </c>
    </row>
    <row r="1028" spans="1:21" ht="14.4" customHeight="1" x14ac:dyDescent="0.3">
      <c r="A1028" s="661">
        <v>13</v>
      </c>
      <c r="B1028" s="662" t="s">
        <v>530</v>
      </c>
      <c r="C1028" s="662" t="s">
        <v>1723</v>
      </c>
      <c r="D1028" s="743" t="s">
        <v>2850</v>
      </c>
      <c r="E1028" s="744" t="s">
        <v>1736</v>
      </c>
      <c r="F1028" s="662" t="s">
        <v>1714</v>
      </c>
      <c r="G1028" s="662" t="s">
        <v>1803</v>
      </c>
      <c r="H1028" s="662" t="s">
        <v>531</v>
      </c>
      <c r="I1028" s="662" t="s">
        <v>2320</v>
      </c>
      <c r="J1028" s="662" t="s">
        <v>2216</v>
      </c>
      <c r="K1028" s="662" t="s">
        <v>2321</v>
      </c>
      <c r="L1028" s="663">
        <v>0</v>
      </c>
      <c r="M1028" s="663">
        <v>0</v>
      </c>
      <c r="N1028" s="662">
        <v>1</v>
      </c>
      <c r="O1028" s="745">
        <v>1</v>
      </c>
      <c r="P1028" s="663"/>
      <c r="Q1028" s="678"/>
      <c r="R1028" s="662"/>
      <c r="S1028" s="678">
        <v>0</v>
      </c>
      <c r="T1028" s="745"/>
      <c r="U1028" s="701">
        <v>0</v>
      </c>
    </row>
    <row r="1029" spans="1:21" ht="14.4" customHeight="1" x14ac:dyDescent="0.3">
      <c r="A1029" s="661">
        <v>13</v>
      </c>
      <c r="B1029" s="662" t="s">
        <v>530</v>
      </c>
      <c r="C1029" s="662" t="s">
        <v>1723</v>
      </c>
      <c r="D1029" s="743" t="s">
        <v>2850</v>
      </c>
      <c r="E1029" s="744" t="s">
        <v>1736</v>
      </c>
      <c r="F1029" s="662" t="s">
        <v>1714</v>
      </c>
      <c r="G1029" s="662" t="s">
        <v>1803</v>
      </c>
      <c r="H1029" s="662" t="s">
        <v>531</v>
      </c>
      <c r="I1029" s="662" t="s">
        <v>2479</v>
      </c>
      <c r="J1029" s="662" t="s">
        <v>2216</v>
      </c>
      <c r="K1029" s="662" t="s">
        <v>2480</v>
      </c>
      <c r="L1029" s="663">
        <v>34.57</v>
      </c>
      <c r="M1029" s="663">
        <v>34.57</v>
      </c>
      <c r="N1029" s="662">
        <v>1</v>
      </c>
      <c r="O1029" s="745">
        <v>0.5</v>
      </c>
      <c r="P1029" s="663"/>
      <c r="Q1029" s="678">
        <v>0</v>
      </c>
      <c r="R1029" s="662"/>
      <c r="S1029" s="678">
        <v>0</v>
      </c>
      <c r="T1029" s="745"/>
      <c r="U1029" s="701">
        <v>0</v>
      </c>
    </row>
    <row r="1030" spans="1:21" ht="14.4" customHeight="1" x14ac:dyDescent="0.3">
      <c r="A1030" s="661">
        <v>13</v>
      </c>
      <c r="B1030" s="662" t="s">
        <v>530</v>
      </c>
      <c r="C1030" s="662" t="s">
        <v>1723</v>
      </c>
      <c r="D1030" s="743" t="s">
        <v>2850</v>
      </c>
      <c r="E1030" s="744" t="s">
        <v>1736</v>
      </c>
      <c r="F1030" s="662" t="s">
        <v>1714</v>
      </c>
      <c r="G1030" s="662" t="s">
        <v>1803</v>
      </c>
      <c r="H1030" s="662" t="s">
        <v>531</v>
      </c>
      <c r="I1030" s="662" t="s">
        <v>1937</v>
      </c>
      <c r="J1030" s="662" t="s">
        <v>987</v>
      </c>
      <c r="K1030" s="662" t="s">
        <v>1938</v>
      </c>
      <c r="L1030" s="663">
        <v>0</v>
      </c>
      <c r="M1030" s="663">
        <v>0</v>
      </c>
      <c r="N1030" s="662">
        <v>1</v>
      </c>
      <c r="O1030" s="745">
        <v>1</v>
      </c>
      <c r="P1030" s="663"/>
      <c r="Q1030" s="678"/>
      <c r="R1030" s="662"/>
      <c r="S1030" s="678">
        <v>0</v>
      </c>
      <c r="T1030" s="745"/>
      <c r="U1030" s="701">
        <v>0</v>
      </c>
    </row>
    <row r="1031" spans="1:21" ht="14.4" customHeight="1" x14ac:dyDescent="0.3">
      <c r="A1031" s="661">
        <v>13</v>
      </c>
      <c r="B1031" s="662" t="s">
        <v>530</v>
      </c>
      <c r="C1031" s="662" t="s">
        <v>1723</v>
      </c>
      <c r="D1031" s="743" t="s">
        <v>2850</v>
      </c>
      <c r="E1031" s="744" t="s">
        <v>1736</v>
      </c>
      <c r="F1031" s="662" t="s">
        <v>1714</v>
      </c>
      <c r="G1031" s="662" t="s">
        <v>1803</v>
      </c>
      <c r="H1031" s="662" t="s">
        <v>531</v>
      </c>
      <c r="I1031" s="662" t="s">
        <v>1943</v>
      </c>
      <c r="J1031" s="662" t="s">
        <v>1805</v>
      </c>
      <c r="K1031" s="662" t="s">
        <v>1944</v>
      </c>
      <c r="L1031" s="663">
        <v>0</v>
      </c>
      <c r="M1031" s="663">
        <v>0</v>
      </c>
      <c r="N1031" s="662">
        <v>1</v>
      </c>
      <c r="O1031" s="745">
        <v>0.5</v>
      </c>
      <c r="P1031" s="663"/>
      <c r="Q1031" s="678"/>
      <c r="R1031" s="662"/>
      <c r="S1031" s="678">
        <v>0</v>
      </c>
      <c r="T1031" s="745"/>
      <c r="U1031" s="701">
        <v>0</v>
      </c>
    </row>
    <row r="1032" spans="1:21" ht="14.4" customHeight="1" x14ac:dyDescent="0.3">
      <c r="A1032" s="661">
        <v>13</v>
      </c>
      <c r="B1032" s="662" t="s">
        <v>530</v>
      </c>
      <c r="C1032" s="662" t="s">
        <v>1723</v>
      </c>
      <c r="D1032" s="743" t="s">
        <v>2850</v>
      </c>
      <c r="E1032" s="744" t="s">
        <v>1736</v>
      </c>
      <c r="F1032" s="662" t="s">
        <v>1714</v>
      </c>
      <c r="G1032" s="662" t="s">
        <v>1833</v>
      </c>
      <c r="H1032" s="662" t="s">
        <v>531</v>
      </c>
      <c r="I1032" s="662" t="s">
        <v>929</v>
      </c>
      <c r="J1032" s="662" t="s">
        <v>930</v>
      </c>
      <c r="K1032" s="662" t="s">
        <v>905</v>
      </c>
      <c r="L1032" s="663">
        <v>0</v>
      </c>
      <c r="M1032" s="663">
        <v>0</v>
      </c>
      <c r="N1032" s="662">
        <v>5</v>
      </c>
      <c r="O1032" s="745">
        <v>5</v>
      </c>
      <c r="P1032" s="663"/>
      <c r="Q1032" s="678"/>
      <c r="R1032" s="662"/>
      <c r="S1032" s="678">
        <v>0</v>
      </c>
      <c r="T1032" s="745"/>
      <c r="U1032" s="701">
        <v>0</v>
      </c>
    </row>
    <row r="1033" spans="1:21" ht="14.4" customHeight="1" x14ac:dyDescent="0.3">
      <c r="A1033" s="661">
        <v>13</v>
      </c>
      <c r="B1033" s="662" t="s">
        <v>530</v>
      </c>
      <c r="C1033" s="662" t="s">
        <v>1723</v>
      </c>
      <c r="D1033" s="743" t="s">
        <v>2850</v>
      </c>
      <c r="E1033" s="744" t="s">
        <v>1736</v>
      </c>
      <c r="F1033" s="662" t="s">
        <v>1714</v>
      </c>
      <c r="G1033" s="662" t="s">
        <v>1833</v>
      </c>
      <c r="H1033" s="662" t="s">
        <v>531</v>
      </c>
      <c r="I1033" s="662" t="s">
        <v>809</v>
      </c>
      <c r="J1033" s="662" t="s">
        <v>810</v>
      </c>
      <c r="K1033" s="662" t="s">
        <v>1834</v>
      </c>
      <c r="L1033" s="663">
        <v>42.05</v>
      </c>
      <c r="M1033" s="663">
        <v>126.14999999999999</v>
      </c>
      <c r="N1033" s="662">
        <v>3</v>
      </c>
      <c r="O1033" s="745">
        <v>2.5</v>
      </c>
      <c r="P1033" s="663">
        <v>42.05</v>
      </c>
      <c r="Q1033" s="678">
        <v>0.33333333333333331</v>
      </c>
      <c r="R1033" s="662">
        <v>1</v>
      </c>
      <c r="S1033" s="678">
        <v>0.33333333333333331</v>
      </c>
      <c r="T1033" s="745">
        <v>1</v>
      </c>
      <c r="U1033" s="701">
        <v>0.4</v>
      </c>
    </row>
    <row r="1034" spans="1:21" ht="14.4" customHeight="1" x14ac:dyDescent="0.3">
      <c r="A1034" s="661">
        <v>13</v>
      </c>
      <c r="B1034" s="662" t="s">
        <v>530</v>
      </c>
      <c r="C1034" s="662" t="s">
        <v>1723</v>
      </c>
      <c r="D1034" s="743" t="s">
        <v>2850</v>
      </c>
      <c r="E1034" s="744" t="s">
        <v>1736</v>
      </c>
      <c r="F1034" s="662" t="s">
        <v>1714</v>
      </c>
      <c r="G1034" s="662" t="s">
        <v>1835</v>
      </c>
      <c r="H1034" s="662" t="s">
        <v>531</v>
      </c>
      <c r="I1034" s="662" t="s">
        <v>1836</v>
      </c>
      <c r="J1034" s="662" t="s">
        <v>1837</v>
      </c>
      <c r="K1034" s="662" t="s">
        <v>1838</v>
      </c>
      <c r="L1034" s="663">
        <v>71.930000000000007</v>
      </c>
      <c r="M1034" s="663">
        <v>71.930000000000007</v>
      </c>
      <c r="N1034" s="662">
        <v>1</v>
      </c>
      <c r="O1034" s="745">
        <v>0.5</v>
      </c>
      <c r="P1034" s="663"/>
      <c r="Q1034" s="678">
        <v>0</v>
      </c>
      <c r="R1034" s="662"/>
      <c r="S1034" s="678">
        <v>0</v>
      </c>
      <c r="T1034" s="745"/>
      <c r="U1034" s="701">
        <v>0</v>
      </c>
    </row>
    <row r="1035" spans="1:21" ht="14.4" customHeight="1" x14ac:dyDescent="0.3">
      <c r="A1035" s="661">
        <v>13</v>
      </c>
      <c r="B1035" s="662" t="s">
        <v>530</v>
      </c>
      <c r="C1035" s="662" t="s">
        <v>1723</v>
      </c>
      <c r="D1035" s="743" t="s">
        <v>2850</v>
      </c>
      <c r="E1035" s="744" t="s">
        <v>1736</v>
      </c>
      <c r="F1035" s="662" t="s">
        <v>1714</v>
      </c>
      <c r="G1035" s="662" t="s">
        <v>1835</v>
      </c>
      <c r="H1035" s="662" t="s">
        <v>531</v>
      </c>
      <c r="I1035" s="662" t="s">
        <v>2285</v>
      </c>
      <c r="J1035" s="662" t="s">
        <v>1837</v>
      </c>
      <c r="K1035" s="662" t="s">
        <v>2286</v>
      </c>
      <c r="L1035" s="663">
        <v>369.91</v>
      </c>
      <c r="M1035" s="663">
        <v>369.91</v>
      </c>
      <c r="N1035" s="662">
        <v>1</v>
      </c>
      <c r="O1035" s="745">
        <v>1</v>
      </c>
      <c r="P1035" s="663">
        <v>369.91</v>
      </c>
      <c r="Q1035" s="678">
        <v>1</v>
      </c>
      <c r="R1035" s="662">
        <v>1</v>
      </c>
      <c r="S1035" s="678">
        <v>1</v>
      </c>
      <c r="T1035" s="745">
        <v>1</v>
      </c>
      <c r="U1035" s="701">
        <v>1</v>
      </c>
    </row>
    <row r="1036" spans="1:21" ht="14.4" customHeight="1" x14ac:dyDescent="0.3">
      <c r="A1036" s="661">
        <v>13</v>
      </c>
      <c r="B1036" s="662" t="s">
        <v>530</v>
      </c>
      <c r="C1036" s="662" t="s">
        <v>1723</v>
      </c>
      <c r="D1036" s="743" t="s">
        <v>2850</v>
      </c>
      <c r="E1036" s="744" t="s">
        <v>1736</v>
      </c>
      <c r="F1036" s="662" t="s">
        <v>1714</v>
      </c>
      <c r="G1036" s="662" t="s">
        <v>1960</v>
      </c>
      <c r="H1036" s="662" t="s">
        <v>531</v>
      </c>
      <c r="I1036" s="662" t="s">
        <v>2483</v>
      </c>
      <c r="J1036" s="662" t="s">
        <v>2484</v>
      </c>
      <c r="K1036" s="662" t="s">
        <v>2485</v>
      </c>
      <c r="L1036" s="663">
        <v>46.99</v>
      </c>
      <c r="M1036" s="663">
        <v>93.98</v>
      </c>
      <c r="N1036" s="662">
        <v>2</v>
      </c>
      <c r="O1036" s="745">
        <v>2</v>
      </c>
      <c r="P1036" s="663">
        <v>46.99</v>
      </c>
      <c r="Q1036" s="678">
        <v>0.5</v>
      </c>
      <c r="R1036" s="662">
        <v>1</v>
      </c>
      <c r="S1036" s="678">
        <v>0.5</v>
      </c>
      <c r="T1036" s="745">
        <v>1</v>
      </c>
      <c r="U1036" s="701">
        <v>0.5</v>
      </c>
    </row>
    <row r="1037" spans="1:21" ht="14.4" customHeight="1" x14ac:dyDescent="0.3">
      <c r="A1037" s="661">
        <v>13</v>
      </c>
      <c r="B1037" s="662" t="s">
        <v>530</v>
      </c>
      <c r="C1037" s="662" t="s">
        <v>1723</v>
      </c>
      <c r="D1037" s="743" t="s">
        <v>2850</v>
      </c>
      <c r="E1037" s="744" t="s">
        <v>1736</v>
      </c>
      <c r="F1037" s="662" t="s">
        <v>1714</v>
      </c>
      <c r="G1037" s="662" t="s">
        <v>1960</v>
      </c>
      <c r="H1037" s="662" t="s">
        <v>531</v>
      </c>
      <c r="I1037" s="662" t="s">
        <v>2101</v>
      </c>
      <c r="J1037" s="662" t="s">
        <v>2102</v>
      </c>
      <c r="K1037" s="662" t="s">
        <v>2103</v>
      </c>
      <c r="L1037" s="663">
        <v>140.96</v>
      </c>
      <c r="M1037" s="663">
        <v>1550.5600000000002</v>
      </c>
      <c r="N1037" s="662">
        <v>11</v>
      </c>
      <c r="O1037" s="745">
        <v>11</v>
      </c>
      <c r="P1037" s="663"/>
      <c r="Q1037" s="678">
        <v>0</v>
      </c>
      <c r="R1037" s="662"/>
      <c r="S1037" s="678">
        <v>0</v>
      </c>
      <c r="T1037" s="745"/>
      <c r="U1037" s="701">
        <v>0</v>
      </c>
    </row>
    <row r="1038" spans="1:21" ht="14.4" customHeight="1" x14ac:dyDescent="0.3">
      <c r="A1038" s="661">
        <v>13</v>
      </c>
      <c r="B1038" s="662" t="s">
        <v>530</v>
      </c>
      <c r="C1038" s="662" t="s">
        <v>1723</v>
      </c>
      <c r="D1038" s="743" t="s">
        <v>2850</v>
      </c>
      <c r="E1038" s="744" t="s">
        <v>1736</v>
      </c>
      <c r="F1038" s="662" t="s">
        <v>1714</v>
      </c>
      <c r="G1038" s="662" t="s">
        <v>1856</v>
      </c>
      <c r="H1038" s="662" t="s">
        <v>531</v>
      </c>
      <c r="I1038" s="662" t="s">
        <v>2757</v>
      </c>
      <c r="J1038" s="662" t="s">
        <v>2750</v>
      </c>
      <c r="K1038" s="662" t="s">
        <v>2389</v>
      </c>
      <c r="L1038" s="663">
        <v>46.57</v>
      </c>
      <c r="M1038" s="663">
        <v>46.57</v>
      </c>
      <c r="N1038" s="662">
        <v>1</v>
      </c>
      <c r="O1038" s="745">
        <v>1</v>
      </c>
      <c r="P1038" s="663"/>
      <c r="Q1038" s="678">
        <v>0</v>
      </c>
      <c r="R1038" s="662"/>
      <c r="S1038" s="678">
        <v>0</v>
      </c>
      <c r="T1038" s="745"/>
      <c r="U1038" s="701">
        <v>0</v>
      </c>
    </row>
    <row r="1039" spans="1:21" ht="14.4" customHeight="1" x14ac:dyDescent="0.3">
      <c r="A1039" s="661">
        <v>13</v>
      </c>
      <c r="B1039" s="662" t="s">
        <v>530</v>
      </c>
      <c r="C1039" s="662" t="s">
        <v>1723</v>
      </c>
      <c r="D1039" s="743" t="s">
        <v>2850</v>
      </c>
      <c r="E1039" s="744" t="s">
        <v>1736</v>
      </c>
      <c r="F1039" s="662" t="s">
        <v>1714</v>
      </c>
      <c r="G1039" s="662" t="s">
        <v>1856</v>
      </c>
      <c r="H1039" s="662" t="s">
        <v>531</v>
      </c>
      <c r="I1039" s="662" t="s">
        <v>1857</v>
      </c>
      <c r="J1039" s="662" t="s">
        <v>1110</v>
      </c>
      <c r="K1039" s="662" t="s">
        <v>1111</v>
      </c>
      <c r="L1039" s="663">
        <v>98.75</v>
      </c>
      <c r="M1039" s="663">
        <v>592.5</v>
      </c>
      <c r="N1039" s="662">
        <v>6</v>
      </c>
      <c r="O1039" s="745">
        <v>5.5</v>
      </c>
      <c r="P1039" s="663">
        <v>296.25</v>
      </c>
      <c r="Q1039" s="678">
        <v>0.5</v>
      </c>
      <c r="R1039" s="662">
        <v>3</v>
      </c>
      <c r="S1039" s="678">
        <v>0.5</v>
      </c>
      <c r="T1039" s="745">
        <v>2.5</v>
      </c>
      <c r="U1039" s="701">
        <v>0.45454545454545453</v>
      </c>
    </row>
    <row r="1040" spans="1:21" ht="14.4" customHeight="1" x14ac:dyDescent="0.3">
      <c r="A1040" s="661">
        <v>13</v>
      </c>
      <c r="B1040" s="662" t="s">
        <v>530</v>
      </c>
      <c r="C1040" s="662" t="s">
        <v>1723</v>
      </c>
      <c r="D1040" s="743" t="s">
        <v>2850</v>
      </c>
      <c r="E1040" s="744" t="s">
        <v>1736</v>
      </c>
      <c r="F1040" s="662" t="s">
        <v>1714</v>
      </c>
      <c r="G1040" s="662" t="s">
        <v>1856</v>
      </c>
      <c r="H1040" s="662" t="s">
        <v>531</v>
      </c>
      <c r="I1040" s="662" t="s">
        <v>1858</v>
      </c>
      <c r="J1040" s="662" t="s">
        <v>1110</v>
      </c>
      <c r="K1040" s="662" t="s">
        <v>1859</v>
      </c>
      <c r="L1040" s="663">
        <v>0</v>
      </c>
      <c r="M1040" s="663">
        <v>0</v>
      </c>
      <c r="N1040" s="662">
        <v>1</v>
      </c>
      <c r="O1040" s="745">
        <v>1</v>
      </c>
      <c r="P1040" s="663"/>
      <c r="Q1040" s="678"/>
      <c r="R1040" s="662"/>
      <c r="S1040" s="678">
        <v>0</v>
      </c>
      <c r="T1040" s="745"/>
      <c r="U1040" s="701">
        <v>0</v>
      </c>
    </row>
    <row r="1041" spans="1:21" ht="14.4" customHeight="1" x14ac:dyDescent="0.3">
      <c r="A1041" s="661">
        <v>13</v>
      </c>
      <c r="B1041" s="662" t="s">
        <v>530</v>
      </c>
      <c r="C1041" s="662" t="s">
        <v>1723</v>
      </c>
      <c r="D1041" s="743" t="s">
        <v>2850</v>
      </c>
      <c r="E1041" s="744" t="s">
        <v>1736</v>
      </c>
      <c r="F1041" s="662" t="s">
        <v>1714</v>
      </c>
      <c r="G1041" s="662" t="s">
        <v>1860</v>
      </c>
      <c r="H1041" s="662" t="s">
        <v>531</v>
      </c>
      <c r="I1041" s="662" t="s">
        <v>1522</v>
      </c>
      <c r="J1041" s="662" t="s">
        <v>1523</v>
      </c>
      <c r="K1041" s="662" t="s">
        <v>1524</v>
      </c>
      <c r="L1041" s="663">
        <v>132.97999999999999</v>
      </c>
      <c r="M1041" s="663">
        <v>132.97999999999999</v>
      </c>
      <c r="N1041" s="662">
        <v>1</v>
      </c>
      <c r="O1041" s="745">
        <v>1</v>
      </c>
      <c r="P1041" s="663"/>
      <c r="Q1041" s="678">
        <v>0</v>
      </c>
      <c r="R1041" s="662"/>
      <c r="S1041" s="678">
        <v>0</v>
      </c>
      <c r="T1041" s="745"/>
      <c r="U1041" s="701">
        <v>0</v>
      </c>
    </row>
    <row r="1042" spans="1:21" ht="14.4" customHeight="1" x14ac:dyDescent="0.3">
      <c r="A1042" s="661">
        <v>13</v>
      </c>
      <c r="B1042" s="662" t="s">
        <v>530</v>
      </c>
      <c r="C1042" s="662" t="s">
        <v>1723</v>
      </c>
      <c r="D1042" s="743" t="s">
        <v>2850</v>
      </c>
      <c r="E1042" s="744" t="s">
        <v>1736</v>
      </c>
      <c r="F1042" s="662" t="s">
        <v>1714</v>
      </c>
      <c r="G1042" s="662" t="s">
        <v>1861</v>
      </c>
      <c r="H1042" s="662" t="s">
        <v>531</v>
      </c>
      <c r="I1042" s="662" t="s">
        <v>727</v>
      </c>
      <c r="J1042" s="662" t="s">
        <v>728</v>
      </c>
      <c r="K1042" s="662" t="s">
        <v>729</v>
      </c>
      <c r="L1042" s="663">
        <v>126.59</v>
      </c>
      <c r="M1042" s="663">
        <v>1519.0800000000002</v>
      </c>
      <c r="N1042" s="662">
        <v>12</v>
      </c>
      <c r="O1042" s="745">
        <v>11.5</v>
      </c>
      <c r="P1042" s="663">
        <v>253.18</v>
      </c>
      <c r="Q1042" s="678">
        <v>0.16666666666666666</v>
      </c>
      <c r="R1042" s="662">
        <v>2</v>
      </c>
      <c r="S1042" s="678">
        <v>0.16666666666666666</v>
      </c>
      <c r="T1042" s="745">
        <v>1.5</v>
      </c>
      <c r="U1042" s="701">
        <v>0.13043478260869565</v>
      </c>
    </row>
    <row r="1043" spans="1:21" ht="14.4" customHeight="1" x14ac:dyDescent="0.3">
      <c r="A1043" s="661">
        <v>13</v>
      </c>
      <c r="B1043" s="662" t="s">
        <v>530</v>
      </c>
      <c r="C1043" s="662" t="s">
        <v>1723</v>
      </c>
      <c r="D1043" s="743" t="s">
        <v>2850</v>
      </c>
      <c r="E1043" s="744" t="s">
        <v>1736</v>
      </c>
      <c r="F1043" s="662" t="s">
        <v>1714</v>
      </c>
      <c r="G1043" s="662" t="s">
        <v>2758</v>
      </c>
      <c r="H1043" s="662" t="s">
        <v>531</v>
      </c>
      <c r="I1043" s="662" t="s">
        <v>2759</v>
      </c>
      <c r="J1043" s="662" t="s">
        <v>2760</v>
      </c>
      <c r="K1043" s="662" t="s">
        <v>2761</v>
      </c>
      <c r="L1043" s="663">
        <v>0</v>
      </c>
      <c r="M1043" s="663">
        <v>0</v>
      </c>
      <c r="N1043" s="662">
        <v>1</v>
      </c>
      <c r="O1043" s="745">
        <v>1</v>
      </c>
      <c r="P1043" s="663"/>
      <c r="Q1043" s="678"/>
      <c r="R1043" s="662"/>
      <c r="S1043" s="678">
        <v>0</v>
      </c>
      <c r="T1043" s="745"/>
      <c r="U1043" s="701">
        <v>0</v>
      </c>
    </row>
    <row r="1044" spans="1:21" ht="14.4" customHeight="1" x14ac:dyDescent="0.3">
      <c r="A1044" s="661">
        <v>13</v>
      </c>
      <c r="B1044" s="662" t="s">
        <v>530</v>
      </c>
      <c r="C1044" s="662" t="s">
        <v>1723</v>
      </c>
      <c r="D1044" s="743" t="s">
        <v>2850</v>
      </c>
      <c r="E1044" s="744" t="s">
        <v>1736</v>
      </c>
      <c r="F1044" s="662" t="s">
        <v>1714</v>
      </c>
      <c r="G1044" s="662" t="s">
        <v>1866</v>
      </c>
      <c r="H1044" s="662" t="s">
        <v>531</v>
      </c>
      <c r="I1044" s="662" t="s">
        <v>2232</v>
      </c>
      <c r="J1044" s="662" t="s">
        <v>1868</v>
      </c>
      <c r="K1044" s="662" t="s">
        <v>1935</v>
      </c>
      <c r="L1044" s="663">
        <v>0</v>
      </c>
      <c r="M1044" s="663">
        <v>0</v>
      </c>
      <c r="N1044" s="662">
        <v>1</v>
      </c>
      <c r="O1044" s="745">
        <v>1</v>
      </c>
      <c r="P1044" s="663"/>
      <c r="Q1044" s="678"/>
      <c r="R1044" s="662"/>
      <c r="S1044" s="678">
        <v>0</v>
      </c>
      <c r="T1044" s="745"/>
      <c r="U1044" s="701">
        <v>0</v>
      </c>
    </row>
    <row r="1045" spans="1:21" ht="14.4" customHeight="1" x14ac:dyDescent="0.3">
      <c r="A1045" s="661">
        <v>13</v>
      </c>
      <c r="B1045" s="662" t="s">
        <v>530</v>
      </c>
      <c r="C1045" s="662" t="s">
        <v>1723</v>
      </c>
      <c r="D1045" s="743" t="s">
        <v>2850</v>
      </c>
      <c r="E1045" s="744" t="s">
        <v>1736</v>
      </c>
      <c r="F1045" s="662" t="s">
        <v>1714</v>
      </c>
      <c r="G1045" s="662" t="s">
        <v>1877</v>
      </c>
      <c r="H1045" s="662" t="s">
        <v>1113</v>
      </c>
      <c r="I1045" s="662" t="s">
        <v>1881</v>
      </c>
      <c r="J1045" s="662" t="s">
        <v>1882</v>
      </c>
      <c r="K1045" s="662" t="s">
        <v>1880</v>
      </c>
      <c r="L1045" s="663">
        <v>141.04</v>
      </c>
      <c r="M1045" s="663">
        <v>141.04</v>
      </c>
      <c r="N1045" s="662">
        <v>1</v>
      </c>
      <c r="O1045" s="745">
        <v>1</v>
      </c>
      <c r="P1045" s="663"/>
      <c r="Q1045" s="678">
        <v>0</v>
      </c>
      <c r="R1045" s="662"/>
      <c r="S1045" s="678">
        <v>0</v>
      </c>
      <c r="T1045" s="745"/>
      <c r="U1045" s="701">
        <v>0</v>
      </c>
    </row>
    <row r="1046" spans="1:21" ht="14.4" customHeight="1" x14ac:dyDescent="0.3">
      <c r="A1046" s="661">
        <v>13</v>
      </c>
      <c r="B1046" s="662" t="s">
        <v>530</v>
      </c>
      <c r="C1046" s="662" t="s">
        <v>1723</v>
      </c>
      <c r="D1046" s="743" t="s">
        <v>2850</v>
      </c>
      <c r="E1046" s="744" t="s">
        <v>1736</v>
      </c>
      <c r="F1046" s="662" t="s">
        <v>1714</v>
      </c>
      <c r="G1046" s="662" t="s">
        <v>1877</v>
      </c>
      <c r="H1046" s="662" t="s">
        <v>531</v>
      </c>
      <c r="I1046" s="662" t="s">
        <v>2019</v>
      </c>
      <c r="J1046" s="662" t="s">
        <v>1882</v>
      </c>
      <c r="K1046" s="662" t="s">
        <v>2020</v>
      </c>
      <c r="L1046" s="663">
        <v>0</v>
      </c>
      <c r="M1046" s="663">
        <v>0</v>
      </c>
      <c r="N1046" s="662">
        <v>3</v>
      </c>
      <c r="O1046" s="745">
        <v>2</v>
      </c>
      <c r="P1046" s="663">
        <v>0</v>
      </c>
      <c r="Q1046" s="678"/>
      <c r="R1046" s="662">
        <v>1</v>
      </c>
      <c r="S1046" s="678">
        <v>0.33333333333333331</v>
      </c>
      <c r="T1046" s="745">
        <v>1</v>
      </c>
      <c r="U1046" s="701">
        <v>0.5</v>
      </c>
    </row>
    <row r="1047" spans="1:21" ht="14.4" customHeight="1" x14ac:dyDescent="0.3">
      <c r="A1047" s="661">
        <v>13</v>
      </c>
      <c r="B1047" s="662" t="s">
        <v>530</v>
      </c>
      <c r="C1047" s="662" t="s">
        <v>1723</v>
      </c>
      <c r="D1047" s="743" t="s">
        <v>2850</v>
      </c>
      <c r="E1047" s="744" t="s">
        <v>1736</v>
      </c>
      <c r="F1047" s="662" t="s">
        <v>1714</v>
      </c>
      <c r="G1047" s="662" t="s">
        <v>1877</v>
      </c>
      <c r="H1047" s="662" t="s">
        <v>531</v>
      </c>
      <c r="I1047" s="662" t="s">
        <v>1883</v>
      </c>
      <c r="J1047" s="662" t="s">
        <v>1884</v>
      </c>
      <c r="K1047" s="662" t="s">
        <v>1885</v>
      </c>
      <c r="L1047" s="663">
        <v>0</v>
      </c>
      <c r="M1047" s="663">
        <v>0</v>
      </c>
      <c r="N1047" s="662">
        <v>2</v>
      </c>
      <c r="O1047" s="745">
        <v>1.5</v>
      </c>
      <c r="P1047" s="663"/>
      <c r="Q1047" s="678"/>
      <c r="R1047" s="662"/>
      <c r="S1047" s="678">
        <v>0</v>
      </c>
      <c r="T1047" s="745"/>
      <c r="U1047" s="701">
        <v>0</v>
      </c>
    </row>
    <row r="1048" spans="1:21" ht="14.4" customHeight="1" x14ac:dyDescent="0.3">
      <c r="A1048" s="661">
        <v>13</v>
      </c>
      <c r="B1048" s="662" t="s">
        <v>530</v>
      </c>
      <c r="C1048" s="662" t="s">
        <v>1723</v>
      </c>
      <c r="D1048" s="743" t="s">
        <v>2850</v>
      </c>
      <c r="E1048" s="744" t="s">
        <v>1736</v>
      </c>
      <c r="F1048" s="662" t="s">
        <v>1714</v>
      </c>
      <c r="G1048" s="662" t="s">
        <v>1877</v>
      </c>
      <c r="H1048" s="662" t="s">
        <v>531</v>
      </c>
      <c r="I1048" s="662" t="s">
        <v>1886</v>
      </c>
      <c r="J1048" s="662" t="s">
        <v>1884</v>
      </c>
      <c r="K1048" s="662" t="s">
        <v>1887</v>
      </c>
      <c r="L1048" s="663">
        <v>131.37</v>
      </c>
      <c r="M1048" s="663">
        <v>394.11</v>
      </c>
      <c r="N1048" s="662">
        <v>3</v>
      </c>
      <c r="O1048" s="745">
        <v>2</v>
      </c>
      <c r="P1048" s="663">
        <v>131.37</v>
      </c>
      <c r="Q1048" s="678">
        <v>0.33333333333333331</v>
      </c>
      <c r="R1048" s="662">
        <v>1</v>
      </c>
      <c r="S1048" s="678">
        <v>0.33333333333333331</v>
      </c>
      <c r="T1048" s="745">
        <v>0.5</v>
      </c>
      <c r="U1048" s="701">
        <v>0.25</v>
      </c>
    </row>
    <row r="1049" spans="1:21" ht="14.4" customHeight="1" x14ac:dyDescent="0.3">
      <c r="A1049" s="661">
        <v>13</v>
      </c>
      <c r="B1049" s="662" t="s">
        <v>530</v>
      </c>
      <c r="C1049" s="662" t="s">
        <v>1723</v>
      </c>
      <c r="D1049" s="743" t="s">
        <v>2850</v>
      </c>
      <c r="E1049" s="744" t="s">
        <v>1736</v>
      </c>
      <c r="F1049" s="662" t="s">
        <v>1714</v>
      </c>
      <c r="G1049" s="662" t="s">
        <v>2027</v>
      </c>
      <c r="H1049" s="662" t="s">
        <v>531</v>
      </c>
      <c r="I1049" s="662" t="s">
        <v>2028</v>
      </c>
      <c r="J1049" s="662" t="s">
        <v>1089</v>
      </c>
      <c r="K1049" s="662" t="s">
        <v>2029</v>
      </c>
      <c r="L1049" s="663">
        <v>0</v>
      </c>
      <c r="M1049" s="663">
        <v>0</v>
      </c>
      <c r="N1049" s="662">
        <v>1</v>
      </c>
      <c r="O1049" s="745">
        <v>0.5</v>
      </c>
      <c r="P1049" s="663"/>
      <c r="Q1049" s="678"/>
      <c r="R1049" s="662"/>
      <c r="S1049" s="678">
        <v>0</v>
      </c>
      <c r="T1049" s="745"/>
      <c r="U1049" s="701">
        <v>0</v>
      </c>
    </row>
    <row r="1050" spans="1:21" ht="14.4" customHeight="1" x14ac:dyDescent="0.3">
      <c r="A1050" s="661">
        <v>13</v>
      </c>
      <c r="B1050" s="662" t="s">
        <v>530</v>
      </c>
      <c r="C1050" s="662" t="s">
        <v>1723</v>
      </c>
      <c r="D1050" s="743" t="s">
        <v>2850</v>
      </c>
      <c r="E1050" s="744" t="s">
        <v>1736</v>
      </c>
      <c r="F1050" s="662" t="s">
        <v>1714</v>
      </c>
      <c r="G1050" s="662" t="s">
        <v>2027</v>
      </c>
      <c r="H1050" s="662" t="s">
        <v>531</v>
      </c>
      <c r="I1050" s="662" t="s">
        <v>2306</v>
      </c>
      <c r="J1050" s="662" t="s">
        <v>1089</v>
      </c>
      <c r="K1050" s="662" t="s">
        <v>2307</v>
      </c>
      <c r="L1050" s="663">
        <v>0</v>
      </c>
      <c r="M1050" s="663">
        <v>0</v>
      </c>
      <c r="N1050" s="662">
        <v>3</v>
      </c>
      <c r="O1050" s="745">
        <v>1.5</v>
      </c>
      <c r="P1050" s="663">
        <v>0</v>
      </c>
      <c r="Q1050" s="678"/>
      <c r="R1050" s="662">
        <v>1</v>
      </c>
      <c r="S1050" s="678">
        <v>0.33333333333333331</v>
      </c>
      <c r="T1050" s="745">
        <v>0.5</v>
      </c>
      <c r="U1050" s="701">
        <v>0.33333333333333331</v>
      </c>
    </row>
    <row r="1051" spans="1:21" ht="14.4" customHeight="1" x14ac:dyDescent="0.3">
      <c r="A1051" s="661">
        <v>13</v>
      </c>
      <c r="B1051" s="662" t="s">
        <v>530</v>
      </c>
      <c r="C1051" s="662" t="s">
        <v>1723</v>
      </c>
      <c r="D1051" s="743" t="s">
        <v>2850</v>
      </c>
      <c r="E1051" s="744" t="s">
        <v>1736</v>
      </c>
      <c r="F1051" s="662" t="s">
        <v>1714</v>
      </c>
      <c r="G1051" s="662" t="s">
        <v>1906</v>
      </c>
      <c r="H1051" s="662" t="s">
        <v>1113</v>
      </c>
      <c r="I1051" s="662" t="s">
        <v>2036</v>
      </c>
      <c r="J1051" s="662" t="s">
        <v>2037</v>
      </c>
      <c r="K1051" s="662" t="s">
        <v>1455</v>
      </c>
      <c r="L1051" s="663">
        <v>0</v>
      </c>
      <c r="M1051" s="663">
        <v>0</v>
      </c>
      <c r="N1051" s="662">
        <v>2</v>
      </c>
      <c r="O1051" s="745">
        <v>2</v>
      </c>
      <c r="P1051" s="663"/>
      <c r="Q1051" s="678"/>
      <c r="R1051" s="662"/>
      <c r="S1051" s="678">
        <v>0</v>
      </c>
      <c r="T1051" s="745"/>
      <c r="U1051" s="701">
        <v>0</v>
      </c>
    </row>
    <row r="1052" spans="1:21" ht="14.4" customHeight="1" x14ac:dyDescent="0.3">
      <c r="A1052" s="661">
        <v>13</v>
      </c>
      <c r="B1052" s="662" t="s">
        <v>530</v>
      </c>
      <c r="C1052" s="662" t="s">
        <v>1723</v>
      </c>
      <c r="D1052" s="743" t="s">
        <v>2850</v>
      </c>
      <c r="E1052" s="744" t="s">
        <v>1737</v>
      </c>
      <c r="F1052" s="662" t="s">
        <v>1714</v>
      </c>
      <c r="G1052" s="662" t="s">
        <v>1751</v>
      </c>
      <c r="H1052" s="662" t="s">
        <v>531</v>
      </c>
      <c r="I1052" s="662" t="s">
        <v>2342</v>
      </c>
      <c r="J1052" s="662" t="s">
        <v>2258</v>
      </c>
      <c r="K1052" s="662" t="s">
        <v>2343</v>
      </c>
      <c r="L1052" s="663">
        <v>154.36000000000001</v>
      </c>
      <c r="M1052" s="663">
        <v>463.08000000000004</v>
      </c>
      <c r="N1052" s="662">
        <v>3</v>
      </c>
      <c r="O1052" s="745">
        <v>2.5</v>
      </c>
      <c r="P1052" s="663"/>
      <c r="Q1052" s="678">
        <v>0</v>
      </c>
      <c r="R1052" s="662"/>
      <c r="S1052" s="678">
        <v>0</v>
      </c>
      <c r="T1052" s="745"/>
      <c r="U1052" s="701">
        <v>0</v>
      </c>
    </row>
    <row r="1053" spans="1:21" ht="14.4" customHeight="1" x14ac:dyDescent="0.3">
      <c r="A1053" s="661">
        <v>13</v>
      </c>
      <c r="B1053" s="662" t="s">
        <v>530</v>
      </c>
      <c r="C1053" s="662" t="s">
        <v>1723</v>
      </c>
      <c r="D1053" s="743" t="s">
        <v>2850</v>
      </c>
      <c r="E1053" s="744" t="s">
        <v>1737</v>
      </c>
      <c r="F1053" s="662" t="s">
        <v>1714</v>
      </c>
      <c r="G1053" s="662" t="s">
        <v>1751</v>
      </c>
      <c r="H1053" s="662" t="s">
        <v>1113</v>
      </c>
      <c r="I1053" s="662" t="s">
        <v>1410</v>
      </c>
      <c r="J1053" s="662" t="s">
        <v>1260</v>
      </c>
      <c r="K1053" s="662" t="s">
        <v>1656</v>
      </c>
      <c r="L1053" s="663">
        <v>154.36000000000001</v>
      </c>
      <c r="M1053" s="663">
        <v>308.72000000000003</v>
      </c>
      <c r="N1053" s="662">
        <v>2</v>
      </c>
      <c r="O1053" s="745">
        <v>1.5</v>
      </c>
      <c r="P1053" s="663"/>
      <c r="Q1053" s="678">
        <v>0</v>
      </c>
      <c r="R1053" s="662"/>
      <c r="S1053" s="678">
        <v>0</v>
      </c>
      <c r="T1053" s="745"/>
      <c r="U1053" s="701">
        <v>0</v>
      </c>
    </row>
    <row r="1054" spans="1:21" ht="14.4" customHeight="1" x14ac:dyDescent="0.3">
      <c r="A1054" s="661">
        <v>13</v>
      </c>
      <c r="B1054" s="662" t="s">
        <v>530</v>
      </c>
      <c r="C1054" s="662" t="s">
        <v>1723</v>
      </c>
      <c r="D1054" s="743" t="s">
        <v>2850</v>
      </c>
      <c r="E1054" s="744" t="s">
        <v>1737</v>
      </c>
      <c r="F1054" s="662" t="s">
        <v>1714</v>
      </c>
      <c r="G1054" s="662" t="s">
        <v>1751</v>
      </c>
      <c r="H1054" s="662" t="s">
        <v>531</v>
      </c>
      <c r="I1054" s="662" t="s">
        <v>2762</v>
      </c>
      <c r="J1054" s="662" t="s">
        <v>2258</v>
      </c>
      <c r="K1054" s="662" t="s">
        <v>2763</v>
      </c>
      <c r="L1054" s="663">
        <v>154.36000000000001</v>
      </c>
      <c r="M1054" s="663">
        <v>154.36000000000001</v>
      </c>
      <c r="N1054" s="662">
        <v>1</v>
      </c>
      <c r="O1054" s="745">
        <v>0.5</v>
      </c>
      <c r="P1054" s="663"/>
      <c r="Q1054" s="678">
        <v>0</v>
      </c>
      <c r="R1054" s="662"/>
      <c r="S1054" s="678">
        <v>0</v>
      </c>
      <c r="T1054" s="745"/>
      <c r="U1054" s="701">
        <v>0</v>
      </c>
    </row>
    <row r="1055" spans="1:21" ht="14.4" customHeight="1" x14ac:dyDescent="0.3">
      <c r="A1055" s="661">
        <v>13</v>
      </c>
      <c r="B1055" s="662" t="s">
        <v>530</v>
      </c>
      <c r="C1055" s="662" t="s">
        <v>1723</v>
      </c>
      <c r="D1055" s="743" t="s">
        <v>2850</v>
      </c>
      <c r="E1055" s="744" t="s">
        <v>1737</v>
      </c>
      <c r="F1055" s="662" t="s">
        <v>1714</v>
      </c>
      <c r="G1055" s="662" t="s">
        <v>1755</v>
      </c>
      <c r="H1055" s="662" t="s">
        <v>531</v>
      </c>
      <c r="I1055" s="662" t="s">
        <v>1756</v>
      </c>
      <c r="J1055" s="662" t="s">
        <v>1757</v>
      </c>
      <c r="K1055" s="662" t="s">
        <v>1758</v>
      </c>
      <c r="L1055" s="663">
        <v>57.76</v>
      </c>
      <c r="M1055" s="663">
        <v>57.76</v>
      </c>
      <c r="N1055" s="662">
        <v>1</v>
      </c>
      <c r="O1055" s="745">
        <v>1</v>
      </c>
      <c r="P1055" s="663"/>
      <c r="Q1055" s="678">
        <v>0</v>
      </c>
      <c r="R1055" s="662"/>
      <c r="S1055" s="678">
        <v>0</v>
      </c>
      <c r="T1055" s="745"/>
      <c r="U1055" s="701">
        <v>0</v>
      </c>
    </row>
    <row r="1056" spans="1:21" ht="14.4" customHeight="1" x14ac:dyDescent="0.3">
      <c r="A1056" s="661">
        <v>13</v>
      </c>
      <c r="B1056" s="662" t="s">
        <v>530</v>
      </c>
      <c r="C1056" s="662" t="s">
        <v>1723</v>
      </c>
      <c r="D1056" s="743" t="s">
        <v>2850</v>
      </c>
      <c r="E1056" s="744" t="s">
        <v>1737</v>
      </c>
      <c r="F1056" s="662" t="s">
        <v>1714</v>
      </c>
      <c r="G1056" s="662" t="s">
        <v>1782</v>
      </c>
      <c r="H1056" s="662" t="s">
        <v>531</v>
      </c>
      <c r="I1056" s="662" t="s">
        <v>1342</v>
      </c>
      <c r="J1056" s="662" t="s">
        <v>1343</v>
      </c>
      <c r="K1056" s="662" t="s">
        <v>1663</v>
      </c>
      <c r="L1056" s="663">
        <v>170.52</v>
      </c>
      <c r="M1056" s="663">
        <v>170.52</v>
      </c>
      <c r="N1056" s="662">
        <v>1</v>
      </c>
      <c r="O1056" s="745">
        <v>1</v>
      </c>
      <c r="P1056" s="663"/>
      <c r="Q1056" s="678">
        <v>0</v>
      </c>
      <c r="R1056" s="662"/>
      <c r="S1056" s="678">
        <v>0</v>
      </c>
      <c r="T1056" s="745"/>
      <c r="U1056" s="701">
        <v>0</v>
      </c>
    </row>
    <row r="1057" spans="1:21" ht="14.4" customHeight="1" x14ac:dyDescent="0.3">
      <c r="A1057" s="661">
        <v>13</v>
      </c>
      <c r="B1057" s="662" t="s">
        <v>530</v>
      </c>
      <c r="C1057" s="662" t="s">
        <v>1723</v>
      </c>
      <c r="D1057" s="743" t="s">
        <v>2850</v>
      </c>
      <c r="E1057" s="744" t="s">
        <v>1737</v>
      </c>
      <c r="F1057" s="662" t="s">
        <v>1714</v>
      </c>
      <c r="G1057" s="662" t="s">
        <v>2280</v>
      </c>
      <c r="H1057" s="662" t="s">
        <v>1113</v>
      </c>
      <c r="I1057" s="662" t="s">
        <v>1165</v>
      </c>
      <c r="J1057" s="662" t="s">
        <v>1116</v>
      </c>
      <c r="K1057" s="662" t="s">
        <v>709</v>
      </c>
      <c r="L1057" s="663">
        <v>69.16</v>
      </c>
      <c r="M1057" s="663">
        <v>69.16</v>
      </c>
      <c r="N1057" s="662">
        <v>1</v>
      </c>
      <c r="O1057" s="745">
        <v>0.5</v>
      </c>
      <c r="P1057" s="663"/>
      <c r="Q1057" s="678">
        <v>0</v>
      </c>
      <c r="R1057" s="662"/>
      <c r="S1057" s="678">
        <v>0</v>
      </c>
      <c r="T1057" s="745"/>
      <c r="U1057" s="701">
        <v>0</v>
      </c>
    </row>
    <row r="1058" spans="1:21" ht="14.4" customHeight="1" x14ac:dyDescent="0.3">
      <c r="A1058" s="661">
        <v>13</v>
      </c>
      <c r="B1058" s="662" t="s">
        <v>530</v>
      </c>
      <c r="C1058" s="662" t="s">
        <v>1723</v>
      </c>
      <c r="D1058" s="743" t="s">
        <v>2850</v>
      </c>
      <c r="E1058" s="744" t="s">
        <v>1737</v>
      </c>
      <c r="F1058" s="662" t="s">
        <v>1714</v>
      </c>
      <c r="G1058" s="662" t="s">
        <v>1833</v>
      </c>
      <c r="H1058" s="662" t="s">
        <v>531</v>
      </c>
      <c r="I1058" s="662" t="s">
        <v>929</v>
      </c>
      <c r="J1058" s="662" t="s">
        <v>930</v>
      </c>
      <c r="K1058" s="662" t="s">
        <v>905</v>
      </c>
      <c r="L1058" s="663">
        <v>0</v>
      </c>
      <c r="M1058" s="663">
        <v>0</v>
      </c>
      <c r="N1058" s="662">
        <v>4</v>
      </c>
      <c r="O1058" s="745">
        <v>3</v>
      </c>
      <c r="P1058" s="663"/>
      <c r="Q1058" s="678"/>
      <c r="R1058" s="662"/>
      <c r="S1058" s="678">
        <v>0</v>
      </c>
      <c r="T1058" s="745"/>
      <c r="U1058" s="701">
        <v>0</v>
      </c>
    </row>
    <row r="1059" spans="1:21" ht="14.4" customHeight="1" x14ac:dyDescent="0.3">
      <c r="A1059" s="661">
        <v>13</v>
      </c>
      <c r="B1059" s="662" t="s">
        <v>530</v>
      </c>
      <c r="C1059" s="662" t="s">
        <v>1723</v>
      </c>
      <c r="D1059" s="743" t="s">
        <v>2850</v>
      </c>
      <c r="E1059" s="744" t="s">
        <v>1738</v>
      </c>
      <c r="F1059" s="662" t="s">
        <v>1714</v>
      </c>
      <c r="G1059" s="662" t="s">
        <v>1751</v>
      </c>
      <c r="H1059" s="662" t="s">
        <v>1113</v>
      </c>
      <c r="I1059" s="662" t="s">
        <v>1410</v>
      </c>
      <c r="J1059" s="662" t="s">
        <v>1260</v>
      </c>
      <c r="K1059" s="662" t="s">
        <v>1656</v>
      </c>
      <c r="L1059" s="663">
        <v>154.36000000000001</v>
      </c>
      <c r="M1059" s="663">
        <v>6637.4799999999968</v>
      </c>
      <c r="N1059" s="662">
        <v>43</v>
      </c>
      <c r="O1059" s="745">
        <v>40.5</v>
      </c>
      <c r="P1059" s="663">
        <v>154.36000000000001</v>
      </c>
      <c r="Q1059" s="678">
        <v>2.3255813953488386E-2</v>
      </c>
      <c r="R1059" s="662">
        <v>1</v>
      </c>
      <c r="S1059" s="678">
        <v>2.3255813953488372E-2</v>
      </c>
      <c r="T1059" s="745">
        <v>1</v>
      </c>
      <c r="U1059" s="701">
        <v>2.4691358024691357E-2</v>
      </c>
    </row>
    <row r="1060" spans="1:21" ht="14.4" customHeight="1" x14ac:dyDescent="0.3">
      <c r="A1060" s="661">
        <v>13</v>
      </c>
      <c r="B1060" s="662" t="s">
        <v>530</v>
      </c>
      <c r="C1060" s="662" t="s">
        <v>1723</v>
      </c>
      <c r="D1060" s="743" t="s">
        <v>2850</v>
      </c>
      <c r="E1060" s="744" t="s">
        <v>1738</v>
      </c>
      <c r="F1060" s="662" t="s">
        <v>1714</v>
      </c>
      <c r="G1060" s="662" t="s">
        <v>1751</v>
      </c>
      <c r="H1060" s="662" t="s">
        <v>1113</v>
      </c>
      <c r="I1060" s="662" t="s">
        <v>2312</v>
      </c>
      <c r="J1060" s="662" t="s">
        <v>2313</v>
      </c>
      <c r="K1060" s="662" t="s">
        <v>1655</v>
      </c>
      <c r="L1060" s="663">
        <v>111.22</v>
      </c>
      <c r="M1060" s="663">
        <v>111.22</v>
      </c>
      <c r="N1060" s="662">
        <v>1</v>
      </c>
      <c r="O1060" s="745">
        <v>0.5</v>
      </c>
      <c r="P1060" s="663"/>
      <c r="Q1060" s="678">
        <v>0</v>
      </c>
      <c r="R1060" s="662"/>
      <c r="S1060" s="678">
        <v>0</v>
      </c>
      <c r="T1060" s="745"/>
      <c r="U1060" s="701">
        <v>0</v>
      </c>
    </row>
    <row r="1061" spans="1:21" ht="14.4" customHeight="1" x14ac:dyDescent="0.3">
      <c r="A1061" s="661">
        <v>13</v>
      </c>
      <c r="B1061" s="662" t="s">
        <v>530</v>
      </c>
      <c r="C1061" s="662" t="s">
        <v>1723</v>
      </c>
      <c r="D1061" s="743" t="s">
        <v>2850</v>
      </c>
      <c r="E1061" s="744" t="s">
        <v>1738</v>
      </c>
      <c r="F1061" s="662" t="s">
        <v>1714</v>
      </c>
      <c r="G1061" s="662" t="s">
        <v>1751</v>
      </c>
      <c r="H1061" s="662" t="s">
        <v>1113</v>
      </c>
      <c r="I1061" s="662" t="s">
        <v>1414</v>
      </c>
      <c r="J1061" s="662" t="s">
        <v>1415</v>
      </c>
      <c r="K1061" s="662" t="s">
        <v>1416</v>
      </c>
      <c r="L1061" s="663">
        <v>75.73</v>
      </c>
      <c r="M1061" s="663">
        <v>2574.8200000000002</v>
      </c>
      <c r="N1061" s="662">
        <v>34</v>
      </c>
      <c r="O1061" s="745">
        <v>31.5</v>
      </c>
      <c r="P1061" s="663">
        <v>75.73</v>
      </c>
      <c r="Q1061" s="678">
        <v>2.9411764705882353E-2</v>
      </c>
      <c r="R1061" s="662">
        <v>1</v>
      </c>
      <c r="S1061" s="678">
        <v>2.9411764705882353E-2</v>
      </c>
      <c r="T1061" s="745">
        <v>1</v>
      </c>
      <c r="U1061" s="701">
        <v>3.1746031746031744E-2</v>
      </c>
    </row>
    <row r="1062" spans="1:21" ht="14.4" customHeight="1" x14ac:dyDescent="0.3">
      <c r="A1062" s="661">
        <v>13</v>
      </c>
      <c r="B1062" s="662" t="s">
        <v>530</v>
      </c>
      <c r="C1062" s="662" t="s">
        <v>1723</v>
      </c>
      <c r="D1062" s="743" t="s">
        <v>2850</v>
      </c>
      <c r="E1062" s="744" t="s">
        <v>1738</v>
      </c>
      <c r="F1062" s="662" t="s">
        <v>1714</v>
      </c>
      <c r="G1062" s="662" t="s">
        <v>1765</v>
      </c>
      <c r="H1062" s="662" t="s">
        <v>1113</v>
      </c>
      <c r="I1062" s="662" t="s">
        <v>1766</v>
      </c>
      <c r="J1062" s="662" t="s">
        <v>1767</v>
      </c>
      <c r="K1062" s="662" t="s">
        <v>1768</v>
      </c>
      <c r="L1062" s="663">
        <v>70.540000000000006</v>
      </c>
      <c r="M1062" s="663">
        <v>1834.04</v>
      </c>
      <c r="N1062" s="662">
        <v>26</v>
      </c>
      <c r="O1062" s="745">
        <v>9.5</v>
      </c>
      <c r="P1062" s="663"/>
      <c r="Q1062" s="678">
        <v>0</v>
      </c>
      <c r="R1062" s="662"/>
      <c r="S1062" s="678">
        <v>0</v>
      </c>
      <c r="T1062" s="745"/>
      <c r="U1062" s="701">
        <v>0</v>
      </c>
    </row>
    <row r="1063" spans="1:21" ht="14.4" customHeight="1" x14ac:dyDescent="0.3">
      <c r="A1063" s="661">
        <v>13</v>
      </c>
      <c r="B1063" s="662" t="s">
        <v>530</v>
      </c>
      <c r="C1063" s="662" t="s">
        <v>1723</v>
      </c>
      <c r="D1063" s="743" t="s">
        <v>2850</v>
      </c>
      <c r="E1063" s="744" t="s">
        <v>1738</v>
      </c>
      <c r="F1063" s="662" t="s">
        <v>1714</v>
      </c>
      <c r="G1063" s="662" t="s">
        <v>1765</v>
      </c>
      <c r="H1063" s="662" t="s">
        <v>1113</v>
      </c>
      <c r="I1063" s="662" t="s">
        <v>2674</v>
      </c>
      <c r="J1063" s="662" t="s">
        <v>2675</v>
      </c>
      <c r="K1063" s="662" t="s">
        <v>2676</v>
      </c>
      <c r="L1063" s="663">
        <v>70.540000000000006</v>
      </c>
      <c r="M1063" s="663">
        <v>70.540000000000006</v>
      </c>
      <c r="N1063" s="662">
        <v>1</v>
      </c>
      <c r="O1063" s="745">
        <v>1</v>
      </c>
      <c r="P1063" s="663"/>
      <c r="Q1063" s="678">
        <v>0</v>
      </c>
      <c r="R1063" s="662"/>
      <c r="S1063" s="678">
        <v>0</v>
      </c>
      <c r="T1063" s="745"/>
      <c r="U1063" s="701">
        <v>0</v>
      </c>
    </row>
    <row r="1064" spans="1:21" ht="14.4" customHeight="1" x14ac:dyDescent="0.3">
      <c r="A1064" s="661">
        <v>13</v>
      </c>
      <c r="B1064" s="662" t="s">
        <v>530</v>
      </c>
      <c r="C1064" s="662" t="s">
        <v>1723</v>
      </c>
      <c r="D1064" s="743" t="s">
        <v>2850</v>
      </c>
      <c r="E1064" s="744" t="s">
        <v>1738</v>
      </c>
      <c r="F1064" s="662" t="s">
        <v>1714</v>
      </c>
      <c r="G1064" s="662" t="s">
        <v>1782</v>
      </c>
      <c r="H1064" s="662" t="s">
        <v>531</v>
      </c>
      <c r="I1064" s="662" t="s">
        <v>1784</v>
      </c>
      <c r="J1064" s="662" t="s">
        <v>1785</v>
      </c>
      <c r="K1064" s="662" t="s">
        <v>1786</v>
      </c>
      <c r="L1064" s="663">
        <v>0</v>
      </c>
      <c r="M1064" s="663">
        <v>0</v>
      </c>
      <c r="N1064" s="662">
        <v>2</v>
      </c>
      <c r="O1064" s="745">
        <v>2</v>
      </c>
      <c r="P1064" s="663"/>
      <c r="Q1064" s="678"/>
      <c r="R1064" s="662"/>
      <c r="S1064" s="678">
        <v>0</v>
      </c>
      <c r="T1064" s="745"/>
      <c r="U1064" s="701">
        <v>0</v>
      </c>
    </row>
    <row r="1065" spans="1:21" ht="14.4" customHeight="1" x14ac:dyDescent="0.3">
      <c r="A1065" s="661">
        <v>13</v>
      </c>
      <c r="B1065" s="662" t="s">
        <v>530</v>
      </c>
      <c r="C1065" s="662" t="s">
        <v>1723</v>
      </c>
      <c r="D1065" s="743" t="s">
        <v>2850</v>
      </c>
      <c r="E1065" s="744" t="s">
        <v>1738</v>
      </c>
      <c r="F1065" s="662" t="s">
        <v>1714</v>
      </c>
      <c r="G1065" s="662" t="s">
        <v>1782</v>
      </c>
      <c r="H1065" s="662" t="s">
        <v>531</v>
      </c>
      <c r="I1065" s="662" t="s">
        <v>2764</v>
      </c>
      <c r="J1065" s="662" t="s">
        <v>1785</v>
      </c>
      <c r="K1065" s="662" t="s">
        <v>2765</v>
      </c>
      <c r="L1065" s="663">
        <v>0</v>
      </c>
      <c r="M1065" s="663">
        <v>0</v>
      </c>
      <c r="N1065" s="662">
        <v>1</v>
      </c>
      <c r="O1065" s="745">
        <v>1</v>
      </c>
      <c r="P1065" s="663">
        <v>0</v>
      </c>
      <c r="Q1065" s="678"/>
      <c r="R1065" s="662">
        <v>1</v>
      </c>
      <c r="S1065" s="678">
        <v>1</v>
      </c>
      <c r="T1065" s="745">
        <v>1</v>
      </c>
      <c r="U1065" s="701">
        <v>1</v>
      </c>
    </row>
    <row r="1066" spans="1:21" ht="14.4" customHeight="1" x14ac:dyDescent="0.3">
      <c r="A1066" s="661">
        <v>13</v>
      </c>
      <c r="B1066" s="662" t="s">
        <v>530</v>
      </c>
      <c r="C1066" s="662" t="s">
        <v>1723</v>
      </c>
      <c r="D1066" s="743" t="s">
        <v>2850</v>
      </c>
      <c r="E1066" s="744" t="s">
        <v>1738</v>
      </c>
      <c r="F1066" s="662" t="s">
        <v>1714</v>
      </c>
      <c r="G1066" s="662" t="s">
        <v>1782</v>
      </c>
      <c r="H1066" s="662" t="s">
        <v>531</v>
      </c>
      <c r="I1066" s="662" t="s">
        <v>1787</v>
      </c>
      <c r="J1066" s="662" t="s">
        <v>1788</v>
      </c>
      <c r="K1066" s="662" t="s">
        <v>1789</v>
      </c>
      <c r="L1066" s="663">
        <v>85.27</v>
      </c>
      <c r="M1066" s="663">
        <v>937.96999999999991</v>
      </c>
      <c r="N1066" s="662">
        <v>11</v>
      </c>
      <c r="O1066" s="745">
        <v>5</v>
      </c>
      <c r="P1066" s="663"/>
      <c r="Q1066" s="678">
        <v>0</v>
      </c>
      <c r="R1066" s="662"/>
      <c r="S1066" s="678">
        <v>0</v>
      </c>
      <c r="T1066" s="745"/>
      <c r="U1066" s="701">
        <v>0</v>
      </c>
    </row>
    <row r="1067" spans="1:21" ht="14.4" customHeight="1" x14ac:dyDescent="0.3">
      <c r="A1067" s="661">
        <v>13</v>
      </c>
      <c r="B1067" s="662" t="s">
        <v>530</v>
      </c>
      <c r="C1067" s="662" t="s">
        <v>1723</v>
      </c>
      <c r="D1067" s="743" t="s">
        <v>2850</v>
      </c>
      <c r="E1067" s="744" t="s">
        <v>1738</v>
      </c>
      <c r="F1067" s="662" t="s">
        <v>1714</v>
      </c>
      <c r="G1067" s="662" t="s">
        <v>1782</v>
      </c>
      <c r="H1067" s="662" t="s">
        <v>531</v>
      </c>
      <c r="I1067" s="662" t="s">
        <v>1342</v>
      </c>
      <c r="J1067" s="662" t="s">
        <v>1343</v>
      </c>
      <c r="K1067" s="662" t="s">
        <v>1663</v>
      </c>
      <c r="L1067" s="663">
        <v>170.52</v>
      </c>
      <c r="M1067" s="663">
        <v>5797.68</v>
      </c>
      <c r="N1067" s="662">
        <v>34</v>
      </c>
      <c r="O1067" s="745">
        <v>15.5</v>
      </c>
      <c r="P1067" s="663">
        <v>511.56000000000006</v>
      </c>
      <c r="Q1067" s="678">
        <v>8.8235294117647065E-2</v>
      </c>
      <c r="R1067" s="662">
        <v>3</v>
      </c>
      <c r="S1067" s="678">
        <v>8.8235294117647065E-2</v>
      </c>
      <c r="T1067" s="745">
        <v>2</v>
      </c>
      <c r="U1067" s="701">
        <v>0.12903225806451613</v>
      </c>
    </row>
    <row r="1068" spans="1:21" ht="14.4" customHeight="1" x14ac:dyDescent="0.3">
      <c r="A1068" s="661">
        <v>13</v>
      </c>
      <c r="B1068" s="662" t="s">
        <v>530</v>
      </c>
      <c r="C1068" s="662" t="s">
        <v>1723</v>
      </c>
      <c r="D1068" s="743" t="s">
        <v>2850</v>
      </c>
      <c r="E1068" s="744" t="s">
        <v>1738</v>
      </c>
      <c r="F1068" s="662" t="s">
        <v>1714</v>
      </c>
      <c r="G1068" s="662" t="s">
        <v>1782</v>
      </c>
      <c r="H1068" s="662" t="s">
        <v>531</v>
      </c>
      <c r="I1068" s="662" t="s">
        <v>2277</v>
      </c>
      <c r="J1068" s="662" t="s">
        <v>1343</v>
      </c>
      <c r="K1068" s="662" t="s">
        <v>1111</v>
      </c>
      <c r="L1068" s="663">
        <v>0</v>
      </c>
      <c r="M1068" s="663">
        <v>0</v>
      </c>
      <c r="N1068" s="662">
        <v>4</v>
      </c>
      <c r="O1068" s="745">
        <v>2</v>
      </c>
      <c r="P1068" s="663"/>
      <c r="Q1068" s="678"/>
      <c r="R1068" s="662"/>
      <c r="S1068" s="678">
        <v>0</v>
      </c>
      <c r="T1068" s="745"/>
      <c r="U1068" s="701">
        <v>0</v>
      </c>
    </row>
    <row r="1069" spans="1:21" ht="14.4" customHeight="1" x14ac:dyDescent="0.3">
      <c r="A1069" s="661">
        <v>13</v>
      </c>
      <c r="B1069" s="662" t="s">
        <v>530</v>
      </c>
      <c r="C1069" s="662" t="s">
        <v>1723</v>
      </c>
      <c r="D1069" s="743" t="s">
        <v>2850</v>
      </c>
      <c r="E1069" s="744" t="s">
        <v>1738</v>
      </c>
      <c r="F1069" s="662" t="s">
        <v>1714</v>
      </c>
      <c r="G1069" s="662" t="s">
        <v>1782</v>
      </c>
      <c r="H1069" s="662" t="s">
        <v>531</v>
      </c>
      <c r="I1069" s="662" t="s">
        <v>1790</v>
      </c>
      <c r="J1069" s="662" t="s">
        <v>1343</v>
      </c>
      <c r="K1069" s="662" t="s">
        <v>1663</v>
      </c>
      <c r="L1069" s="663">
        <v>0</v>
      </c>
      <c r="M1069" s="663">
        <v>0</v>
      </c>
      <c r="N1069" s="662">
        <v>6</v>
      </c>
      <c r="O1069" s="745">
        <v>2.5</v>
      </c>
      <c r="P1069" s="663"/>
      <c r="Q1069" s="678"/>
      <c r="R1069" s="662"/>
      <c r="S1069" s="678">
        <v>0</v>
      </c>
      <c r="T1069" s="745"/>
      <c r="U1069" s="701">
        <v>0</v>
      </c>
    </row>
    <row r="1070" spans="1:21" ht="14.4" customHeight="1" x14ac:dyDescent="0.3">
      <c r="A1070" s="661">
        <v>13</v>
      </c>
      <c r="B1070" s="662" t="s">
        <v>530</v>
      </c>
      <c r="C1070" s="662" t="s">
        <v>1723</v>
      </c>
      <c r="D1070" s="743" t="s">
        <v>2850</v>
      </c>
      <c r="E1070" s="744" t="s">
        <v>1738</v>
      </c>
      <c r="F1070" s="662" t="s">
        <v>1714</v>
      </c>
      <c r="G1070" s="662" t="s">
        <v>1803</v>
      </c>
      <c r="H1070" s="662" t="s">
        <v>531</v>
      </c>
      <c r="I1070" s="662" t="s">
        <v>1808</v>
      </c>
      <c r="J1070" s="662" t="s">
        <v>1809</v>
      </c>
      <c r="K1070" s="662" t="s">
        <v>1140</v>
      </c>
      <c r="L1070" s="663">
        <v>69.16</v>
      </c>
      <c r="M1070" s="663">
        <v>138.32</v>
      </c>
      <c r="N1070" s="662">
        <v>2</v>
      </c>
      <c r="O1070" s="745">
        <v>2</v>
      </c>
      <c r="P1070" s="663"/>
      <c r="Q1070" s="678">
        <v>0</v>
      </c>
      <c r="R1070" s="662"/>
      <c r="S1070" s="678">
        <v>0</v>
      </c>
      <c r="T1070" s="745"/>
      <c r="U1070" s="701">
        <v>0</v>
      </c>
    </row>
    <row r="1071" spans="1:21" ht="14.4" customHeight="1" x14ac:dyDescent="0.3">
      <c r="A1071" s="661">
        <v>13</v>
      </c>
      <c r="B1071" s="662" t="s">
        <v>530</v>
      </c>
      <c r="C1071" s="662" t="s">
        <v>1723</v>
      </c>
      <c r="D1071" s="743" t="s">
        <v>2850</v>
      </c>
      <c r="E1071" s="744" t="s">
        <v>1738</v>
      </c>
      <c r="F1071" s="662" t="s">
        <v>1714</v>
      </c>
      <c r="G1071" s="662" t="s">
        <v>1803</v>
      </c>
      <c r="H1071" s="662" t="s">
        <v>531</v>
      </c>
      <c r="I1071" s="662" t="s">
        <v>2479</v>
      </c>
      <c r="J1071" s="662" t="s">
        <v>2216</v>
      </c>
      <c r="K1071" s="662" t="s">
        <v>2480</v>
      </c>
      <c r="L1071" s="663">
        <v>34.57</v>
      </c>
      <c r="M1071" s="663">
        <v>34.57</v>
      </c>
      <c r="N1071" s="662">
        <v>1</v>
      </c>
      <c r="O1071" s="745">
        <v>0.5</v>
      </c>
      <c r="P1071" s="663"/>
      <c r="Q1071" s="678">
        <v>0</v>
      </c>
      <c r="R1071" s="662"/>
      <c r="S1071" s="678">
        <v>0</v>
      </c>
      <c r="T1071" s="745"/>
      <c r="U1071" s="701">
        <v>0</v>
      </c>
    </row>
    <row r="1072" spans="1:21" ht="14.4" customHeight="1" x14ac:dyDescent="0.3">
      <c r="A1072" s="661">
        <v>13</v>
      </c>
      <c r="B1072" s="662" t="s">
        <v>530</v>
      </c>
      <c r="C1072" s="662" t="s">
        <v>1723</v>
      </c>
      <c r="D1072" s="743" t="s">
        <v>2850</v>
      </c>
      <c r="E1072" s="744" t="s">
        <v>1738</v>
      </c>
      <c r="F1072" s="662" t="s">
        <v>1714</v>
      </c>
      <c r="G1072" s="662" t="s">
        <v>1803</v>
      </c>
      <c r="H1072" s="662" t="s">
        <v>531</v>
      </c>
      <c r="I1072" s="662" t="s">
        <v>2766</v>
      </c>
      <c r="J1072" s="662" t="s">
        <v>987</v>
      </c>
      <c r="K1072" s="662" t="s">
        <v>2767</v>
      </c>
      <c r="L1072" s="663">
        <v>0</v>
      </c>
      <c r="M1072" s="663">
        <v>0</v>
      </c>
      <c r="N1072" s="662">
        <v>1</v>
      </c>
      <c r="O1072" s="745">
        <v>0.5</v>
      </c>
      <c r="P1072" s="663"/>
      <c r="Q1072" s="678"/>
      <c r="R1072" s="662"/>
      <c r="S1072" s="678">
        <v>0</v>
      </c>
      <c r="T1072" s="745"/>
      <c r="U1072" s="701">
        <v>0</v>
      </c>
    </row>
    <row r="1073" spans="1:21" ht="14.4" customHeight="1" x14ac:dyDescent="0.3">
      <c r="A1073" s="661">
        <v>13</v>
      </c>
      <c r="B1073" s="662" t="s">
        <v>530</v>
      </c>
      <c r="C1073" s="662" t="s">
        <v>1723</v>
      </c>
      <c r="D1073" s="743" t="s">
        <v>2850</v>
      </c>
      <c r="E1073" s="744" t="s">
        <v>1738</v>
      </c>
      <c r="F1073" s="662" t="s">
        <v>1714</v>
      </c>
      <c r="G1073" s="662" t="s">
        <v>1803</v>
      </c>
      <c r="H1073" s="662" t="s">
        <v>531</v>
      </c>
      <c r="I1073" s="662" t="s">
        <v>1937</v>
      </c>
      <c r="J1073" s="662" t="s">
        <v>987</v>
      </c>
      <c r="K1073" s="662" t="s">
        <v>1938</v>
      </c>
      <c r="L1073" s="663">
        <v>0</v>
      </c>
      <c r="M1073" s="663">
        <v>0</v>
      </c>
      <c r="N1073" s="662">
        <v>2</v>
      </c>
      <c r="O1073" s="745">
        <v>1.5</v>
      </c>
      <c r="P1073" s="663"/>
      <c r="Q1073" s="678"/>
      <c r="R1073" s="662"/>
      <c r="S1073" s="678">
        <v>0</v>
      </c>
      <c r="T1073" s="745"/>
      <c r="U1073" s="701">
        <v>0</v>
      </c>
    </row>
    <row r="1074" spans="1:21" ht="14.4" customHeight="1" x14ac:dyDescent="0.3">
      <c r="A1074" s="661">
        <v>13</v>
      </c>
      <c r="B1074" s="662" t="s">
        <v>530</v>
      </c>
      <c r="C1074" s="662" t="s">
        <v>1723</v>
      </c>
      <c r="D1074" s="743" t="s">
        <v>2850</v>
      </c>
      <c r="E1074" s="744" t="s">
        <v>1738</v>
      </c>
      <c r="F1074" s="662" t="s">
        <v>1714</v>
      </c>
      <c r="G1074" s="662" t="s">
        <v>1803</v>
      </c>
      <c r="H1074" s="662" t="s">
        <v>531</v>
      </c>
      <c r="I1074" s="662" t="s">
        <v>2768</v>
      </c>
      <c r="J1074" s="662" t="s">
        <v>2216</v>
      </c>
      <c r="K1074" s="662" t="s">
        <v>2769</v>
      </c>
      <c r="L1074" s="663">
        <v>0</v>
      </c>
      <c r="M1074" s="663">
        <v>0</v>
      </c>
      <c r="N1074" s="662">
        <v>1</v>
      </c>
      <c r="O1074" s="745">
        <v>0.5</v>
      </c>
      <c r="P1074" s="663"/>
      <c r="Q1074" s="678"/>
      <c r="R1074" s="662"/>
      <c r="S1074" s="678">
        <v>0</v>
      </c>
      <c r="T1074" s="745"/>
      <c r="U1074" s="701">
        <v>0</v>
      </c>
    </row>
    <row r="1075" spans="1:21" ht="14.4" customHeight="1" x14ac:dyDescent="0.3">
      <c r="A1075" s="661">
        <v>13</v>
      </c>
      <c r="B1075" s="662" t="s">
        <v>530</v>
      </c>
      <c r="C1075" s="662" t="s">
        <v>1723</v>
      </c>
      <c r="D1075" s="743" t="s">
        <v>2850</v>
      </c>
      <c r="E1075" s="744" t="s">
        <v>1738</v>
      </c>
      <c r="F1075" s="662" t="s">
        <v>1714</v>
      </c>
      <c r="G1075" s="662" t="s">
        <v>1833</v>
      </c>
      <c r="H1075" s="662" t="s">
        <v>531</v>
      </c>
      <c r="I1075" s="662" t="s">
        <v>929</v>
      </c>
      <c r="J1075" s="662" t="s">
        <v>930</v>
      </c>
      <c r="K1075" s="662" t="s">
        <v>905</v>
      </c>
      <c r="L1075" s="663">
        <v>0</v>
      </c>
      <c r="M1075" s="663">
        <v>0</v>
      </c>
      <c r="N1075" s="662">
        <v>14</v>
      </c>
      <c r="O1075" s="745">
        <v>13</v>
      </c>
      <c r="P1075" s="663"/>
      <c r="Q1075" s="678"/>
      <c r="R1075" s="662"/>
      <c r="S1075" s="678">
        <v>0</v>
      </c>
      <c r="T1075" s="745"/>
      <c r="U1075" s="701">
        <v>0</v>
      </c>
    </row>
    <row r="1076" spans="1:21" ht="14.4" customHeight="1" x14ac:dyDescent="0.3">
      <c r="A1076" s="661">
        <v>13</v>
      </c>
      <c r="B1076" s="662" t="s">
        <v>530</v>
      </c>
      <c r="C1076" s="662" t="s">
        <v>1723</v>
      </c>
      <c r="D1076" s="743" t="s">
        <v>2850</v>
      </c>
      <c r="E1076" s="744" t="s">
        <v>1738</v>
      </c>
      <c r="F1076" s="662" t="s">
        <v>1714</v>
      </c>
      <c r="G1076" s="662" t="s">
        <v>1833</v>
      </c>
      <c r="H1076" s="662" t="s">
        <v>531</v>
      </c>
      <c r="I1076" s="662" t="s">
        <v>809</v>
      </c>
      <c r="J1076" s="662" t="s">
        <v>810</v>
      </c>
      <c r="K1076" s="662" t="s">
        <v>1834</v>
      </c>
      <c r="L1076" s="663">
        <v>42.05</v>
      </c>
      <c r="M1076" s="663">
        <v>84.1</v>
      </c>
      <c r="N1076" s="662">
        <v>2</v>
      </c>
      <c r="O1076" s="745">
        <v>1.5</v>
      </c>
      <c r="P1076" s="663"/>
      <c r="Q1076" s="678">
        <v>0</v>
      </c>
      <c r="R1076" s="662"/>
      <c r="S1076" s="678">
        <v>0</v>
      </c>
      <c r="T1076" s="745"/>
      <c r="U1076" s="701">
        <v>0</v>
      </c>
    </row>
    <row r="1077" spans="1:21" ht="14.4" customHeight="1" x14ac:dyDescent="0.3">
      <c r="A1077" s="661">
        <v>13</v>
      </c>
      <c r="B1077" s="662" t="s">
        <v>530</v>
      </c>
      <c r="C1077" s="662" t="s">
        <v>1723</v>
      </c>
      <c r="D1077" s="743" t="s">
        <v>2850</v>
      </c>
      <c r="E1077" s="744" t="s">
        <v>1738</v>
      </c>
      <c r="F1077" s="662" t="s">
        <v>1714</v>
      </c>
      <c r="G1077" s="662" t="s">
        <v>1833</v>
      </c>
      <c r="H1077" s="662" t="s">
        <v>531</v>
      </c>
      <c r="I1077" s="662" t="s">
        <v>2322</v>
      </c>
      <c r="J1077" s="662" t="s">
        <v>810</v>
      </c>
      <c r="K1077" s="662" t="s">
        <v>2323</v>
      </c>
      <c r="L1077" s="663">
        <v>42.05</v>
      </c>
      <c r="M1077" s="663">
        <v>84.1</v>
      </c>
      <c r="N1077" s="662">
        <v>2</v>
      </c>
      <c r="O1077" s="745">
        <v>1</v>
      </c>
      <c r="P1077" s="663">
        <v>84.1</v>
      </c>
      <c r="Q1077" s="678">
        <v>1</v>
      </c>
      <c r="R1077" s="662">
        <v>2</v>
      </c>
      <c r="S1077" s="678">
        <v>1</v>
      </c>
      <c r="T1077" s="745">
        <v>1</v>
      </c>
      <c r="U1077" s="701">
        <v>1</v>
      </c>
    </row>
    <row r="1078" spans="1:21" ht="14.4" customHeight="1" x14ac:dyDescent="0.3">
      <c r="A1078" s="661">
        <v>13</v>
      </c>
      <c r="B1078" s="662" t="s">
        <v>530</v>
      </c>
      <c r="C1078" s="662" t="s">
        <v>1723</v>
      </c>
      <c r="D1078" s="743" t="s">
        <v>2850</v>
      </c>
      <c r="E1078" s="744" t="s">
        <v>1738</v>
      </c>
      <c r="F1078" s="662" t="s">
        <v>1714</v>
      </c>
      <c r="G1078" s="662" t="s">
        <v>2108</v>
      </c>
      <c r="H1078" s="662" t="s">
        <v>531</v>
      </c>
      <c r="I1078" s="662" t="s">
        <v>2293</v>
      </c>
      <c r="J1078" s="662" t="s">
        <v>2291</v>
      </c>
      <c r="K1078" s="662" t="s">
        <v>2294</v>
      </c>
      <c r="L1078" s="663">
        <v>0</v>
      </c>
      <c r="M1078" s="663">
        <v>0</v>
      </c>
      <c r="N1078" s="662">
        <v>1</v>
      </c>
      <c r="O1078" s="745">
        <v>0.5</v>
      </c>
      <c r="P1078" s="663"/>
      <c r="Q1078" s="678"/>
      <c r="R1078" s="662"/>
      <c r="S1078" s="678">
        <v>0</v>
      </c>
      <c r="T1078" s="745"/>
      <c r="U1078" s="701">
        <v>0</v>
      </c>
    </row>
    <row r="1079" spans="1:21" ht="14.4" customHeight="1" x14ac:dyDescent="0.3">
      <c r="A1079" s="661">
        <v>13</v>
      </c>
      <c r="B1079" s="662" t="s">
        <v>530</v>
      </c>
      <c r="C1079" s="662" t="s">
        <v>1723</v>
      </c>
      <c r="D1079" s="743" t="s">
        <v>2850</v>
      </c>
      <c r="E1079" s="744" t="s">
        <v>1738</v>
      </c>
      <c r="F1079" s="662" t="s">
        <v>1714</v>
      </c>
      <c r="G1079" s="662" t="s">
        <v>2108</v>
      </c>
      <c r="H1079" s="662" t="s">
        <v>531</v>
      </c>
      <c r="I1079" s="662" t="s">
        <v>2109</v>
      </c>
      <c r="J1079" s="662" t="s">
        <v>2110</v>
      </c>
      <c r="K1079" s="662" t="s">
        <v>2111</v>
      </c>
      <c r="L1079" s="663">
        <v>120.89</v>
      </c>
      <c r="M1079" s="663">
        <v>241.78</v>
      </c>
      <c r="N1079" s="662">
        <v>2</v>
      </c>
      <c r="O1079" s="745">
        <v>1.5</v>
      </c>
      <c r="P1079" s="663"/>
      <c r="Q1079" s="678">
        <v>0</v>
      </c>
      <c r="R1079" s="662"/>
      <c r="S1079" s="678">
        <v>0</v>
      </c>
      <c r="T1079" s="745"/>
      <c r="U1079" s="701">
        <v>0</v>
      </c>
    </row>
    <row r="1080" spans="1:21" ht="14.4" customHeight="1" x14ac:dyDescent="0.3">
      <c r="A1080" s="661">
        <v>13</v>
      </c>
      <c r="B1080" s="662" t="s">
        <v>530</v>
      </c>
      <c r="C1080" s="662" t="s">
        <v>1723</v>
      </c>
      <c r="D1080" s="743" t="s">
        <v>2850</v>
      </c>
      <c r="E1080" s="744" t="s">
        <v>1738</v>
      </c>
      <c r="F1080" s="662" t="s">
        <v>1714</v>
      </c>
      <c r="G1080" s="662" t="s">
        <v>1966</v>
      </c>
      <c r="H1080" s="662" t="s">
        <v>531</v>
      </c>
      <c r="I1080" s="662" t="s">
        <v>2770</v>
      </c>
      <c r="J1080" s="662" t="s">
        <v>2771</v>
      </c>
      <c r="K1080" s="662" t="s">
        <v>2772</v>
      </c>
      <c r="L1080" s="663">
        <v>0</v>
      </c>
      <c r="M1080" s="663">
        <v>0</v>
      </c>
      <c r="N1080" s="662">
        <v>1</v>
      </c>
      <c r="O1080" s="745">
        <v>0.5</v>
      </c>
      <c r="P1080" s="663"/>
      <c r="Q1080" s="678"/>
      <c r="R1080" s="662"/>
      <c r="S1080" s="678">
        <v>0</v>
      </c>
      <c r="T1080" s="745"/>
      <c r="U1080" s="701">
        <v>0</v>
      </c>
    </row>
    <row r="1081" spans="1:21" ht="14.4" customHeight="1" x14ac:dyDescent="0.3">
      <c r="A1081" s="661">
        <v>13</v>
      </c>
      <c r="B1081" s="662" t="s">
        <v>530</v>
      </c>
      <c r="C1081" s="662" t="s">
        <v>1723</v>
      </c>
      <c r="D1081" s="743" t="s">
        <v>2850</v>
      </c>
      <c r="E1081" s="744" t="s">
        <v>1738</v>
      </c>
      <c r="F1081" s="662" t="s">
        <v>1714</v>
      </c>
      <c r="G1081" s="662" t="s">
        <v>1966</v>
      </c>
      <c r="H1081" s="662" t="s">
        <v>531</v>
      </c>
      <c r="I1081" s="662" t="s">
        <v>2773</v>
      </c>
      <c r="J1081" s="662" t="s">
        <v>2771</v>
      </c>
      <c r="K1081" s="662" t="s">
        <v>2774</v>
      </c>
      <c r="L1081" s="663">
        <v>0</v>
      </c>
      <c r="M1081" s="663">
        <v>0</v>
      </c>
      <c r="N1081" s="662">
        <v>1</v>
      </c>
      <c r="O1081" s="745">
        <v>0.5</v>
      </c>
      <c r="P1081" s="663"/>
      <c r="Q1081" s="678"/>
      <c r="R1081" s="662"/>
      <c r="S1081" s="678">
        <v>0</v>
      </c>
      <c r="T1081" s="745"/>
      <c r="U1081" s="701">
        <v>0</v>
      </c>
    </row>
    <row r="1082" spans="1:21" ht="14.4" customHeight="1" x14ac:dyDescent="0.3">
      <c r="A1082" s="661">
        <v>13</v>
      </c>
      <c r="B1082" s="662" t="s">
        <v>530</v>
      </c>
      <c r="C1082" s="662" t="s">
        <v>1723</v>
      </c>
      <c r="D1082" s="743" t="s">
        <v>2850</v>
      </c>
      <c r="E1082" s="744" t="s">
        <v>1738</v>
      </c>
      <c r="F1082" s="662" t="s">
        <v>1714</v>
      </c>
      <c r="G1082" s="662" t="s">
        <v>1973</v>
      </c>
      <c r="H1082" s="662" t="s">
        <v>531</v>
      </c>
      <c r="I1082" s="662" t="s">
        <v>2112</v>
      </c>
      <c r="J1082" s="662" t="s">
        <v>1369</v>
      </c>
      <c r="K1082" s="662" t="s">
        <v>2113</v>
      </c>
      <c r="L1082" s="663">
        <v>48.09</v>
      </c>
      <c r="M1082" s="663">
        <v>48.09</v>
      </c>
      <c r="N1082" s="662">
        <v>1</v>
      </c>
      <c r="O1082" s="745">
        <v>0.5</v>
      </c>
      <c r="P1082" s="663"/>
      <c r="Q1082" s="678">
        <v>0</v>
      </c>
      <c r="R1082" s="662"/>
      <c r="S1082" s="678">
        <v>0</v>
      </c>
      <c r="T1082" s="745"/>
      <c r="U1082" s="701">
        <v>0</v>
      </c>
    </row>
    <row r="1083" spans="1:21" ht="14.4" customHeight="1" x14ac:dyDescent="0.3">
      <c r="A1083" s="661">
        <v>13</v>
      </c>
      <c r="B1083" s="662" t="s">
        <v>530</v>
      </c>
      <c r="C1083" s="662" t="s">
        <v>1723</v>
      </c>
      <c r="D1083" s="743" t="s">
        <v>2850</v>
      </c>
      <c r="E1083" s="744" t="s">
        <v>1738</v>
      </c>
      <c r="F1083" s="662" t="s">
        <v>1714</v>
      </c>
      <c r="G1083" s="662" t="s">
        <v>1856</v>
      </c>
      <c r="H1083" s="662" t="s">
        <v>531</v>
      </c>
      <c r="I1083" s="662" t="s">
        <v>1857</v>
      </c>
      <c r="J1083" s="662" t="s">
        <v>1110</v>
      </c>
      <c r="K1083" s="662" t="s">
        <v>1111</v>
      </c>
      <c r="L1083" s="663">
        <v>98.75</v>
      </c>
      <c r="M1083" s="663">
        <v>1086.25</v>
      </c>
      <c r="N1083" s="662">
        <v>11</v>
      </c>
      <c r="O1083" s="745">
        <v>4.5</v>
      </c>
      <c r="P1083" s="663">
        <v>395</v>
      </c>
      <c r="Q1083" s="678">
        <v>0.36363636363636365</v>
      </c>
      <c r="R1083" s="662">
        <v>4</v>
      </c>
      <c r="S1083" s="678">
        <v>0.36363636363636365</v>
      </c>
      <c r="T1083" s="745">
        <v>1.5</v>
      </c>
      <c r="U1083" s="701">
        <v>0.33333333333333331</v>
      </c>
    </row>
    <row r="1084" spans="1:21" ht="14.4" customHeight="1" x14ac:dyDescent="0.3">
      <c r="A1084" s="661">
        <v>13</v>
      </c>
      <c r="B1084" s="662" t="s">
        <v>530</v>
      </c>
      <c r="C1084" s="662" t="s">
        <v>1723</v>
      </c>
      <c r="D1084" s="743" t="s">
        <v>2850</v>
      </c>
      <c r="E1084" s="744" t="s">
        <v>1738</v>
      </c>
      <c r="F1084" s="662" t="s">
        <v>1714</v>
      </c>
      <c r="G1084" s="662" t="s">
        <v>1856</v>
      </c>
      <c r="H1084" s="662" t="s">
        <v>531</v>
      </c>
      <c r="I1084" s="662" t="s">
        <v>1858</v>
      </c>
      <c r="J1084" s="662" t="s">
        <v>1110</v>
      </c>
      <c r="K1084" s="662" t="s">
        <v>1859</v>
      </c>
      <c r="L1084" s="663">
        <v>0</v>
      </c>
      <c r="M1084" s="663">
        <v>0</v>
      </c>
      <c r="N1084" s="662">
        <v>1</v>
      </c>
      <c r="O1084" s="745">
        <v>1</v>
      </c>
      <c r="P1084" s="663"/>
      <c r="Q1084" s="678"/>
      <c r="R1084" s="662"/>
      <c r="S1084" s="678">
        <v>0</v>
      </c>
      <c r="T1084" s="745"/>
      <c r="U1084" s="701">
        <v>0</v>
      </c>
    </row>
    <row r="1085" spans="1:21" ht="14.4" customHeight="1" x14ac:dyDescent="0.3">
      <c r="A1085" s="661">
        <v>13</v>
      </c>
      <c r="B1085" s="662" t="s">
        <v>530</v>
      </c>
      <c r="C1085" s="662" t="s">
        <v>1723</v>
      </c>
      <c r="D1085" s="743" t="s">
        <v>2850</v>
      </c>
      <c r="E1085" s="744" t="s">
        <v>1738</v>
      </c>
      <c r="F1085" s="662" t="s">
        <v>1714</v>
      </c>
      <c r="G1085" s="662" t="s">
        <v>1861</v>
      </c>
      <c r="H1085" s="662" t="s">
        <v>531</v>
      </c>
      <c r="I1085" s="662" t="s">
        <v>727</v>
      </c>
      <c r="J1085" s="662" t="s">
        <v>728</v>
      </c>
      <c r="K1085" s="662" t="s">
        <v>729</v>
      </c>
      <c r="L1085" s="663">
        <v>126.59</v>
      </c>
      <c r="M1085" s="663">
        <v>5190.1900000000032</v>
      </c>
      <c r="N1085" s="662">
        <v>41</v>
      </c>
      <c r="O1085" s="745">
        <v>37</v>
      </c>
      <c r="P1085" s="663">
        <v>253.18</v>
      </c>
      <c r="Q1085" s="678">
        <v>4.8780487804878023E-2</v>
      </c>
      <c r="R1085" s="662">
        <v>2</v>
      </c>
      <c r="S1085" s="678">
        <v>4.878048780487805E-2</v>
      </c>
      <c r="T1085" s="745">
        <v>2</v>
      </c>
      <c r="U1085" s="701">
        <v>5.4054054054054057E-2</v>
      </c>
    </row>
    <row r="1086" spans="1:21" ht="14.4" customHeight="1" x14ac:dyDescent="0.3">
      <c r="A1086" s="661">
        <v>13</v>
      </c>
      <c r="B1086" s="662" t="s">
        <v>530</v>
      </c>
      <c r="C1086" s="662" t="s">
        <v>1723</v>
      </c>
      <c r="D1086" s="743" t="s">
        <v>2850</v>
      </c>
      <c r="E1086" s="744" t="s">
        <v>1738</v>
      </c>
      <c r="F1086" s="662" t="s">
        <v>1714</v>
      </c>
      <c r="G1086" s="662" t="s">
        <v>1866</v>
      </c>
      <c r="H1086" s="662" t="s">
        <v>1113</v>
      </c>
      <c r="I1086" s="662" t="s">
        <v>1867</v>
      </c>
      <c r="J1086" s="662" t="s">
        <v>1868</v>
      </c>
      <c r="K1086" s="662" t="s">
        <v>1140</v>
      </c>
      <c r="L1086" s="663">
        <v>69.16</v>
      </c>
      <c r="M1086" s="663">
        <v>760.75999999999976</v>
      </c>
      <c r="N1086" s="662">
        <v>11</v>
      </c>
      <c r="O1086" s="745">
        <v>6.5</v>
      </c>
      <c r="P1086" s="663">
        <v>138.32</v>
      </c>
      <c r="Q1086" s="678">
        <v>0.18181818181818188</v>
      </c>
      <c r="R1086" s="662">
        <v>2</v>
      </c>
      <c r="S1086" s="678">
        <v>0.18181818181818182</v>
      </c>
      <c r="T1086" s="745">
        <v>1.5</v>
      </c>
      <c r="U1086" s="701">
        <v>0.23076923076923078</v>
      </c>
    </row>
    <row r="1087" spans="1:21" ht="14.4" customHeight="1" x14ac:dyDescent="0.3">
      <c r="A1087" s="661">
        <v>13</v>
      </c>
      <c r="B1087" s="662" t="s">
        <v>530</v>
      </c>
      <c r="C1087" s="662" t="s">
        <v>1723</v>
      </c>
      <c r="D1087" s="743" t="s">
        <v>2850</v>
      </c>
      <c r="E1087" s="744" t="s">
        <v>1738</v>
      </c>
      <c r="F1087" s="662" t="s">
        <v>1714</v>
      </c>
      <c r="G1087" s="662" t="s">
        <v>1866</v>
      </c>
      <c r="H1087" s="662" t="s">
        <v>1113</v>
      </c>
      <c r="I1087" s="662" t="s">
        <v>2406</v>
      </c>
      <c r="J1087" s="662" t="s">
        <v>1868</v>
      </c>
      <c r="K1087" s="662" t="s">
        <v>1807</v>
      </c>
      <c r="L1087" s="663">
        <v>207.45</v>
      </c>
      <c r="M1087" s="663">
        <v>207.45</v>
      </c>
      <c r="N1087" s="662">
        <v>1</v>
      </c>
      <c r="O1087" s="745">
        <v>0.5</v>
      </c>
      <c r="P1087" s="663"/>
      <c r="Q1087" s="678">
        <v>0</v>
      </c>
      <c r="R1087" s="662"/>
      <c r="S1087" s="678">
        <v>0</v>
      </c>
      <c r="T1087" s="745"/>
      <c r="U1087" s="701">
        <v>0</v>
      </c>
    </row>
    <row r="1088" spans="1:21" ht="14.4" customHeight="1" x14ac:dyDescent="0.3">
      <c r="A1088" s="661">
        <v>13</v>
      </c>
      <c r="B1088" s="662" t="s">
        <v>530</v>
      </c>
      <c r="C1088" s="662" t="s">
        <v>1723</v>
      </c>
      <c r="D1088" s="743" t="s">
        <v>2850</v>
      </c>
      <c r="E1088" s="744" t="s">
        <v>1738</v>
      </c>
      <c r="F1088" s="662" t="s">
        <v>1714</v>
      </c>
      <c r="G1088" s="662" t="s">
        <v>1866</v>
      </c>
      <c r="H1088" s="662" t="s">
        <v>531</v>
      </c>
      <c r="I1088" s="662" t="s">
        <v>1869</v>
      </c>
      <c r="J1088" s="662" t="s">
        <v>1868</v>
      </c>
      <c r="K1088" s="662" t="s">
        <v>1140</v>
      </c>
      <c r="L1088" s="663">
        <v>0</v>
      </c>
      <c r="M1088" s="663">
        <v>0</v>
      </c>
      <c r="N1088" s="662">
        <v>1</v>
      </c>
      <c r="O1088" s="745">
        <v>1</v>
      </c>
      <c r="P1088" s="663"/>
      <c r="Q1088" s="678"/>
      <c r="R1088" s="662"/>
      <c r="S1088" s="678">
        <v>0</v>
      </c>
      <c r="T1088" s="745"/>
      <c r="U1088" s="701">
        <v>0</v>
      </c>
    </row>
    <row r="1089" spans="1:21" ht="14.4" customHeight="1" x14ac:dyDescent="0.3">
      <c r="A1089" s="661">
        <v>13</v>
      </c>
      <c r="B1089" s="662" t="s">
        <v>530</v>
      </c>
      <c r="C1089" s="662" t="s">
        <v>1723</v>
      </c>
      <c r="D1089" s="743" t="s">
        <v>2850</v>
      </c>
      <c r="E1089" s="744" t="s">
        <v>1738</v>
      </c>
      <c r="F1089" s="662" t="s">
        <v>1714</v>
      </c>
      <c r="G1089" s="662" t="s">
        <v>2027</v>
      </c>
      <c r="H1089" s="662" t="s">
        <v>531</v>
      </c>
      <c r="I1089" s="662" t="s">
        <v>2028</v>
      </c>
      <c r="J1089" s="662" t="s">
        <v>1089</v>
      </c>
      <c r="K1089" s="662" t="s">
        <v>2029</v>
      </c>
      <c r="L1089" s="663">
        <v>0</v>
      </c>
      <c r="M1089" s="663">
        <v>0</v>
      </c>
      <c r="N1089" s="662">
        <v>1</v>
      </c>
      <c r="O1089" s="745">
        <v>0.5</v>
      </c>
      <c r="P1089" s="663"/>
      <c r="Q1089" s="678"/>
      <c r="R1089" s="662"/>
      <c r="S1089" s="678">
        <v>0</v>
      </c>
      <c r="T1089" s="745"/>
      <c r="U1089" s="701">
        <v>0</v>
      </c>
    </row>
    <row r="1090" spans="1:21" ht="14.4" customHeight="1" x14ac:dyDescent="0.3">
      <c r="A1090" s="661">
        <v>13</v>
      </c>
      <c r="B1090" s="662" t="s">
        <v>530</v>
      </c>
      <c r="C1090" s="662" t="s">
        <v>1723</v>
      </c>
      <c r="D1090" s="743" t="s">
        <v>2850</v>
      </c>
      <c r="E1090" s="744" t="s">
        <v>1739</v>
      </c>
      <c r="F1090" s="662" t="s">
        <v>1714</v>
      </c>
      <c r="G1090" s="662" t="s">
        <v>1751</v>
      </c>
      <c r="H1090" s="662" t="s">
        <v>1113</v>
      </c>
      <c r="I1090" s="662" t="s">
        <v>1410</v>
      </c>
      <c r="J1090" s="662" t="s">
        <v>1260</v>
      </c>
      <c r="K1090" s="662" t="s">
        <v>1656</v>
      </c>
      <c r="L1090" s="663">
        <v>154.36000000000001</v>
      </c>
      <c r="M1090" s="663">
        <v>2469.7600000000011</v>
      </c>
      <c r="N1090" s="662">
        <v>16</v>
      </c>
      <c r="O1090" s="745">
        <v>14</v>
      </c>
      <c r="P1090" s="663"/>
      <c r="Q1090" s="678">
        <v>0</v>
      </c>
      <c r="R1090" s="662"/>
      <c r="S1090" s="678">
        <v>0</v>
      </c>
      <c r="T1090" s="745"/>
      <c r="U1090" s="701">
        <v>0</v>
      </c>
    </row>
    <row r="1091" spans="1:21" ht="14.4" customHeight="1" x14ac:dyDescent="0.3">
      <c r="A1091" s="661">
        <v>13</v>
      </c>
      <c r="B1091" s="662" t="s">
        <v>530</v>
      </c>
      <c r="C1091" s="662" t="s">
        <v>1723</v>
      </c>
      <c r="D1091" s="743" t="s">
        <v>2850</v>
      </c>
      <c r="E1091" s="744" t="s">
        <v>1739</v>
      </c>
      <c r="F1091" s="662" t="s">
        <v>1714</v>
      </c>
      <c r="G1091" s="662" t="s">
        <v>1751</v>
      </c>
      <c r="H1091" s="662" t="s">
        <v>1113</v>
      </c>
      <c r="I1091" s="662" t="s">
        <v>1752</v>
      </c>
      <c r="J1091" s="662" t="s">
        <v>1753</v>
      </c>
      <c r="K1091" s="662" t="s">
        <v>1754</v>
      </c>
      <c r="L1091" s="663">
        <v>66.08</v>
      </c>
      <c r="M1091" s="663">
        <v>330.4</v>
      </c>
      <c r="N1091" s="662">
        <v>5</v>
      </c>
      <c r="O1091" s="745">
        <v>4</v>
      </c>
      <c r="P1091" s="663">
        <v>66.08</v>
      </c>
      <c r="Q1091" s="678">
        <v>0.2</v>
      </c>
      <c r="R1091" s="662">
        <v>1</v>
      </c>
      <c r="S1091" s="678">
        <v>0.2</v>
      </c>
      <c r="T1091" s="745">
        <v>1</v>
      </c>
      <c r="U1091" s="701">
        <v>0.25</v>
      </c>
    </row>
    <row r="1092" spans="1:21" ht="14.4" customHeight="1" x14ac:dyDescent="0.3">
      <c r="A1092" s="661">
        <v>13</v>
      </c>
      <c r="B1092" s="662" t="s">
        <v>530</v>
      </c>
      <c r="C1092" s="662" t="s">
        <v>1723</v>
      </c>
      <c r="D1092" s="743" t="s">
        <v>2850</v>
      </c>
      <c r="E1092" s="744" t="s">
        <v>1739</v>
      </c>
      <c r="F1092" s="662" t="s">
        <v>1714</v>
      </c>
      <c r="G1092" s="662" t="s">
        <v>1751</v>
      </c>
      <c r="H1092" s="662" t="s">
        <v>1113</v>
      </c>
      <c r="I1092" s="662" t="s">
        <v>1919</v>
      </c>
      <c r="J1092" s="662" t="s">
        <v>1920</v>
      </c>
      <c r="K1092" s="662" t="s">
        <v>1655</v>
      </c>
      <c r="L1092" s="663">
        <v>149.52000000000001</v>
      </c>
      <c r="M1092" s="663">
        <v>448.56000000000006</v>
      </c>
      <c r="N1092" s="662">
        <v>3</v>
      </c>
      <c r="O1092" s="745">
        <v>3</v>
      </c>
      <c r="P1092" s="663"/>
      <c r="Q1092" s="678">
        <v>0</v>
      </c>
      <c r="R1092" s="662"/>
      <c r="S1092" s="678">
        <v>0</v>
      </c>
      <c r="T1092" s="745"/>
      <c r="U1092" s="701">
        <v>0</v>
      </c>
    </row>
    <row r="1093" spans="1:21" ht="14.4" customHeight="1" x14ac:dyDescent="0.3">
      <c r="A1093" s="661">
        <v>13</v>
      </c>
      <c r="B1093" s="662" t="s">
        <v>530</v>
      </c>
      <c r="C1093" s="662" t="s">
        <v>1723</v>
      </c>
      <c r="D1093" s="743" t="s">
        <v>2850</v>
      </c>
      <c r="E1093" s="744" t="s">
        <v>1739</v>
      </c>
      <c r="F1093" s="662" t="s">
        <v>1714</v>
      </c>
      <c r="G1093" s="662" t="s">
        <v>1751</v>
      </c>
      <c r="H1093" s="662" t="s">
        <v>1113</v>
      </c>
      <c r="I1093" s="662" t="s">
        <v>1414</v>
      </c>
      <c r="J1093" s="662" t="s">
        <v>1415</v>
      </c>
      <c r="K1093" s="662" t="s">
        <v>1416</v>
      </c>
      <c r="L1093" s="663">
        <v>75.73</v>
      </c>
      <c r="M1093" s="663">
        <v>1211.68</v>
      </c>
      <c r="N1093" s="662">
        <v>16</v>
      </c>
      <c r="O1093" s="745">
        <v>13</v>
      </c>
      <c r="P1093" s="663"/>
      <c r="Q1093" s="678">
        <v>0</v>
      </c>
      <c r="R1093" s="662"/>
      <c r="S1093" s="678">
        <v>0</v>
      </c>
      <c r="T1093" s="745"/>
      <c r="U1093" s="701">
        <v>0</v>
      </c>
    </row>
    <row r="1094" spans="1:21" ht="14.4" customHeight="1" x14ac:dyDescent="0.3">
      <c r="A1094" s="661">
        <v>13</v>
      </c>
      <c r="B1094" s="662" t="s">
        <v>530</v>
      </c>
      <c r="C1094" s="662" t="s">
        <v>1723</v>
      </c>
      <c r="D1094" s="743" t="s">
        <v>2850</v>
      </c>
      <c r="E1094" s="744" t="s">
        <v>1739</v>
      </c>
      <c r="F1094" s="662" t="s">
        <v>1714</v>
      </c>
      <c r="G1094" s="662" t="s">
        <v>1751</v>
      </c>
      <c r="H1094" s="662" t="s">
        <v>1113</v>
      </c>
      <c r="I1094" s="662" t="s">
        <v>1259</v>
      </c>
      <c r="J1094" s="662" t="s">
        <v>1260</v>
      </c>
      <c r="K1094" s="662" t="s">
        <v>1655</v>
      </c>
      <c r="L1094" s="663">
        <v>225.06</v>
      </c>
      <c r="M1094" s="663">
        <v>1800.4799999999998</v>
      </c>
      <c r="N1094" s="662">
        <v>8</v>
      </c>
      <c r="O1094" s="745">
        <v>8</v>
      </c>
      <c r="P1094" s="663"/>
      <c r="Q1094" s="678">
        <v>0</v>
      </c>
      <c r="R1094" s="662"/>
      <c r="S1094" s="678">
        <v>0</v>
      </c>
      <c r="T1094" s="745"/>
      <c r="U1094" s="701">
        <v>0</v>
      </c>
    </row>
    <row r="1095" spans="1:21" ht="14.4" customHeight="1" x14ac:dyDescent="0.3">
      <c r="A1095" s="661">
        <v>13</v>
      </c>
      <c r="B1095" s="662" t="s">
        <v>530</v>
      </c>
      <c r="C1095" s="662" t="s">
        <v>1723</v>
      </c>
      <c r="D1095" s="743" t="s">
        <v>2850</v>
      </c>
      <c r="E1095" s="744" t="s">
        <v>1739</v>
      </c>
      <c r="F1095" s="662" t="s">
        <v>1714</v>
      </c>
      <c r="G1095" s="662" t="s">
        <v>1773</v>
      </c>
      <c r="H1095" s="662" t="s">
        <v>1113</v>
      </c>
      <c r="I1095" s="662" t="s">
        <v>861</v>
      </c>
      <c r="J1095" s="662" t="s">
        <v>1207</v>
      </c>
      <c r="K1095" s="662" t="s">
        <v>1208</v>
      </c>
      <c r="L1095" s="663">
        <v>103.8</v>
      </c>
      <c r="M1095" s="663">
        <v>519</v>
      </c>
      <c r="N1095" s="662">
        <v>5</v>
      </c>
      <c r="O1095" s="745">
        <v>3</v>
      </c>
      <c r="P1095" s="663">
        <v>207.6</v>
      </c>
      <c r="Q1095" s="678">
        <v>0.39999999999999997</v>
      </c>
      <c r="R1095" s="662">
        <v>2</v>
      </c>
      <c r="S1095" s="678">
        <v>0.4</v>
      </c>
      <c r="T1095" s="745">
        <v>1</v>
      </c>
      <c r="U1095" s="701">
        <v>0.33333333333333331</v>
      </c>
    </row>
    <row r="1096" spans="1:21" ht="14.4" customHeight="1" x14ac:dyDescent="0.3">
      <c r="A1096" s="661">
        <v>13</v>
      </c>
      <c r="B1096" s="662" t="s">
        <v>530</v>
      </c>
      <c r="C1096" s="662" t="s">
        <v>1723</v>
      </c>
      <c r="D1096" s="743" t="s">
        <v>2850</v>
      </c>
      <c r="E1096" s="744" t="s">
        <v>1739</v>
      </c>
      <c r="F1096" s="662" t="s">
        <v>1714</v>
      </c>
      <c r="G1096" s="662" t="s">
        <v>1773</v>
      </c>
      <c r="H1096" s="662" t="s">
        <v>1113</v>
      </c>
      <c r="I1096" s="662" t="s">
        <v>1774</v>
      </c>
      <c r="J1096" s="662" t="s">
        <v>1775</v>
      </c>
      <c r="K1096" s="662" t="s">
        <v>1776</v>
      </c>
      <c r="L1096" s="663">
        <v>155.69999999999999</v>
      </c>
      <c r="M1096" s="663">
        <v>311.39999999999998</v>
      </c>
      <c r="N1096" s="662">
        <v>2</v>
      </c>
      <c r="O1096" s="745">
        <v>1.5</v>
      </c>
      <c r="P1096" s="663"/>
      <c r="Q1096" s="678">
        <v>0</v>
      </c>
      <c r="R1096" s="662"/>
      <c r="S1096" s="678">
        <v>0</v>
      </c>
      <c r="T1096" s="745"/>
      <c r="U1096" s="701">
        <v>0</v>
      </c>
    </row>
    <row r="1097" spans="1:21" ht="14.4" customHeight="1" x14ac:dyDescent="0.3">
      <c r="A1097" s="661">
        <v>13</v>
      </c>
      <c r="B1097" s="662" t="s">
        <v>530</v>
      </c>
      <c r="C1097" s="662" t="s">
        <v>1723</v>
      </c>
      <c r="D1097" s="743" t="s">
        <v>2850</v>
      </c>
      <c r="E1097" s="744" t="s">
        <v>1739</v>
      </c>
      <c r="F1097" s="662" t="s">
        <v>1714</v>
      </c>
      <c r="G1097" s="662" t="s">
        <v>1782</v>
      </c>
      <c r="H1097" s="662" t="s">
        <v>531</v>
      </c>
      <c r="I1097" s="662" t="s">
        <v>1784</v>
      </c>
      <c r="J1097" s="662" t="s">
        <v>1785</v>
      </c>
      <c r="K1097" s="662" t="s">
        <v>1786</v>
      </c>
      <c r="L1097" s="663">
        <v>0</v>
      </c>
      <c r="M1097" s="663">
        <v>0</v>
      </c>
      <c r="N1097" s="662">
        <v>2</v>
      </c>
      <c r="O1097" s="745">
        <v>2</v>
      </c>
      <c r="P1097" s="663"/>
      <c r="Q1097" s="678"/>
      <c r="R1097" s="662"/>
      <c r="S1097" s="678">
        <v>0</v>
      </c>
      <c r="T1097" s="745"/>
      <c r="U1097" s="701">
        <v>0</v>
      </c>
    </row>
    <row r="1098" spans="1:21" ht="14.4" customHeight="1" x14ac:dyDescent="0.3">
      <c r="A1098" s="661">
        <v>13</v>
      </c>
      <c r="B1098" s="662" t="s">
        <v>530</v>
      </c>
      <c r="C1098" s="662" t="s">
        <v>1723</v>
      </c>
      <c r="D1098" s="743" t="s">
        <v>2850</v>
      </c>
      <c r="E1098" s="744" t="s">
        <v>1739</v>
      </c>
      <c r="F1098" s="662" t="s">
        <v>1714</v>
      </c>
      <c r="G1098" s="662" t="s">
        <v>1782</v>
      </c>
      <c r="H1098" s="662" t="s">
        <v>531</v>
      </c>
      <c r="I1098" s="662" t="s">
        <v>1342</v>
      </c>
      <c r="J1098" s="662" t="s">
        <v>1343</v>
      </c>
      <c r="K1098" s="662" t="s">
        <v>1663</v>
      </c>
      <c r="L1098" s="663">
        <v>170.52</v>
      </c>
      <c r="M1098" s="663">
        <v>682.08</v>
      </c>
      <c r="N1098" s="662">
        <v>4</v>
      </c>
      <c r="O1098" s="745">
        <v>1</v>
      </c>
      <c r="P1098" s="663">
        <v>341.04</v>
      </c>
      <c r="Q1098" s="678">
        <v>0.5</v>
      </c>
      <c r="R1098" s="662">
        <v>2</v>
      </c>
      <c r="S1098" s="678">
        <v>0.5</v>
      </c>
      <c r="T1098" s="745">
        <v>0.5</v>
      </c>
      <c r="U1098" s="701">
        <v>0.5</v>
      </c>
    </row>
    <row r="1099" spans="1:21" ht="14.4" customHeight="1" x14ac:dyDescent="0.3">
      <c r="A1099" s="661">
        <v>13</v>
      </c>
      <c r="B1099" s="662" t="s">
        <v>530</v>
      </c>
      <c r="C1099" s="662" t="s">
        <v>1723</v>
      </c>
      <c r="D1099" s="743" t="s">
        <v>2850</v>
      </c>
      <c r="E1099" s="744" t="s">
        <v>1739</v>
      </c>
      <c r="F1099" s="662" t="s">
        <v>1714</v>
      </c>
      <c r="G1099" s="662" t="s">
        <v>1782</v>
      </c>
      <c r="H1099" s="662" t="s">
        <v>531</v>
      </c>
      <c r="I1099" s="662" t="s">
        <v>1790</v>
      </c>
      <c r="J1099" s="662" t="s">
        <v>1343</v>
      </c>
      <c r="K1099" s="662" t="s">
        <v>1663</v>
      </c>
      <c r="L1099" s="663">
        <v>0</v>
      </c>
      <c r="M1099" s="663">
        <v>0</v>
      </c>
      <c r="N1099" s="662">
        <v>6</v>
      </c>
      <c r="O1099" s="745">
        <v>2</v>
      </c>
      <c r="P1099" s="663"/>
      <c r="Q1099" s="678"/>
      <c r="R1099" s="662"/>
      <c r="S1099" s="678">
        <v>0</v>
      </c>
      <c r="T1099" s="745"/>
      <c r="U1099" s="701">
        <v>0</v>
      </c>
    </row>
    <row r="1100" spans="1:21" ht="14.4" customHeight="1" x14ac:dyDescent="0.3">
      <c r="A1100" s="661">
        <v>13</v>
      </c>
      <c r="B1100" s="662" t="s">
        <v>530</v>
      </c>
      <c r="C1100" s="662" t="s">
        <v>1723</v>
      </c>
      <c r="D1100" s="743" t="s">
        <v>2850</v>
      </c>
      <c r="E1100" s="744" t="s">
        <v>1739</v>
      </c>
      <c r="F1100" s="662" t="s">
        <v>1714</v>
      </c>
      <c r="G1100" s="662" t="s">
        <v>1797</v>
      </c>
      <c r="H1100" s="662" t="s">
        <v>531</v>
      </c>
      <c r="I1100" s="662" t="s">
        <v>1475</v>
      </c>
      <c r="J1100" s="662" t="s">
        <v>1476</v>
      </c>
      <c r="K1100" s="662" t="s">
        <v>1764</v>
      </c>
      <c r="L1100" s="663">
        <v>75.819999999999993</v>
      </c>
      <c r="M1100" s="663">
        <v>151.63999999999999</v>
      </c>
      <c r="N1100" s="662">
        <v>2</v>
      </c>
      <c r="O1100" s="745">
        <v>2</v>
      </c>
      <c r="P1100" s="663"/>
      <c r="Q1100" s="678">
        <v>0</v>
      </c>
      <c r="R1100" s="662"/>
      <c r="S1100" s="678">
        <v>0</v>
      </c>
      <c r="T1100" s="745"/>
      <c r="U1100" s="701">
        <v>0</v>
      </c>
    </row>
    <row r="1101" spans="1:21" ht="14.4" customHeight="1" x14ac:dyDescent="0.3">
      <c r="A1101" s="661">
        <v>13</v>
      </c>
      <c r="B1101" s="662" t="s">
        <v>530</v>
      </c>
      <c r="C1101" s="662" t="s">
        <v>1723</v>
      </c>
      <c r="D1101" s="743" t="s">
        <v>2850</v>
      </c>
      <c r="E1101" s="744" t="s">
        <v>1739</v>
      </c>
      <c r="F1101" s="662" t="s">
        <v>1714</v>
      </c>
      <c r="G1101" s="662" t="s">
        <v>1803</v>
      </c>
      <c r="H1101" s="662" t="s">
        <v>531</v>
      </c>
      <c r="I1101" s="662" t="s">
        <v>1808</v>
      </c>
      <c r="J1101" s="662" t="s">
        <v>1809</v>
      </c>
      <c r="K1101" s="662" t="s">
        <v>1140</v>
      </c>
      <c r="L1101" s="663">
        <v>69.16</v>
      </c>
      <c r="M1101" s="663">
        <v>414.95999999999992</v>
      </c>
      <c r="N1101" s="662">
        <v>6</v>
      </c>
      <c r="O1101" s="745">
        <v>4.5</v>
      </c>
      <c r="P1101" s="663"/>
      <c r="Q1101" s="678">
        <v>0</v>
      </c>
      <c r="R1101" s="662"/>
      <c r="S1101" s="678">
        <v>0</v>
      </c>
      <c r="T1101" s="745"/>
      <c r="U1101" s="701">
        <v>0</v>
      </c>
    </row>
    <row r="1102" spans="1:21" ht="14.4" customHeight="1" x14ac:dyDescent="0.3">
      <c r="A1102" s="661">
        <v>13</v>
      </c>
      <c r="B1102" s="662" t="s">
        <v>530</v>
      </c>
      <c r="C1102" s="662" t="s">
        <v>1723</v>
      </c>
      <c r="D1102" s="743" t="s">
        <v>2850</v>
      </c>
      <c r="E1102" s="744" t="s">
        <v>1739</v>
      </c>
      <c r="F1102" s="662" t="s">
        <v>1714</v>
      </c>
      <c r="G1102" s="662" t="s">
        <v>1803</v>
      </c>
      <c r="H1102" s="662" t="s">
        <v>531</v>
      </c>
      <c r="I1102" s="662" t="s">
        <v>2479</v>
      </c>
      <c r="J1102" s="662" t="s">
        <v>2216</v>
      </c>
      <c r="K1102" s="662" t="s">
        <v>2480</v>
      </c>
      <c r="L1102" s="663">
        <v>34.57</v>
      </c>
      <c r="M1102" s="663">
        <v>103.71000000000001</v>
      </c>
      <c r="N1102" s="662">
        <v>3</v>
      </c>
      <c r="O1102" s="745">
        <v>2</v>
      </c>
      <c r="P1102" s="663"/>
      <c r="Q1102" s="678">
        <v>0</v>
      </c>
      <c r="R1102" s="662"/>
      <c r="S1102" s="678">
        <v>0</v>
      </c>
      <c r="T1102" s="745"/>
      <c r="U1102" s="701">
        <v>0</v>
      </c>
    </row>
    <row r="1103" spans="1:21" ht="14.4" customHeight="1" x14ac:dyDescent="0.3">
      <c r="A1103" s="661">
        <v>13</v>
      </c>
      <c r="B1103" s="662" t="s">
        <v>530</v>
      </c>
      <c r="C1103" s="662" t="s">
        <v>1723</v>
      </c>
      <c r="D1103" s="743" t="s">
        <v>2850</v>
      </c>
      <c r="E1103" s="744" t="s">
        <v>1739</v>
      </c>
      <c r="F1103" s="662" t="s">
        <v>1714</v>
      </c>
      <c r="G1103" s="662" t="s">
        <v>1803</v>
      </c>
      <c r="H1103" s="662" t="s">
        <v>531</v>
      </c>
      <c r="I1103" s="662" t="s">
        <v>1937</v>
      </c>
      <c r="J1103" s="662" t="s">
        <v>987</v>
      </c>
      <c r="K1103" s="662" t="s">
        <v>1938</v>
      </c>
      <c r="L1103" s="663">
        <v>0</v>
      </c>
      <c r="M1103" s="663">
        <v>0</v>
      </c>
      <c r="N1103" s="662">
        <v>18</v>
      </c>
      <c r="O1103" s="745">
        <v>13</v>
      </c>
      <c r="P1103" s="663"/>
      <c r="Q1103" s="678"/>
      <c r="R1103" s="662"/>
      <c r="S1103" s="678">
        <v>0</v>
      </c>
      <c r="T1103" s="745"/>
      <c r="U1103" s="701">
        <v>0</v>
      </c>
    </row>
    <row r="1104" spans="1:21" ht="14.4" customHeight="1" x14ac:dyDescent="0.3">
      <c r="A1104" s="661">
        <v>13</v>
      </c>
      <c r="B1104" s="662" t="s">
        <v>530</v>
      </c>
      <c r="C1104" s="662" t="s">
        <v>1723</v>
      </c>
      <c r="D1104" s="743" t="s">
        <v>2850</v>
      </c>
      <c r="E1104" s="744" t="s">
        <v>1739</v>
      </c>
      <c r="F1104" s="662" t="s">
        <v>1714</v>
      </c>
      <c r="G1104" s="662" t="s">
        <v>1803</v>
      </c>
      <c r="H1104" s="662" t="s">
        <v>531</v>
      </c>
      <c r="I1104" s="662" t="s">
        <v>1812</v>
      </c>
      <c r="J1104" s="662" t="s">
        <v>987</v>
      </c>
      <c r="K1104" s="662" t="s">
        <v>1813</v>
      </c>
      <c r="L1104" s="663">
        <v>27.67</v>
      </c>
      <c r="M1104" s="663">
        <v>221.36000000000007</v>
      </c>
      <c r="N1104" s="662">
        <v>8</v>
      </c>
      <c r="O1104" s="745">
        <v>5.5</v>
      </c>
      <c r="P1104" s="663"/>
      <c r="Q1104" s="678">
        <v>0</v>
      </c>
      <c r="R1104" s="662"/>
      <c r="S1104" s="678">
        <v>0</v>
      </c>
      <c r="T1104" s="745"/>
      <c r="U1104" s="701">
        <v>0</v>
      </c>
    </row>
    <row r="1105" spans="1:21" ht="14.4" customHeight="1" x14ac:dyDescent="0.3">
      <c r="A1105" s="661">
        <v>13</v>
      </c>
      <c r="B1105" s="662" t="s">
        <v>530</v>
      </c>
      <c r="C1105" s="662" t="s">
        <v>1723</v>
      </c>
      <c r="D1105" s="743" t="s">
        <v>2850</v>
      </c>
      <c r="E1105" s="744" t="s">
        <v>1739</v>
      </c>
      <c r="F1105" s="662" t="s">
        <v>1714</v>
      </c>
      <c r="G1105" s="662" t="s">
        <v>1803</v>
      </c>
      <c r="H1105" s="662" t="s">
        <v>531</v>
      </c>
      <c r="I1105" s="662" t="s">
        <v>2768</v>
      </c>
      <c r="J1105" s="662" t="s">
        <v>2216</v>
      </c>
      <c r="K1105" s="662" t="s">
        <v>2769</v>
      </c>
      <c r="L1105" s="663">
        <v>0</v>
      </c>
      <c r="M1105" s="663">
        <v>0</v>
      </c>
      <c r="N1105" s="662">
        <v>1</v>
      </c>
      <c r="O1105" s="745">
        <v>0.5</v>
      </c>
      <c r="P1105" s="663"/>
      <c r="Q1105" s="678"/>
      <c r="R1105" s="662"/>
      <c r="S1105" s="678">
        <v>0</v>
      </c>
      <c r="T1105" s="745"/>
      <c r="U1105" s="701">
        <v>0</v>
      </c>
    </row>
    <row r="1106" spans="1:21" ht="14.4" customHeight="1" x14ac:dyDescent="0.3">
      <c r="A1106" s="661">
        <v>13</v>
      </c>
      <c r="B1106" s="662" t="s">
        <v>530</v>
      </c>
      <c r="C1106" s="662" t="s">
        <v>1723</v>
      </c>
      <c r="D1106" s="743" t="s">
        <v>2850</v>
      </c>
      <c r="E1106" s="744" t="s">
        <v>1739</v>
      </c>
      <c r="F1106" s="662" t="s">
        <v>1714</v>
      </c>
      <c r="G1106" s="662" t="s">
        <v>1833</v>
      </c>
      <c r="H1106" s="662" t="s">
        <v>531</v>
      </c>
      <c r="I1106" s="662" t="s">
        <v>929</v>
      </c>
      <c r="J1106" s="662" t="s">
        <v>930</v>
      </c>
      <c r="K1106" s="662" t="s">
        <v>905</v>
      </c>
      <c r="L1106" s="663">
        <v>0</v>
      </c>
      <c r="M1106" s="663">
        <v>0</v>
      </c>
      <c r="N1106" s="662">
        <v>7</v>
      </c>
      <c r="O1106" s="745">
        <v>6.5</v>
      </c>
      <c r="P1106" s="663">
        <v>0</v>
      </c>
      <c r="Q1106" s="678"/>
      <c r="R1106" s="662">
        <v>1</v>
      </c>
      <c r="S1106" s="678">
        <v>0.14285714285714285</v>
      </c>
      <c r="T1106" s="745">
        <v>1</v>
      </c>
      <c r="U1106" s="701">
        <v>0.15384615384615385</v>
      </c>
    </row>
    <row r="1107" spans="1:21" ht="14.4" customHeight="1" x14ac:dyDescent="0.3">
      <c r="A1107" s="661">
        <v>13</v>
      </c>
      <c r="B1107" s="662" t="s">
        <v>530</v>
      </c>
      <c r="C1107" s="662" t="s">
        <v>1723</v>
      </c>
      <c r="D1107" s="743" t="s">
        <v>2850</v>
      </c>
      <c r="E1107" s="744" t="s">
        <v>1739</v>
      </c>
      <c r="F1107" s="662" t="s">
        <v>1714</v>
      </c>
      <c r="G1107" s="662" t="s">
        <v>1833</v>
      </c>
      <c r="H1107" s="662" t="s">
        <v>531</v>
      </c>
      <c r="I1107" s="662" t="s">
        <v>809</v>
      </c>
      <c r="J1107" s="662" t="s">
        <v>810</v>
      </c>
      <c r="K1107" s="662" t="s">
        <v>1834</v>
      </c>
      <c r="L1107" s="663">
        <v>42.05</v>
      </c>
      <c r="M1107" s="663">
        <v>42.05</v>
      </c>
      <c r="N1107" s="662">
        <v>1</v>
      </c>
      <c r="O1107" s="745">
        <v>1</v>
      </c>
      <c r="P1107" s="663"/>
      <c r="Q1107" s="678">
        <v>0</v>
      </c>
      <c r="R1107" s="662"/>
      <c r="S1107" s="678">
        <v>0</v>
      </c>
      <c r="T1107" s="745"/>
      <c r="U1107" s="701">
        <v>0</v>
      </c>
    </row>
    <row r="1108" spans="1:21" ht="14.4" customHeight="1" x14ac:dyDescent="0.3">
      <c r="A1108" s="661">
        <v>13</v>
      </c>
      <c r="B1108" s="662" t="s">
        <v>530</v>
      </c>
      <c r="C1108" s="662" t="s">
        <v>1723</v>
      </c>
      <c r="D1108" s="743" t="s">
        <v>2850</v>
      </c>
      <c r="E1108" s="744" t="s">
        <v>1739</v>
      </c>
      <c r="F1108" s="662" t="s">
        <v>1714</v>
      </c>
      <c r="G1108" s="662" t="s">
        <v>2618</v>
      </c>
      <c r="H1108" s="662" t="s">
        <v>531</v>
      </c>
      <c r="I1108" s="662" t="s">
        <v>2619</v>
      </c>
      <c r="J1108" s="662" t="s">
        <v>2620</v>
      </c>
      <c r="K1108" s="662" t="s">
        <v>2621</v>
      </c>
      <c r="L1108" s="663">
        <v>0</v>
      </c>
      <c r="M1108" s="663">
        <v>0</v>
      </c>
      <c r="N1108" s="662">
        <v>4</v>
      </c>
      <c r="O1108" s="745">
        <v>2</v>
      </c>
      <c r="P1108" s="663">
        <v>0</v>
      </c>
      <c r="Q1108" s="678"/>
      <c r="R1108" s="662">
        <v>1</v>
      </c>
      <c r="S1108" s="678">
        <v>0.25</v>
      </c>
      <c r="T1108" s="745">
        <v>0.5</v>
      </c>
      <c r="U1108" s="701">
        <v>0.25</v>
      </c>
    </row>
    <row r="1109" spans="1:21" ht="14.4" customHeight="1" x14ac:dyDescent="0.3">
      <c r="A1109" s="661">
        <v>13</v>
      </c>
      <c r="B1109" s="662" t="s">
        <v>530</v>
      </c>
      <c r="C1109" s="662" t="s">
        <v>1723</v>
      </c>
      <c r="D1109" s="743" t="s">
        <v>2850</v>
      </c>
      <c r="E1109" s="744" t="s">
        <v>1739</v>
      </c>
      <c r="F1109" s="662" t="s">
        <v>1714</v>
      </c>
      <c r="G1109" s="662" t="s">
        <v>1960</v>
      </c>
      <c r="H1109" s="662" t="s">
        <v>531</v>
      </c>
      <c r="I1109" s="662" t="s">
        <v>2483</v>
      </c>
      <c r="J1109" s="662" t="s">
        <v>2484</v>
      </c>
      <c r="K1109" s="662" t="s">
        <v>2485</v>
      </c>
      <c r="L1109" s="663">
        <v>46.99</v>
      </c>
      <c r="M1109" s="663">
        <v>46.99</v>
      </c>
      <c r="N1109" s="662">
        <v>1</v>
      </c>
      <c r="O1109" s="745">
        <v>1</v>
      </c>
      <c r="P1109" s="663"/>
      <c r="Q1109" s="678">
        <v>0</v>
      </c>
      <c r="R1109" s="662"/>
      <c r="S1109" s="678">
        <v>0</v>
      </c>
      <c r="T1109" s="745"/>
      <c r="U1109" s="701">
        <v>0</v>
      </c>
    </row>
    <row r="1110" spans="1:21" ht="14.4" customHeight="1" x14ac:dyDescent="0.3">
      <c r="A1110" s="661">
        <v>13</v>
      </c>
      <c r="B1110" s="662" t="s">
        <v>530</v>
      </c>
      <c r="C1110" s="662" t="s">
        <v>1723</v>
      </c>
      <c r="D1110" s="743" t="s">
        <v>2850</v>
      </c>
      <c r="E1110" s="744" t="s">
        <v>1739</v>
      </c>
      <c r="F1110" s="662" t="s">
        <v>1714</v>
      </c>
      <c r="G1110" s="662" t="s">
        <v>1960</v>
      </c>
      <c r="H1110" s="662" t="s">
        <v>531</v>
      </c>
      <c r="I1110" s="662" t="s">
        <v>2101</v>
      </c>
      <c r="J1110" s="662" t="s">
        <v>2102</v>
      </c>
      <c r="K1110" s="662" t="s">
        <v>2103</v>
      </c>
      <c r="L1110" s="663">
        <v>140.96</v>
      </c>
      <c r="M1110" s="663">
        <v>986.72000000000014</v>
      </c>
      <c r="N1110" s="662">
        <v>7</v>
      </c>
      <c r="O1110" s="745">
        <v>7</v>
      </c>
      <c r="P1110" s="663">
        <v>140.96</v>
      </c>
      <c r="Q1110" s="678">
        <v>0.14285714285714285</v>
      </c>
      <c r="R1110" s="662">
        <v>1</v>
      </c>
      <c r="S1110" s="678">
        <v>0.14285714285714285</v>
      </c>
      <c r="T1110" s="745">
        <v>1</v>
      </c>
      <c r="U1110" s="701">
        <v>0.14285714285714285</v>
      </c>
    </row>
    <row r="1111" spans="1:21" ht="14.4" customHeight="1" x14ac:dyDescent="0.3">
      <c r="A1111" s="661">
        <v>13</v>
      </c>
      <c r="B1111" s="662" t="s">
        <v>530</v>
      </c>
      <c r="C1111" s="662" t="s">
        <v>1723</v>
      </c>
      <c r="D1111" s="743" t="s">
        <v>2850</v>
      </c>
      <c r="E1111" s="744" t="s">
        <v>1739</v>
      </c>
      <c r="F1111" s="662" t="s">
        <v>1714</v>
      </c>
      <c r="G1111" s="662" t="s">
        <v>2225</v>
      </c>
      <c r="H1111" s="662" t="s">
        <v>531</v>
      </c>
      <c r="I1111" s="662" t="s">
        <v>2325</v>
      </c>
      <c r="J1111" s="662" t="s">
        <v>1362</v>
      </c>
      <c r="K1111" s="662" t="s">
        <v>2228</v>
      </c>
      <c r="L1111" s="663">
        <v>0</v>
      </c>
      <c r="M1111" s="663">
        <v>0</v>
      </c>
      <c r="N1111" s="662">
        <v>1</v>
      </c>
      <c r="O1111" s="745">
        <v>1</v>
      </c>
      <c r="P1111" s="663"/>
      <c r="Q1111" s="678"/>
      <c r="R1111" s="662"/>
      <c r="S1111" s="678">
        <v>0</v>
      </c>
      <c r="T1111" s="745"/>
      <c r="U1111" s="701">
        <v>0</v>
      </c>
    </row>
    <row r="1112" spans="1:21" ht="14.4" customHeight="1" x14ac:dyDescent="0.3">
      <c r="A1112" s="661">
        <v>13</v>
      </c>
      <c r="B1112" s="662" t="s">
        <v>530</v>
      </c>
      <c r="C1112" s="662" t="s">
        <v>1723</v>
      </c>
      <c r="D1112" s="743" t="s">
        <v>2850</v>
      </c>
      <c r="E1112" s="744" t="s">
        <v>1739</v>
      </c>
      <c r="F1112" s="662" t="s">
        <v>1714</v>
      </c>
      <c r="G1112" s="662" t="s">
        <v>1856</v>
      </c>
      <c r="H1112" s="662" t="s">
        <v>531</v>
      </c>
      <c r="I1112" s="662" t="s">
        <v>2231</v>
      </c>
      <c r="J1112" s="662" t="s">
        <v>1110</v>
      </c>
      <c r="K1112" s="662" t="s">
        <v>2035</v>
      </c>
      <c r="L1112" s="663">
        <v>0</v>
      </c>
      <c r="M1112" s="663">
        <v>0</v>
      </c>
      <c r="N1112" s="662">
        <v>1</v>
      </c>
      <c r="O1112" s="745">
        <v>0.5</v>
      </c>
      <c r="P1112" s="663"/>
      <c r="Q1112" s="678"/>
      <c r="R1112" s="662"/>
      <c r="S1112" s="678">
        <v>0</v>
      </c>
      <c r="T1112" s="745"/>
      <c r="U1112" s="701">
        <v>0</v>
      </c>
    </row>
    <row r="1113" spans="1:21" ht="14.4" customHeight="1" x14ac:dyDescent="0.3">
      <c r="A1113" s="661">
        <v>13</v>
      </c>
      <c r="B1113" s="662" t="s">
        <v>530</v>
      </c>
      <c r="C1113" s="662" t="s">
        <v>1723</v>
      </c>
      <c r="D1113" s="743" t="s">
        <v>2850</v>
      </c>
      <c r="E1113" s="744" t="s">
        <v>1739</v>
      </c>
      <c r="F1113" s="662" t="s">
        <v>1714</v>
      </c>
      <c r="G1113" s="662" t="s">
        <v>1861</v>
      </c>
      <c r="H1113" s="662" t="s">
        <v>531</v>
      </c>
      <c r="I1113" s="662" t="s">
        <v>727</v>
      </c>
      <c r="J1113" s="662" t="s">
        <v>728</v>
      </c>
      <c r="K1113" s="662" t="s">
        <v>729</v>
      </c>
      <c r="L1113" s="663">
        <v>126.59</v>
      </c>
      <c r="M1113" s="663">
        <v>4557.2400000000025</v>
      </c>
      <c r="N1113" s="662">
        <v>36</v>
      </c>
      <c r="O1113" s="745">
        <v>26.5</v>
      </c>
      <c r="P1113" s="663">
        <v>253.18</v>
      </c>
      <c r="Q1113" s="678">
        <v>5.5555555555555525E-2</v>
      </c>
      <c r="R1113" s="662">
        <v>2</v>
      </c>
      <c r="S1113" s="678">
        <v>5.5555555555555552E-2</v>
      </c>
      <c r="T1113" s="745">
        <v>1.5</v>
      </c>
      <c r="U1113" s="701">
        <v>5.6603773584905662E-2</v>
      </c>
    </row>
    <row r="1114" spans="1:21" ht="14.4" customHeight="1" x14ac:dyDescent="0.3">
      <c r="A1114" s="661">
        <v>13</v>
      </c>
      <c r="B1114" s="662" t="s">
        <v>530</v>
      </c>
      <c r="C1114" s="662" t="s">
        <v>1723</v>
      </c>
      <c r="D1114" s="743" t="s">
        <v>2850</v>
      </c>
      <c r="E1114" s="744" t="s">
        <v>1739</v>
      </c>
      <c r="F1114" s="662" t="s">
        <v>1714</v>
      </c>
      <c r="G1114" s="662" t="s">
        <v>1866</v>
      </c>
      <c r="H1114" s="662" t="s">
        <v>1113</v>
      </c>
      <c r="I1114" s="662" t="s">
        <v>1867</v>
      </c>
      <c r="J1114" s="662" t="s">
        <v>1868</v>
      </c>
      <c r="K1114" s="662" t="s">
        <v>1140</v>
      </c>
      <c r="L1114" s="663">
        <v>69.16</v>
      </c>
      <c r="M1114" s="663">
        <v>138.32</v>
      </c>
      <c r="N1114" s="662">
        <v>2</v>
      </c>
      <c r="O1114" s="745">
        <v>1</v>
      </c>
      <c r="P1114" s="663"/>
      <c r="Q1114" s="678">
        <v>0</v>
      </c>
      <c r="R1114" s="662"/>
      <c r="S1114" s="678">
        <v>0</v>
      </c>
      <c r="T1114" s="745"/>
      <c r="U1114" s="701">
        <v>0</v>
      </c>
    </row>
    <row r="1115" spans="1:21" ht="14.4" customHeight="1" x14ac:dyDescent="0.3">
      <c r="A1115" s="661">
        <v>13</v>
      </c>
      <c r="B1115" s="662" t="s">
        <v>530</v>
      </c>
      <c r="C1115" s="662" t="s">
        <v>1723</v>
      </c>
      <c r="D1115" s="743" t="s">
        <v>2850</v>
      </c>
      <c r="E1115" s="744" t="s">
        <v>1739</v>
      </c>
      <c r="F1115" s="662" t="s">
        <v>1714</v>
      </c>
      <c r="G1115" s="662" t="s">
        <v>2131</v>
      </c>
      <c r="H1115" s="662" t="s">
        <v>1113</v>
      </c>
      <c r="I1115" s="662" t="s">
        <v>2490</v>
      </c>
      <c r="J1115" s="662" t="s">
        <v>2491</v>
      </c>
      <c r="K1115" s="662" t="s">
        <v>2492</v>
      </c>
      <c r="L1115" s="663">
        <v>69.16</v>
      </c>
      <c r="M1115" s="663">
        <v>414.95999999999992</v>
      </c>
      <c r="N1115" s="662">
        <v>6</v>
      </c>
      <c r="O1115" s="745">
        <v>5.5</v>
      </c>
      <c r="P1115" s="663"/>
      <c r="Q1115" s="678">
        <v>0</v>
      </c>
      <c r="R1115" s="662"/>
      <c r="S1115" s="678">
        <v>0</v>
      </c>
      <c r="T1115" s="745"/>
      <c r="U1115" s="701">
        <v>0</v>
      </c>
    </row>
    <row r="1116" spans="1:21" ht="14.4" customHeight="1" x14ac:dyDescent="0.3">
      <c r="A1116" s="661">
        <v>13</v>
      </c>
      <c r="B1116" s="662" t="s">
        <v>530</v>
      </c>
      <c r="C1116" s="662" t="s">
        <v>1723</v>
      </c>
      <c r="D1116" s="743" t="s">
        <v>2850</v>
      </c>
      <c r="E1116" s="744" t="s">
        <v>1739</v>
      </c>
      <c r="F1116" s="662" t="s">
        <v>1714</v>
      </c>
      <c r="G1116" s="662" t="s">
        <v>1877</v>
      </c>
      <c r="H1116" s="662" t="s">
        <v>531</v>
      </c>
      <c r="I1116" s="662" t="s">
        <v>2019</v>
      </c>
      <c r="J1116" s="662" t="s">
        <v>1882</v>
      </c>
      <c r="K1116" s="662" t="s">
        <v>2020</v>
      </c>
      <c r="L1116" s="663">
        <v>0</v>
      </c>
      <c r="M1116" s="663">
        <v>0</v>
      </c>
      <c r="N1116" s="662">
        <v>7</v>
      </c>
      <c r="O1116" s="745">
        <v>5</v>
      </c>
      <c r="P1116" s="663">
        <v>0</v>
      </c>
      <c r="Q1116" s="678"/>
      <c r="R1116" s="662">
        <v>1</v>
      </c>
      <c r="S1116" s="678">
        <v>0.14285714285714285</v>
      </c>
      <c r="T1116" s="745">
        <v>0.5</v>
      </c>
      <c r="U1116" s="701">
        <v>0.1</v>
      </c>
    </row>
    <row r="1117" spans="1:21" ht="14.4" customHeight="1" x14ac:dyDescent="0.3">
      <c r="A1117" s="661">
        <v>13</v>
      </c>
      <c r="B1117" s="662" t="s">
        <v>530</v>
      </c>
      <c r="C1117" s="662" t="s">
        <v>1723</v>
      </c>
      <c r="D1117" s="743" t="s">
        <v>2850</v>
      </c>
      <c r="E1117" s="744" t="s">
        <v>1739</v>
      </c>
      <c r="F1117" s="662" t="s">
        <v>1714</v>
      </c>
      <c r="G1117" s="662" t="s">
        <v>2442</v>
      </c>
      <c r="H1117" s="662" t="s">
        <v>531</v>
      </c>
      <c r="I1117" s="662" t="s">
        <v>2589</v>
      </c>
      <c r="J1117" s="662" t="s">
        <v>1035</v>
      </c>
      <c r="K1117" s="662" t="s">
        <v>946</v>
      </c>
      <c r="L1117" s="663">
        <v>54.23</v>
      </c>
      <c r="M1117" s="663">
        <v>54.23</v>
      </c>
      <c r="N1117" s="662">
        <v>1</v>
      </c>
      <c r="O1117" s="745">
        <v>1</v>
      </c>
      <c r="P1117" s="663"/>
      <c r="Q1117" s="678">
        <v>0</v>
      </c>
      <c r="R1117" s="662"/>
      <c r="S1117" s="678">
        <v>0</v>
      </c>
      <c r="T1117" s="745"/>
      <c r="U1117" s="701">
        <v>0</v>
      </c>
    </row>
    <row r="1118" spans="1:21" ht="14.4" customHeight="1" x14ac:dyDescent="0.3">
      <c r="A1118" s="661">
        <v>13</v>
      </c>
      <c r="B1118" s="662" t="s">
        <v>530</v>
      </c>
      <c r="C1118" s="662" t="s">
        <v>1723</v>
      </c>
      <c r="D1118" s="743" t="s">
        <v>2850</v>
      </c>
      <c r="E1118" s="744" t="s">
        <v>1739</v>
      </c>
      <c r="F1118" s="662" t="s">
        <v>1714</v>
      </c>
      <c r="G1118" s="662" t="s">
        <v>2027</v>
      </c>
      <c r="H1118" s="662" t="s">
        <v>531</v>
      </c>
      <c r="I1118" s="662" t="s">
        <v>2028</v>
      </c>
      <c r="J1118" s="662" t="s">
        <v>1089</v>
      </c>
      <c r="K1118" s="662" t="s">
        <v>2029</v>
      </c>
      <c r="L1118" s="663">
        <v>0</v>
      </c>
      <c r="M1118" s="663">
        <v>0</v>
      </c>
      <c r="N1118" s="662">
        <v>5</v>
      </c>
      <c r="O1118" s="745">
        <v>3</v>
      </c>
      <c r="P1118" s="663">
        <v>0</v>
      </c>
      <c r="Q1118" s="678"/>
      <c r="R1118" s="662">
        <v>1</v>
      </c>
      <c r="S1118" s="678">
        <v>0.2</v>
      </c>
      <c r="T1118" s="745">
        <v>1</v>
      </c>
      <c r="U1118" s="701">
        <v>0.33333333333333331</v>
      </c>
    </row>
    <row r="1119" spans="1:21" ht="14.4" customHeight="1" x14ac:dyDescent="0.3">
      <c r="A1119" s="661">
        <v>13</v>
      </c>
      <c r="B1119" s="662" t="s">
        <v>530</v>
      </c>
      <c r="C1119" s="662" t="s">
        <v>1723</v>
      </c>
      <c r="D1119" s="743" t="s">
        <v>2850</v>
      </c>
      <c r="E1119" s="744" t="s">
        <v>1739</v>
      </c>
      <c r="F1119" s="662" t="s">
        <v>1714</v>
      </c>
      <c r="G1119" s="662" t="s">
        <v>2027</v>
      </c>
      <c r="H1119" s="662" t="s">
        <v>531</v>
      </c>
      <c r="I1119" s="662" t="s">
        <v>2306</v>
      </c>
      <c r="J1119" s="662" t="s">
        <v>1089</v>
      </c>
      <c r="K1119" s="662" t="s">
        <v>2307</v>
      </c>
      <c r="L1119" s="663">
        <v>0</v>
      </c>
      <c r="M1119" s="663">
        <v>0</v>
      </c>
      <c r="N1119" s="662">
        <v>1</v>
      </c>
      <c r="O1119" s="745">
        <v>1</v>
      </c>
      <c r="P1119" s="663"/>
      <c r="Q1119" s="678"/>
      <c r="R1119" s="662"/>
      <c r="S1119" s="678">
        <v>0</v>
      </c>
      <c r="T1119" s="745"/>
      <c r="U1119" s="701">
        <v>0</v>
      </c>
    </row>
    <row r="1120" spans="1:21" ht="14.4" customHeight="1" x14ac:dyDescent="0.3">
      <c r="A1120" s="661">
        <v>13</v>
      </c>
      <c r="B1120" s="662" t="s">
        <v>530</v>
      </c>
      <c r="C1120" s="662" t="s">
        <v>1723</v>
      </c>
      <c r="D1120" s="743" t="s">
        <v>2850</v>
      </c>
      <c r="E1120" s="744" t="s">
        <v>1739</v>
      </c>
      <c r="F1120" s="662" t="s">
        <v>1714</v>
      </c>
      <c r="G1120" s="662" t="s">
        <v>1906</v>
      </c>
      <c r="H1120" s="662" t="s">
        <v>1113</v>
      </c>
      <c r="I1120" s="662" t="s">
        <v>2036</v>
      </c>
      <c r="J1120" s="662" t="s">
        <v>2037</v>
      </c>
      <c r="K1120" s="662" t="s">
        <v>1455</v>
      </c>
      <c r="L1120" s="663">
        <v>0</v>
      </c>
      <c r="M1120" s="663">
        <v>0</v>
      </c>
      <c r="N1120" s="662">
        <v>1</v>
      </c>
      <c r="O1120" s="745">
        <v>1</v>
      </c>
      <c r="P1120" s="663"/>
      <c r="Q1120" s="678"/>
      <c r="R1120" s="662"/>
      <c r="S1120" s="678">
        <v>0</v>
      </c>
      <c r="T1120" s="745"/>
      <c r="U1120" s="701">
        <v>0</v>
      </c>
    </row>
    <row r="1121" spans="1:21" ht="14.4" customHeight="1" x14ac:dyDescent="0.3">
      <c r="A1121" s="661">
        <v>13</v>
      </c>
      <c r="B1121" s="662" t="s">
        <v>530</v>
      </c>
      <c r="C1121" s="662" t="s">
        <v>1723</v>
      </c>
      <c r="D1121" s="743" t="s">
        <v>2850</v>
      </c>
      <c r="E1121" s="744" t="s">
        <v>1741</v>
      </c>
      <c r="F1121" s="662" t="s">
        <v>1714</v>
      </c>
      <c r="G1121" s="662" t="s">
        <v>1751</v>
      </c>
      <c r="H1121" s="662" t="s">
        <v>1113</v>
      </c>
      <c r="I1121" s="662" t="s">
        <v>1752</v>
      </c>
      <c r="J1121" s="662" t="s">
        <v>1753</v>
      </c>
      <c r="K1121" s="662" t="s">
        <v>1754</v>
      </c>
      <c r="L1121" s="663">
        <v>66.08</v>
      </c>
      <c r="M1121" s="663">
        <v>66.08</v>
      </c>
      <c r="N1121" s="662">
        <v>1</v>
      </c>
      <c r="O1121" s="745">
        <v>1</v>
      </c>
      <c r="P1121" s="663"/>
      <c r="Q1121" s="678">
        <v>0</v>
      </c>
      <c r="R1121" s="662"/>
      <c r="S1121" s="678">
        <v>0</v>
      </c>
      <c r="T1121" s="745"/>
      <c r="U1121" s="701">
        <v>0</v>
      </c>
    </row>
    <row r="1122" spans="1:21" ht="14.4" customHeight="1" x14ac:dyDescent="0.3">
      <c r="A1122" s="661">
        <v>13</v>
      </c>
      <c r="B1122" s="662" t="s">
        <v>530</v>
      </c>
      <c r="C1122" s="662" t="s">
        <v>1723</v>
      </c>
      <c r="D1122" s="743" t="s">
        <v>2850</v>
      </c>
      <c r="E1122" s="744" t="s">
        <v>1741</v>
      </c>
      <c r="F1122" s="662" t="s">
        <v>1714</v>
      </c>
      <c r="G1122" s="662" t="s">
        <v>1861</v>
      </c>
      <c r="H1122" s="662" t="s">
        <v>531</v>
      </c>
      <c r="I1122" s="662" t="s">
        <v>727</v>
      </c>
      <c r="J1122" s="662" t="s">
        <v>728</v>
      </c>
      <c r="K1122" s="662" t="s">
        <v>729</v>
      </c>
      <c r="L1122" s="663">
        <v>126.59</v>
      </c>
      <c r="M1122" s="663">
        <v>126.59</v>
      </c>
      <c r="N1122" s="662">
        <v>1</v>
      </c>
      <c r="O1122" s="745">
        <v>1</v>
      </c>
      <c r="P1122" s="663"/>
      <c r="Q1122" s="678">
        <v>0</v>
      </c>
      <c r="R1122" s="662"/>
      <c r="S1122" s="678">
        <v>0</v>
      </c>
      <c r="T1122" s="745"/>
      <c r="U1122" s="701">
        <v>0</v>
      </c>
    </row>
    <row r="1123" spans="1:21" ht="14.4" customHeight="1" x14ac:dyDescent="0.3">
      <c r="A1123" s="661">
        <v>13</v>
      </c>
      <c r="B1123" s="662" t="s">
        <v>530</v>
      </c>
      <c r="C1123" s="662" t="s">
        <v>1723</v>
      </c>
      <c r="D1123" s="743" t="s">
        <v>2850</v>
      </c>
      <c r="E1123" s="744" t="s">
        <v>1742</v>
      </c>
      <c r="F1123" s="662" t="s">
        <v>1714</v>
      </c>
      <c r="G1123" s="662" t="s">
        <v>1751</v>
      </c>
      <c r="H1123" s="662" t="s">
        <v>1113</v>
      </c>
      <c r="I1123" s="662" t="s">
        <v>1410</v>
      </c>
      <c r="J1123" s="662" t="s">
        <v>1260</v>
      </c>
      <c r="K1123" s="662" t="s">
        <v>1656</v>
      </c>
      <c r="L1123" s="663">
        <v>154.36000000000001</v>
      </c>
      <c r="M1123" s="663">
        <v>617.44000000000005</v>
      </c>
      <c r="N1123" s="662">
        <v>4</v>
      </c>
      <c r="O1123" s="745">
        <v>2.5</v>
      </c>
      <c r="P1123" s="663"/>
      <c r="Q1123" s="678">
        <v>0</v>
      </c>
      <c r="R1123" s="662"/>
      <c r="S1123" s="678">
        <v>0</v>
      </c>
      <c r="T1123" s="745"/>
      <c r="U1123" s="701">
        <v>0</v>
      </c>
    </row>
    <row r="1124" spans="1:21" ht="14.4" customHeight="1" x14ac:dyDescent="0.3">
      <c r="A1124" s="661">
        <v>13</v>
      </c>
      <c r="B1124" s="662" t="s">
        <v>530</v>
      </c>
      <c r="C1124" s="662" t="s">
        <v>1723</v>
      </c>
      <c r="D1124" s="743" t="s">
        <v>2850</v>
      </c>
      <c r="E1124" s="744" t="s">
        <v>1742</v>
      </c>
      <c r="F1124" s="662" t="s">
        <v>1714</v>
      </c>
      <c r="G1124" s="662" t="s">
        <v>1751</v>
      </c>
      <c r="H1124" s="662" t="s">
        <v>1113</v>
      </c>
      <c r="I1124" s="662" t="s">
        <v>1414</v>
      </c>
      <c r="J1124" s="662" t="s">
        <v>1415</v>
      </c>
      <c r="K1124" s="662" t="s">
        <v>1416</v>
      </c>
      <c r="L1124" s="663">
        <v>75.73</v>
      </c>
      <c r="M1124" s="663">
        <v>227.19</v>
      </c>
      <c r="N1124" s="662">
        <v>3</v>
      </c>
      <c r="O1124" s="745">
        <v>3</v>
      </c>
      <c r="P1124" s="663"/>
      <c r="Q1124" s="678">
        <v>0</v>
      </c>
      <c r="R1124" s="662"/>
      <c r="S1124" s="678">
        <v>0</v>
      </c>
      <c r="T1124" s="745"/>
      <c r="U1124" s="701">
        <v>0</v>
      </c>
    </row>
    <row r="1125" spans="1:21" ht="14.4" customHeight="1" x14ac:dyDescent="0.3">
      <c r="A1125" s="661">
        <v>13</v>
      </c>
      <c r="B1125" s="662" t="s">
        <v>530</v>
      </c>
      <c r="C1125" s="662" t="s">
        <v>1723</v>
      </c>
      <c r="D1125" s="743" t="s">
        <v>2850</v>
      </c>
      <c r="E1125" s="744" t="s">
        <v>1742</v>
      </c>
      <c r="F1125" s="662" t="s">
        <v>1714</v>
      </c>
      <c r="G1125" s="662" t="s">
        <v>1755</v>
      </c>
      <c r="H1125" s="662" t="s">
        <v>531</v>
      </c>
      <c r="I1125" s="662" t="s">
        <v>1756</v>
      </c>
      <c r="J1125" s="662" t="s">
        <v>1757</v>
      </c>
      <c r="K1125" s="662" t="s">
        <v>1758</v>
      </c>
      <c r="L1125" s="663">
        <v>57.76</v>
      </c>
      <c r="M1125" s="663">
        <v>1790.56</v>
      </c>
      <c r="N1125" s="662">
        <v>31</v>
      </c>
      <c r="O1125" s="745">
        <v>28.5</v>
      </c>
      <c r="P1125" s="663">
        <v>173.28</v>
      </c>
      <c r="Q1125" s="678">
        <v>9.6774193548387094E-2</v>
      </c>
      <c r="R1125" s="662">
        <v>3</v>
      </c>
      <c r="S1125" s="678">
        <v>9.6774193548387094E-2</v>
      </c>
      <c r="T1125" s="745">
        <v>3</v>
      </c>
      <c r="U1125" s="701">
        <v>0.10526315789473684</v>
      </c>
    </row>
    <row r="1126" spans="1:21" ht="14.4" customHeight="1" x14ac:dyDescent="0.3">
      <c r="A1126" s="661">
        <v>13</v>
      </c>
      <c r="B1126" s="662" t="s">
        <v>530</v>
      </c>
      <c r="C1126" s="662" t="s">
        <v>1723</v>
      </c>
      <c r="D1126" s="743" t="s">
        <v>2850</v>
      </c>
      <c r="E1126" s="744" t="s">
        <v>1742</v>
      </c>
      <c r="F1126" s="662" t="s">
        <v>1714</v>
      </c>
      <c r="G1126" s="662" t="s">
        <v>1769</v>
      </c>
      <c r="H1126" s="662" t="s">
        <v>531</v>
      </c>
      <c r="I1126" s="662" t="s">
        <v>1921</v>
      </c>
      <c r="J1126" s="662" t="s">
        <v>1771</v>
      </c>
      <c r="K1126" s="662" t="s">
        <v>1922</v>
      </c>
      <c r="L1126" s="663">
        <v>36.76</v>
      </c>
      <c r="M1126" s="663">
        <v>36.76</v>
      </c>
      <c r="N1126" s="662">
        <v>1</v>
      </c>
      <c r="O1126" s="745">
        <v>1</v>
      </c>
      <c r="P1126" s="663"/>
      <c r="Q1126" s="678">
        <v>0</v>
      </c>
      <c r="R1126" s="662"/>
      <c r="S1126" s="678">
        <v>0</v>
      </c>
      <c r="T1126" s="745"/>
      <c r="U1126" s="701">
        <v>0</v>
      </c>
    </row>
    <row r="1127" spans="1:21" ht="14.4" customHeight="1" x14ac:dyDescent="0.3">
      <c r="A1127" s="661">
        <v>13</v>
      </c>
      <c r="B1127" s="662" t="s">
        <v>530</v>
      </c>
      <c r="C1127" s="662" t="s">
        <v>1723</v>
      </c>
      <c r="D1127" s="743" t="s">
        <v>2850</v>
      </c>
      <c r="E1127" s="744" t="s">
        <v>1742</v>
      </c>
      <c r="F1127" s="662" t="s">
        <v>1714</v>
      </c>
      <c r="G1127" s="662" t="s">
        <v>1782</v>
      </c>
      <c r="H1127" s="662" t="s">
        <v>531</v>
      </c>
      <c r="I1127" s="662" t="s">
        <v>1783</v>
      </c>
      <c r="J1127" s="662" t="s">
        <v>1343</v>
      </c>
      <c r="K1127" s="662" t="s">
        <v>1663</v>
      </c>
      <c r="L1127" s="663">
        <v>170.52</v>
      </c>
      <c r="M1127" s="663">
        <v>341.04</v>
      </c>
      <c r="N1127" s="662">
        <v>2</v>
      </c>
      <c r="O1127" s="745">
        <v>1</v>
      </c>
      <c r="P1127" s="663"/>
      <c r="Q1127" s="678">
        <v>0</v>
      </c>
      <c r="R1127" s="662"/>
      <c r="S1127" s="678">
        <v>0</v>
      </c>
      <c r="T1127" s="745"/>
      <c r="U1127" s="701">
        <v>0</v>
      </c>
    </row>
    <row r="1128" spans="1:21" ht="14.4" customHeight="1" x14ac:dyDescent="0.3">
      <c r="A1128" s="661">
        <v>13</v>
      </c>
      <c r="B1128" s="662" t="s">
        <v>530</v>
      </c>
      <c r="C1128" s="662" t="s">
        <v>1723</v>
      </c>
      <c r="D1128" s="743" t="s">
        <v>2850</v>
      </c>
      <c r="E1128" s="744" t="s">
        <v>1742</v>
      </c>
      <c r="F1128" s="662" t="s">
        <v>1714</v>
      </c>
      <c r="G1128" s="662" t="s">
        <v>1782</v>
      </c>
      <c r="H1128" s="662" t="s">
        <v>531</v>
      </c>
      <c r="I1128" s="662" t="s">
        <v>1787</v>
      </c>
      <c r="J1128" s="662" t="s">
        <v>1788</v>
      </c>
      <c r="K1128" s="662" t="s">
        <v>1789</v>
      </c>
      <c r="L1128" s="663">
        <v>85.27</v>
      </c>
      <c r="M1128" s="663">
        <v>85.27</v>
      </c>
      <c r="N1128" s="662">
        <v>1</v>
      </c>
      <c r="O1128" s="745">
        <v>1</v>
      </c>
      <c r="P1128" s="663"/>
      <c r="Q1128" s="678">
        <v>0</v>
      </c>
      <c r="R1128" s="662"/>
      <c r="S1128" s="678">
        <v>0</v>
      </c>
      <c r="T1128" s="745"/>
      <c r="U1128" s="701">
        <v>0</v>
      </c>
    </row>
    <row r="1129" spans="1:21" ht="14.4" customHeight="1" x14ac:dyDescent="0.3">
      <c r="A1129" s="661">
        <v>13</v>
      </c>
      <c r="B1129" s="662" t="s">
        <v>530</v>
      </c>
      <c r="C1129" s="662" t="s">
        <v>1723</v>
      </c>
      <c r="D1129" s="743" t="s">
        <v>2850</v>
      </c>
      <c r="E1129" s="744" t="s">
        <v>1742</v>
      </c>
      <c r="F1129" s="662" t="s">
        <v>1714</v>
      </c>
      <c r="G1129" s="662" t="s">
        <v>1782</v>
      </c>
      <c r="H1129" s="662" t="s">
        <v>531</v>
      </c>
      <c r="I1129" s="662" t="s">
        <v>2277</v>
      </c>
      <c r="J1129" s="662" t="s">
        <v>1343</v>
      </c>
      <c r="K1129" s="662" t="s">
        <v>1111</v>
      </c>
      <c r="L1129" s="663">
        <v>0</v>
      </c>
      <c r="M1129" s="663">
        <v>0</v>
      </c>
      <c r="N1129" s="662">
        <v>4</v>
      </c>
      <c r="O1129" s="745">
        <v>1</v>
      </c>
      <c r="P1129" s="663"/>
      <c r="Q1129" s="678"/>
      <c r="R1129" s="662"/>
      <c r="S1129" s="678">
        <v>0</v>
      </c>
      <c r="T1129" s="745"/>
      <c r="U1129" s="701">
        <v>0</v>
      </c>
    </row>
    <row r="1130" spans="1:21" ht="14.4" customHeight="1" x14ac:dyDescent="0.3">
      <c r="A1130" s="661">
        <v>13</v>
      </c>
      <c r="B1130" s="662" t="s">
        <v>530</v>
      </c>
      <c r="C1130" s="662" t="s">
        <v>1723</v>
      </c>
      <c r="D1130" s="743" t="s">
        <v>2850</v>
      </c>
      <c r="E1130" s="744" t="s">
        <v>1742</v>
      </c>
      <c r="F1130" s="662" t="s">
        <v>1714</v>
      </c>
      <c r="G1130" s="662" t="s">
        <v>1797</v>
      </c>
      <c r="H1130" s="662" t="s">
        <v>531</v>
      </c>
      <c r="I1130" s="662" t="s">
        <v>1475</v>
      </c>
      <c r="J1130" s="662" t="s">
        <v>1476</v>
      </c>
      <c r="K1130" s="662" t="s">
        <v>1764</v>
      </c>
      <c r="L1130" s="663">
        <v>75.819999999999993</v>
      </c>
      <c r="M1130" s="663">
        <v>151.63999999999999</v>
      </c>
      <c r="N1130" s="662">
        <v>2</v>
      </c>
      <c r="O1130" s="745">
        <v>1</v>
      </c>
      <c r="P1130" s="663"/>
      <c r="Q1130" s="678">
        <v>0</v>
      </c>
      <c r="R1130" s="662"/>
      <c r="S1130" s="678">
        <v>0</v>
      </c>
      <c r="T1130" s="745"/>
      <c r="U1130" s="701">
        <v>0</v>
      </c>
    </row>
    <row r="1131" spans="1:21" ht="14.4" customHeight="1" x14ac:dyDescent="0.3">
      <c r="A1131" s="661">
        <v>13</v>
      </c>
      <c r="B1131" s="662" t="s">
        <v>530</v>
      </c>
      <c r="C1131" s="662" t="s">
        <v>1723</v>
      </c>
      <c r="D1131" s="743" t="s">
        <v>2850</v>
      </c>
      <c r="E1131" s="744" t="s">
        <v>1742</v>
      </c>
      <c r="F1131" s="662" t="s">
        <v>1714</v>
      </c>
      <c r="G1131" s="662" t="s">
        <v>1803</v>
      </c>
      <c r="H1131" s="662" t="s">
        <v>531</v>
      </c>
      <c r="I1131" s="662" t="s">
        <v>2318</v>
      </c>
      <c r="J1131" s="662" t="s">
        <v>1809</v>
      </c>
      <c r="K1131" s="662" t="s">
        <v>2319</v>
      </c>
      <c r="L1131" s="663">
        <v>0</v>
      </c>
      <c r="M1131" s="663">
        <v>0</v>
      </c>
      <c r="N1131" s="662">
        <v>2</v>
      </c>
      <c r="O1131" s="745">
        <v>1.5</v>
      </c>
      <c r="P1131" s="663"/>
      <c r="Q1131" s="678"/>
      <c r="R1131" s="662"/>
      <c r="S1131" s="678">
        <v>0</v>
      </c>
      <c r="T1131" s="745"/>
      <c r="U1131" s="701">
        <v>0</v>
      </c>
    </row>
    <row r="1132" spans="1:21" ht="14.4" customHeight="1" x14ac:dyDescent="0.3">
      <c r="A1132" s="661">
        <v>13</v>
      </c>
      <c r="B1132" s="662" t="s">
        <v>530</v>
      </c>
      <c r="C1132" s="662" t="s">
        <v>1723</v>
      </c>
      <c r="D1132" s="743" t="s">
        <v>2850</v>
      </c>
      <c r="E1132" s="744" t="s">
        <v>1742</v>
      </c>
      <c r="F1132" s="662" t="s">
        <v>1714</v>
      </c>
      <c r="G1132" s="662" t="s">
        <v>1803</v>
      </c>
      <c r="H1132" s="662" t="s">
        <v>531</v>
      </c>
      <c r="I1132" s="662" t="s">
        <v>2365</v>
      </c>
      <c r="J1132" s="662" t="s">
        <v>1809</v>
      </c>
      <c r="K1132" s="662" t="s">
        <v>1935</v>
      </c>
      <c r="L1132" s="663">
        <v>23.06</v>
      </c>
      <c r="M1132" s="663">
        <v>115.3</v>
      </c>
      <c r="N1132" s="662">
        <v>5</v>
      </c>
      <c r="O1132" s="745">
        <v>4</v>
      </c>
      <c r="P1132" s="663"/>
      <c r="Q1132" s="678">
        <v>0</v>
      </c>
      <c r="R1132" s="662"/>
      <c r="S1132" s="678">
        <v>0</v>
      </c>
      <c r="T1132" s="745"/>
      <c r="U1132" s="701">
        <v>0</v>
      </c>
    </row>
    <row r="1133" spans="1:21" ht="14.4" customHeight="1" x14ac:dyDescent="0.3">
      <c r="A1133" s="661">
        <v>13</v>
      </c>
      <c r="B1133" s="662" t="s">
        <v>530</v>
      </c>
      <c r="C1133" s="662" t="s">
        <v>1723</v>
      </c>
      <c r="D1133" s="743" t="s">
        <v>2850</v>
      </c>
      <c r="E1133" s="744" t="s">
        <v>1742</v>
      </c>
      <c r="F1133" s="662" t="s">
        <v>1714</v>
      </c>
      <c r="G1133" s="662" t="s">
        <v>1803</v>
      </c>
      <c r="H1133" s="662" t="s">
        <v>531</v>
      </c>
      <c r="I1133" s="662" t="s">
        <v>1808</v>
      </c>
      <c r="J1133" s="662" t="s">
        <v>1809</v>
      </c>
      <c r="K1133" s="662" t="s">
        <v>1140</v>
      </c>
      <c r="L1133" s="663">
        <v>69.16</v>
      </c>
      <c r="M1133" s="663">
        <v>69.16</v>
      </c>
      <c r="N1133" s="662">
        <v>1</v>
      </c>
      <c r="O1133" s="745">
        <v>0.5</v>
      </c>
      <c r="P1133" s="663"/>
      <c r="Q1133" s="678">
        <v>0</v>
      </c>
      <c r="R1133" s="662"/>
      <c r="S1133" s="678">
        <v>0</v>
      </c>
      <c r="T1133" s="745"/>
      <c r="U1133" s="701">
        <v>0</v>
      </c>
    </row>
    <row r="1134" spans="1:21" ht="14.4" customHeight="1" x14ac:dyDescent="0.3">
      <c r="A1134" s="661">
        <v>13</v>
      </c>
      <c r="B1134" s="662" t="s">
        <v>530</v>
      </c>
      <c r="C1134" s="662" t="s">
        <v>1723</v>
      </c>
      <c r="D1134" s="743" t="s">
        <v>2850</v>
      </c>
      <c r="E1134" s="744" t="s">
        <v>1742</v>
      </c>
      <c r="F1134" s="662" t="s">
        <v>1714</v>
      </c>
      <c r="G1134" s="662" t="s">
        <v>1803</v>
      </c>
      <c r="H1134" s="662" t="s">
        <v>531</v>
      </c>
      <c r="I1134" s="662" t="s">
        <v>986</v>
      </c>
      <c r="J1134" s="662" t="s">
        <v>987</v>
      </c>
      <c r="K1134" s="662" t="s">
        <v>1811</v>
      </c>
      <c r="L1134" s="663">
        <v>13.83</v>
      </c>
      <c r="M1134" s="663">
        <v>13.83</v>
      </c>
      <c r="N1134" s="662">
        <v>1</v>
      </c>
      <c r="O1134" s="745">
        <v>0.5</v>
      </c>
      <c r="P1134" s="663"/>
      <c r="Q1134" s="678">
        <v>0</v>
      </c>
      <c r="R1134" s="662"/>
      <c r="S1134" s="678">
        <v>0</v>
      </c>
      <c r="T1134" s="745"/>
      <c r="U1134" s="701">
        <v>0</v>
      </c>
    </row>
    <row r="1135" spans="1:21" ht="14.4" customHeight="1" x14ac:dyDescent="0.3">
      <c r="A1135" s="661">
        <v>13</v>
      </c>
      <c r="B1135" s="662" t="s">
        <v>530</v>
      </c>
      <c r="C1135" s="662" t="s">
        <v>1723</v>
      </c>
      <c r="D1135" s="743" t="s">
        <v>2850</v>
      </c>
      <c r="E1135" s="744" t="s">
        <v>1742</v>
      </c>
      <c r="F1135" s="662" t="s">
        <v>1714</v>
      </c>
      <c r="G1135" s="662" t="s">
        <v>1803</v>
      </c>
      <c r="H1135" s="662" t="s">
        <v>531</v>
      </c>
      <c r="I1135" s="662" t="s">
        <v>2775</v>
      </c>
      <c r="J1135" s="662" t="s">
        <v>987</v>
      </c>
      <c r="K1135" s="662" t="s">
        <v>1813</v>
      </c>
      <c r="L1135" s="663">
        <v>27.67</v>
      </c>
      <c r="M1135" s="663">
        <v>27.67</v>
      </c>
      <c r="N1135" s="662">
        <v>1</v>
      </c>
      <c r="O1135" s="745">
        <v>1</v>
      </c>
      <c r="P1135" s="663"/>
      <c r="Q1135" s="678">
        <v>0</v>
      </c>
      <c r="R1135" s="662"/>
      <c r="S1135" s="678">
        <v>0</v>
      </c>
      <c r="T1135" s="745"/>
      <c r="U1135" s="701">
        <v>0</v>
      </c>
    </row>
    <row r="1136" spans="1:21" ht="14.4" customHeight="1" x14ac:dyDescent="0.3">
      <c r="A1136" s="661">
        <v>13</v>
      </c>
      <c r="B1136" s="662" t="s">
        <v>530</v>
      </c>
      <c r="C1136" s="662" t="s">
        <v>1723</v>
      </c>
      <c r="D1136" s="743" t="s">
        <v>2850</v>
      </c>
      <c r="E1136" s="744" t="s">
        <v>1742</v>
      </c>
      <c r="F1136" s="662" t="s">
        <v>1714</v>
      </c>
      <c r="G1136" s="662" t="s">
        <v>1803</v>
      </c>
      <c r="H1136" s="662" t="s">
        <v>531</v>
      </c>
      <c r="I1136" s="662" t="s">
        <v>2481</v>
      </c>
      <c r="J1136" s="662" t="s">
        <v>1809</v>
      </c>
      <c r="K1136" s="662" t="s">
        <v>2482</v>
      </c>
      <c r="L1136" s="663">
        <v>0</v>
      </c>
      <c r="M1136" s="663">
        <v>0</v>
      </c>
      <c r="N1136" s="662">
        <v>1</v>
      </c>
      <c r="O1136" s="745">
        <v>0.5</v>
      </c>
      <c r="P1136" s="663"/>
      <c r="Q1136" s="678"/>
      <c r="R1136" s="662"/>
      <c r="S1136" s="678">
        <v>0</v>
      </c>
      <c r="T1136" s="745"/>
      <c r="U1136" s="701">
        <v>0</v>
      </c>
    </row>
    <row r="1137" spans="1:21" ht="14.4" customHeight="1" x14ac:dyDescent="0.3">
      <c r="A1137" s="661">
        <v>13</v>
      </c>
      <c r="B1137" s="662" t="s">
        <v>530</v>
      </c>
      <c r="C1137" s="662" t="s">
        <v>1723</v>
      </c>
      <c r="D1137" s="743" t="s">
        <v>2850</v>
      </c>
      <c r="E1137" s="744" t="s">
        <v>1742</v>
      </c>
      <c r="F1137" s="662" t="s">
        <v>1714</v>
      </c>
      <c r="G1137" s="662" t="s">
        <v>1833</v>
      </c>
      <c r="H1137" s="662" t="s">
        <v>531</v>
      </c>
      <c r="I1137" s="662" t="s">
        <v>929</v>
      </c>
      <c r="J1137" s="662" t="s">
        <v>930</v>
      </c>
      <c r="K1137" s="662" t="s">
        <v>905</v>
      </c>
      <c r="L1137" s="663">
        <v>0</v>
      </c>
      <c r="M1137" s="663">
        <v>0</v>
      </c>
      <c r="N1137" s="662">
        <v>6</v>
      </c>
      <c r="O1137" s="745">
        <v>5</v>
      </c>
      <c r="P1137" s="663"/>
      <c r="Q1137" s="678"/>
      <c r="R1137" s="662"/>
      <c r="S1137" s="678">
        <v>0</v>
      </c>
      <c r="T1137" s="745"/>
      <c r="U1137" s="701">
        <v>0</v>
      </c>
    </row>
    <row r="1138" spans="1:21" ht="14.4" customHeight="1" x14ac:dyDescent="0.3">
      <c r="A1138" s="661">
        <v>13</v>
      </c>
      <c r="B1138" s="662" t="s">
        <v>530</v>
      </c>
      <c r="C1138" s="662" t="s">
        <v>1723</v>
      </c>
      <c r="D1138" s="743" t="s">
        <v>2850</v>
      </c>
      <c r="E1138" s="744" t="s">
        <v>1742</v>
      </c>
      <c r="F1138" s="662" t="s">
        <v>1714</v>
      </c>
      <c r="G1138" s="662" t="s">
        <v>1960</v>
      </c>
      <c r="H1138" s="662" t="s">
        <v>531</v>
      </c>
      <c r="I1138" s="662" t="s">
        <v>2101</v>
      </c>
      <c r="J1138" s="662" t="s">
        <v>2102</v>
      </c>
      <c r="K1138" s="662" t="s">
        <v>2103</v>
      </c>
      <c r="L1138" s="663">
        <v>140.96</v>
      </c>
      <c r="M1138" s="663">
        <v>1409.6000000000001</v>
      </c>
      <c r="N1138" s="662">
        <v>10</v>
      </c>
      <c r="O1138" s="745">
        <v>10</v>
      </c>
      <c r="P1138" s="663">
        <v>281.92</v>
      </c>
      <c r="Q1138" s="678">
        <v>0.19999999999999998</v>
      </c>
      <c r="R1138" s="662">
        <v>2</v>
      </c>
      <c r="S1138" s="678">
        <v>0.2</v>
      </c>
      <c r="T1138" s="745">
        <v>2</v>
      </c>
      <c r="U1138" s="701">
        <v>0.2</v>
      </c>
    </row>
    <row r="1139" spans="1:21" ht="14.4" customHeight="1" x14ac:dyDescent="0.3">
      <c r="A1139" s="661">
        <v>13</v>
      </c>
      <c r="B1139" s="662" t="s">
        <v>530</v>
      </c>
      <c r="C1139" s="662" t="s">
        <v>1723</v>
      </c>
      <c r="D1139" s="743" t="s">
        <v>2850</v>
      </c>
      <c r="E1139" s="744" t="s">
        <v>1742</v>
      </c>
      <c r="F1139" s="662" t="s">
        <v>1714</v>
      </c>
      <c r="G1139" s="662" t="s">
        <v>1973</v>
      </c>
      <c r="H1139" s="662" t="s">
        <v>531</v>
      </c>
      <c r="I1139" s="662" t="s">
        <v>2112</v>
      </c>
      <c r="J1139" s="662" t="s">
        <v>1369</v>
      </c>
      <c r="K1139" s="662" t="s">
        <v>2113</v>
      </c>
      <c r="L1139" s="663">
        <v>48.09</v>
      </c>
      <c r="M1139" s="663">
        <v>144.27000000000001</v>
      </c>
      <c r="N1139" s="662">
        <v>3</v>
      </c>
      <c r="O1139" s="745">
        <v>2</v>
      </c>
      <c r="P1139" s="663"/>
      <c r="Q1139" s="678">
        <v>0</v>
      </c>
      <c r="R1139" s="662"/>
      <c r="S1139" s="678">
        <v>0</v>
      </c>
      <c r="T1139" s="745"/>
      <c r="U1139" s="701">
        <v>0</v>
      </c>
    </row>
    <row r="1140" spans="1:21" ht="14.4" customHeight="1" x14ac:dyDescent="0.3">
      <c r="A1140" s="661">
        <v>13</v>
      </c>
      <c r="B1140" s="662" t="s">
        <v>530</v>
      </c>
      <c r="C1140" s="662" t="s">
        <v>1723</v>
      </c>
      <c r="D1140" s="743" t="s">
        <v>2850</v>
      </c>
      <c r="E1140" s="744" t="s">
        <v>1742</v>
      </c>
      <c r="F1140" s="662" t="s">
        <v>1714</v>
      </c>
      <c r="G1140" s="662" t="s">
        <v>1854</v>
      </c>
      <c r="H1140" s="662" t="s">
        <v>531</v>
      </c>
      <c r="I1140" s="662" t="s">
        <v>758</v>
      </c>
      <c r="J1140" s="662" t="s">
        <v>759</v>
      </c>
      <c r="K1140" s="662" t="s">
        <v>1855</v>
      </c>
      <c r="L1140" s="663">
        <v>0</v>
      </c>
      <c r="M1140" s="663">
        <v>0</v>
      </c>
      <c r="N1140" s="662">
        <v>2</v>
      </c>
      <c r="O1140" s="745">
        <v>1</v>
      </c>
      <c r="P1140" s="663"/>
      <c r="Q1140" s="678"/>
      <c r="R1140" s="662"/>
      <c r="S1140" s="678">
        <v>0</v>
      </c>
      <c r="T1140" s="745"/>
      <c r="U1140" s="701">
        <v>0</v>
      </c>
    </row>
    <row r="1141" spans="1:21" ht="14.4" customHeight="1" x14ac:dyDescent="0.3">
      <c r="A1141" s="661">
        <v>13</v>
      </c>
      <c r="B1141" s="662" t="s">
        <v>530</v>
      </c>
      <c r="C1141" s="662" t="s">
        <v>1723</v>
      </c>
      <c r="D1141" s="743" t="s">
        <v>2850</v>
      </c>
      <c r="E1141" s="744" t="s">
        <v>1742</v>
      </c>
      <c r="F1141" s="662" t="s">
        <v>1714</v>
      </c>
      <c r="G1141" s="662" t="s">
        <v>1854</v>
      </c>
      <c r="H1141" s="662" t="s">
        <v>531</v>
      </c>
      <c r="I1141" s="662" t="s">
        <v>2776</v>
      </c>
      <c r="J1141" s="662" t="s">
        <v>759</v>
      </c>
      <c r="K1141" s="662" t="s">
        <v>2777</v>
      </c>
      <c r="L1141" s="663">
        <v>0</v>
      </c>
      <c r="M1141" s="663">
        <v>0</v>
      </c>
      <c r="N1141" s="662">
        <v>5</v>
      </c>
      <c r="O1141" s="745">
        <v>2.5</v>
      </c>
      <c r="P1141" s="663"/>
      <c r="Q1141" s="678"/>
      <c r="R1141" s="662"/>
      <c r="S1141" s="678">
        <v>0</v>
      </c>
      <c r="T1141" s="745"/>
      <c r="U1141" s="701">
        <v>0</v>
      </c>
    </row>
    <row r="1142" spans="1:21" ht="14.4" customHeight="1" x14ac:dyDescent="0.3">
      <c r="A1142" s="661">
        <v>13</v>
      </c>
      <c r="B1142" s="662" t="s">
        <v>530</v>
      </c>
      <c r="C1142" s="662" t="s">
        <v>1723</v>
      </c>
      <c r="D1142" s="743" t="s">
        <v>2850</v>
      </c>
      <c r="E1142" s="744" t="s">
        <v>1742</v>
      </c>
      <c r="F1142" s="662" t="s">
        <v>1714</v>
      </c>
      <c r="G1142" s="662" t="s">
        <v>1856</v>
      </c>
      <c r="H1142" s="662" t="s">
        <v>531</v>
      </c>
      <c r="I1142" s="662" t="s">
        <v>1857</v>
      </c>
      <c r="J1142" s="662" t="s">
        <v>1110</v>
      </c>
      <c r="K1142" s="662" t="s">
        <v>1111</v>
      </c>
      <c r="L1142" s="663">
        <v>98.75</v>
      </c>
      <c r="M1142" s="663">
        <v>395</v>
      </c>
      <c r="N1142" s="662">
        <v>4</v>
      </c>
      <c r="O1142" s="745">
        <v>3</v>
      </c>
      <c r="P1142" s="663">
        <v>98.75</v>
      </c>
      <c r="Q1142" s="678">
        <v>0.25</v>
      </c>
      <c r="R1142" s="662">
        <v>1</v>
      </c>
      <c r="S1142" s="678">
        <v>0.25</v>
      </c>
      <c r="T1142" s="745">
        <v>1</v>
      </c>
      <c r="U1142" s="701">
        <v>0.33333333333333331</v>
      </c>
    </row>
    <row r="1143" spans="1:21" ht="14.4" customHeight="1" x14ac:dyDescent="0.3">
      <c r="A1143" s="661">
        <v>13</v>
      </c>
      <c r="B1143" s="662" t="s">
        <v>530</v>
      </c>
      <c r="C1143" s="662" t="s">
        <v>1723</v>
      </c>
      <c r="D1143" s="743" t="s">
        <v>2850</v>
      </c>
      <c r="E1143" s="744" t="s">
        <v>1742</v>
      </c>
      <c r="F1143" s="662" t="s">
        <v>1714</v>
      </c>
      <c r="G1143" s="662" t="s">
        <v>1856</v>
      </c>
      <c r="H1143" s="662" t="s">
        <v>531</v>
      </c>
      <c r="I1143" s="662" t="s">
        <v>2581</v>
      </c>
      <c r="J1143" s="662" t="s">
        <v>2582</v>
      </c>
      <c r="K1143" s="662" t="s">
        <v>2260</v>
      </c>
      <c r="L1143" s="663">
        <v>49.38</v>
      </c>
      <c r="M1143" s="663">
        <v>49.38</v>
      </c>
      <c r="N1143" s="662">
        <v>1</v>
      </c>
      <c r="O1143" s="745">
        <v>1</v>
      </c>
      <c r="P1143" s="663"/>
      <c r="Q1143" s="678">
        <v>0</v>
      </c>
      <c r="R1143" s="662"/>
      <c r="S1143" s="678">
        <v>0</v>
      </c>
      <c r="T1143" s="745"/>
      <c r="U1143" s="701">
        <v>0</v>
      </c>
    </row>
    <row r="1144" spans="1:21" ht="14.4" customHeight="1" x14ac:dyDescent="0.3">
      <c r="A1144" s="661">
        <v>13</v>
      </c>
      <c r="B1144" s="662" t="s">
        <v>530</v>
      </c>
      <c r="C1144" s="662" t="s">
        <v>1723</v>
      </c>
      <c r="D1144" s="743" t="s">
        <v>2850</v>
      </c>
      <c r="E1144" s="744" t="s">
        <v>1742</v>
      </c>
      <c r="F1144" s="662" t="s">
        <v>1714</v>
      </c>
      <c r="G1144" s="662" t="s">
        <v>1856</v>
      </c>
      <c r="H1144" s="662" t="s">
        <v>531</v>
      </c>
      <c r="I1144" s="662" t="s">
        <v>1858</v>
      </c>
      <c r="J1144" s="662" t="s">
        <v>1110</v>
      </c>
      <c r="K1144" s="662" t="s">
        <v>1859</v>
      </c>
      <c r="L1144" s="663">
        <v>0</v>
      </c>
      <c r="M1144" s="663">
        <v>0</v>
      </c>
      <c r="N1144" s="662">
        <v>3</v>
      </c>
      <c r="O1144" s="745">
        <v>1</v>
      </c>
      <c r="P1144" s="663"/>
      <c r="Q1144" s="678"/>
      <c r="R1144" s="662"/>
      <c r="S1144" s="678">
        <v>0</v>
      </c>
      <c r="T1144" s="745"/>
      <c r="U1144" s="701">
        <v>0</v>
      </c>
    </row>
    <row r="1145" spans="1:21" ht="14.4" customHeight="1" x14ac:dyDescent="0.3">
      <c r="A1145" s="661">
        <v>13</v>
      </c>
      <c r="B1145" s="662" t="s">
        <v>530</v>
      </c>
      <c r="C1145" s="662" t="s">
        <v>1723</v>
      </c>
      <c r="D1145" s="743" t="s">
        <v>2850</v>
      </c>
      <c r="E1145" s="744" t="s">
        <v>1742</v>
      </c>
      <c r="F1145" s="662" t="s">
        <v>1714</v>
      </c>
      <c r="G1145" s="662" t="s">
        <v>2123</v>
      </c>
      <c r="H1145" s="662" t="s">
        <v>531</v>
      </c>
      <c r="I1145" s="662" t="s">
        <v>688</v>
      </c>
      <c r="J1145" s="662" t="s">
        <v>2400</v>
      </c>
      <c r="K1145" s="662" t="s">
        <v>2401</v>
      </c>
      <c r="L1145" s="663">
        <v>73.989999999999995</v>
      </c>
      <c r="M1145" s="663">
        <v>147.97999999999999</v>
      </c>
      <c r="N1145" s="662">
        <v>2</v>
      </c>
      <c r="O1145" s="745">
        <v>1</v>
      </c>
      <c r="P1145" s="663"/>
      <c r="Q1145" s="678">
        <v>0</v>
      </c>
      <c r="R1145" s="662"/>
      <c r="S1145" s="678">
        <v>0</v>
      </c>
      <c r="T1145" s="745"/>
      <c r="U1145" s="701">
        <v>0</v>
      </c>
    </row>
    <row r="1146" spans="1:21" ht="14.4" customHeight="1" x14ac:dyDescent="0.3">
      <c r="A1146" s="661">
        <v>13</v>
      </c>
      <c r="B1146" s="662" t="s">
        <v>530</v>
      </c>
      <c r="C1146" s="662" t="s">
        <v>1723</v>
      </c>
      <c r="D1146" s="743" t="s">
        <v>2850</v>
      </c>
      <c r="E1146" s="744" t="s">
        <v>1742</v>
      </c>
      <c r="F1146" s="662" t="s">
        <v>1714</v>
      </c>
      <c r="G1146" s="662" t="s">
        <v>2123</v>
      </c>
      <c r="H1146" s="662" t="s">
        <v>531</v>
      </c>
      <c r="I1146" s="662" t="s">
        <v>2124</v>
      </c>
      <c r="J1146" s="662" t="s">
        <v>2125</v>
      </c>
      <c r="K1146" s="662" t="s">
        <v>2126</v>
      </c>
      <c r="L1146" s="663">
        <v>0</v>
      </c>
      <c r="M1146" s="663">
        <v>0</v>
      </c>
      <c r="N1146" s="662">
        <v>2</v>
      </c>
      <c r="O1146" s="745">
        <v>1</v>
      </c>
      <c r="P1146" s="663"/>
      <c r="Q1146" s="678"/>
      <c r="R1146" s="662"/>
      <c r="S1146" s="678">
        <v>0</v>
      </c>
      <c r="T1146" s="745"/>
      <c r="U1146" s="701">
        <v>0</v>
      </c>
    </row>
    <row r="1147" spans="1:21" ht="14.4" customHeight="1" x14ac:dyDescent="0.3">
      <c r="A1147" s="661">
        <v>13</v>
      </c>
      <c r="B1147" s="662" t="s">
        <v>530</v>
      </c>
      <c r="C1147" s="662" t="s">
        <v>1723</v>
      </c>
      <c r="D1147" s="743" t="s">
        <v>2850</v>
      </c>
      <c r="E1147" s="744" t="s">
        <v>1742</v>
      </c>
      <c r="F1147" s="662" t="s">
        <v>1714</v>
      </c>
      <c r="G1147" s="662" t="s">
        <v>2123</v>
      </c>
      <c r="H1147" s="662" t="s">
        <v>531</v>
      </c>
      <c r="I1147" s="662" t="s">
        <v>2399</v>
      </c>
      <c r="J1147" s="662" t="s">
        <v>2400</v>
      </c>
      <c r="K1147" s="662" t="s">
        <v>2401</v>
      </c>
      <c r="L1147" s="663">
        <v>0</v>
      </c>
      <c r="M1147" s="663">
        <v>0</v>
      </c>
      <c r="N1147" s="662">
        <v>1</v>
      </c>
      <c r="O1147" s="745">
        <v>0.5</v>
      </c>
      <c r="P1147" s="663"/>
      <c r="Q1147" s="678"/>
      <c r="R1147" s="662"/>
      <c r="S1147" s="678">
        <v>0</v>
      </c>
      <c r="T1147" s="745"/>
      <c r="U1147" s="701">
        <v>0</v>
      </c>
    </row>
    <row r="1148" spans="1:21" ht="14.4" customHeight="1" x14ac:dyDescent="0.3">
      <c r="A1148" s="661">
        <v>13</v>
      </c>
      <c r="B1148" s="662" t="s">
        <v>530</v>
      </c>
      <c r="C1148" s="662" t="s">
        <v>1723</v>
      </c>
      <c r="D1148" s="743" t="s">
        <v>2850</v>
      </c>
      <c r="E1148" s="744" t="s">
        <v>1742</v>
      </c>
      <c r="F1148" s="662" t="s">
        <v>1714</v>
      </c>
      <c r="G1148" s="662" t="s">
        <v>1861</v>
      </c>
      <c r="H1148" s="662" t="s">
        <v>531</v>
      </c>
      <c r="I1148" s="662" t="s">
        <v>727</v>
      </c>
      <c r="J1148" s="662" t="s">
        <v>728</v>
      </c>
      <c r="K1148" s="662" t="s">
        <v>729</v>
      </c>
      <c r="L1148" s="663">
        <v>126.59</v>
      </c>
      <c r="M1148" s="663">
        <v>632.95000000000005</v>
      </c>
      <c r="N1148" s="662">
        <v>5</v>
      </c>
      <c r="O1148" s="745">
        <v>5</v>
      </c>
      <c r="P1148" s="663"/>
      <c r="Q1148" s="678">
        <v>0</v>
      </c>
      <c r="R1148" s="662"/>
      <c r="S1148" s="678">
        <v>0</v>
      </c>
      <c r="T1148" s="745"/>
      <c r="U1148" s="701">
        <v>0</v>
      </c>
    </row>
    <row r="1149" spans="1:21" ht="14.4" customHeight="1" x14ac:dyDescent="0.3">
      <c r="A1149" s="661">
        <v>13</v>
      </c>
      <c r="B1149" s="662" t="s">
        <v>530</v>
      </c>
      <c r="C1149" s="662" t="s">
        <v>1723</v>
      </c>
      <c r="D1149" s="743" t="s">
        <v>2850</v>
      </c>
      <c r="E1149" s="744" t="s">
        <v>1742</v>
      </c>
      <c r="F1149" s="662" t="s">
        <v>1714</v>
      </c>
      <c r="G1149" s="662" t="s">
        <v>1866</v>
      </c>
      <c r="H1149" s="662" t="s">
        <v>531</v>
      </c>
      <c r="I1149" s="662" t="s">
        <v>2232</v>
      </c>
      <c r="J1149" s="662" t="s">
        <v>1868</v>
      </c>
      <c r="K1149" s="662" t="s">
        <v>1935</v>
      </c>
      <c r="L1149" s="663">
        <v>0</v>
      </c>
      <c r="M1149" s="663">
        <v>0</v>
      </c>
      <c r="N1149" s="662">
        <v>22</v>
      </c>
      <c r="O1149" s="745">
        <v>13.5</v>
      </c>
      <c r="P1149" s="663">
        <v>0</v>
      </c>
      <c r="Q1149" s="678"/>
      <c r="R1149" s="662">
        <v>1</v>
      </c>
      <c r="S1149" s="678">
        <v>4.5454545454545456E-2</v>
      </c>
      <c r="T1149" s="745">
        <v>0.5</v>
      </c>
      <c r="U1149" s="701">
        <v>3.7037037037037035E-2</v>
      </c>
    </row>
    <row r="1150" spans="1:21" ht="14.4" customHeight="1" x14ac:dyDescent="0.3">
      <c r="A1150" s="661">
        <v>13</v>
      </c>
      <c r="B1150" s="662" t="s">
        <v>530</v>
      </c>
      <c r="C1150" s="662" t="s">
        <v>1723</v>
      </c>
      <c r="D1150" s="743" t="s">
        <v>2850</v>
      </c>
      <c r="E1150" s="744" t="s">
        <v>1742</v>
      </c>
      <c r="F1150" s="662" t="s">
        <v>1714</v>
      </c>
      <c r="G1150" s="662" t="s">
        <v>1866</v>
      </c>
      <c r="H1150" s="662" t="s">
        <v>1113</v>
      </c>
      <c r="I1150" s="662" t="s">
        <v>1867</v>
      </c>
      <c r="J1150" s="662" t="s">
        <v>1868</v>
      </c>
      <c r="K1150" s="662" t="s">
        <v>1140</v>
      </c>
      <c r="L1150" s="663">
        <v>69.16</v>
      </c>
      <c r="M1150" s="663">
        <v>69.16</v>
      </c>
      <c r="N1150" s="662">
        <v>1</v>
      </c>
      <c r="O1150" s="745">
        <v>0.5</v>
      </c>
      <c r="P1150" s="663"/>
      <c r="Q1150" s="678">
        <v>0</v>
      </c>
      <c r="R1150" s="662"/>
      <c r="S1150" s="678">
        <v>0</v>
      </c>
      <c r="T1150" s="745"/>
      <c r="U1150" s="701">
        <v>0</v>
      </c>
    </row>
    <row r="1151" spans="1:21" ht="14.4" customHeight="1" x14ac:dyDescent="0.3">
      <c r="A1151" s="661">
        <v>13</v>
      </c>
      <c r="B1151" s="662" t="s">
        <v>530</v>
      </c>
      <c r="C1151" s="662" t="s">
        <v>1723</v>
      </c>
      <c r="D1151" s="743" t="s">
        <v>2850</v>
      </c>
      <c r="E1151" s="744" t="s">
        <v>1742</v>
      </c>
      <c r="F1151" s="662" t="s">
        <v>1714</v>
      </c>
      <c r="G1151" s="662" t="s">
        <v>1877</v>
      </c>
      <c r="H1151" s="662" t="s">
        <v>531</v>
      </c>
      <c r="I1151" s="662" t="s">
        <v>2019</v>
      </c>
      <c r="J1151" s="662" t="s">
        <v>1882</v>
      </c>
      <c r="K1151" s="662" t="s">
        <v>2020</v>
      </c>
      <c r="L1151" s="663">
        <v>0</v>
      </c>
      <c r="M1151" s="663">
        <v>0</v>
      </c>
      <c r="N1151" s="662">
        <v>2</v>
      </c>
      <c r="O1151" s="745">
        <v>1.5</v>
      </c>
      <c r="P1151" s="663">
        <v>0</v>
      </c>
      <c r="Q1151" s="678"/>
      <c r="R1151" s="662">
        <v>1</v>
      </c>
      <c r="S1151" s="678">
        <v>0.5</v>
      </c>
      <c r="T1151" s="745">
        <v>1</v>
      </c>
      <c r="U1151" s="701">
        <v>0.66666666666666663</v>
      </c>
    </row>
    <row r="1152" spans="1:21" ht="14.4" customHeight="1" x14ac:dyDescent="0.3">
      <c r="A1152" s="661">
        <v>13</v>
      </c>
      <c r="B1152" s="662" t="s">
        <v>530</v>
      </c>
      <c r="C1152" s="662" t="s">
        <v>1723</v>
      </c>
      <c r="D1152" s="743" t="s">
        <v>2850</v>
      </c>
      <c r="E1152" s="744" t="s">
        <v>1742</v>
      </c>
      <c r="F1152" s="662" t="s">
        <v>1714</v>
      </c>
      <c r="G1152" s="662" t="s">
        <v>1877</v>
      </c>
      <c r="H1152" s="662" t="s">
        <v>531</v>
      </c>
      <c r="I1152" s="662" t="s">
        <v>1883</v>
      </c>
      <c r="J1152" s="662" t="s">
        <v>1884</v>
      </c>
      <c r="K1152" s="662" t="s">
        <v>1885</v>
      </c>
      <c r="L1152" s="663">
        <v>0</v>
      </c>
      <c r="M1152" s="663">
        <v>0</v>
      </c>
      <c r="N1152" s="662">
        <v>4</v>
      </c>
      <c r="O1152" s="745">
        <v>2.5</v>
      </c>
      <c r="P1152" s="663">
        <v>0</v>
      </c>
      <c r="Q1152" s="678"/>
      <c r="R1152" s="662">
        <v>1</v>
      </c>
      <c r="S1152" s="678">
        <v>0.25</v>
      </c>
      <c r="T1152" s="745">
        <v>0.5</v>
      </c>
      <c r="U1152" s="701">
        <v>0.2</v>
      </c>
    </row>
    <row r="1153" spans="1:21" ht="14.4" customHeight="1" x14ac:dyDescent="0.3">
      <c r="A1153" s="661">
        <v>13</v>
      </c>
      <c r="B1153" s="662" t="s">
        <v>530</v>
      </c>
      <c r="C1153" s="662" t="s">
        <v>1723</v>
      </c>
      <c r="D1153" s="743" t="s">
        <v>2850</v>
      </c>
      <c r="E1153" s="744" t="s">
        <v>1742</v>
      </c>
      <c r="F1153" s="662" t="s">
        <v>1714</v>
      </c>
      <c r="G1153" s="662" t="s">
        <v>1877</v>
      </c>
      <c r="H1153" s="662" t="s">
        <v>531</v>
      </c>
      <c r="I1153" s="662" t="s">
        <v>1886</v>
      </c>
      <c r="J1153" s="662" t="s">
        <v>1884</v>
      </c>
      <c r="K1153" s="662" t="s">
        <v>1887</v>
      </c>
      <c r="L1153" s="663">
        <v>131.37</v>
      </c>
      <c r="M1153" s="663">
        <v>262.74</v>
      </c>
      <c r="N1153" s="662">
        <v>2</v>
      </c>
      <c r="O1153" s="745">
        <v>1.5</v>
      </c>
      <c r="P1153" s="663">
        <v>131.37</v>
      </c>
      <c r="Q1153" s="678">
        <v>0.5</v>
      </c>
      <c r="R1153" s="662">
        <v>1</v>
      </c>
      <c r="S1153" s="678">
        <v>0.5</v>
      </c>
      <c r="T1153" s="745">
        <v>1</v>
      </c>
      <c r="U1153" s="701">
        <v>0.66666666666666663</v>
      </c>
    </row>
    <row r="1154" spans="1:21" ht="14.4" customHeight="1" x14ac:dyDescent="0.3">
      <c r="A1154" s="661">
        <v>13</v>
      </c>
      <c r="B1154" s="662" t="s">
        <v>530</v>
      </c>
      <c r="C1154" s="662" t="s">
        <v>1723</v>
      </c>
      <c r="D1154" s="743" t="s">
        <v>2850</v>
      </c>
      <c r="E1154" s="744" t="s">
        <v>1742</v>
      </c>
      <c r="F1154" s="662" t="s">
        <v>1714</v>
      </c>
      <c r="G1154" s="662" t="s">
        <v>2154</v>
      </c>
      <c r="H1154" s="662" t="s">
        <v>531</v>
      </c>
      <c r="I1154" s="662" t="s">
        <v>2237</v>
      </c>
      <c r="J1154" s="662" t="s">
        <v>1095</v>
      </c>
      <c r="K1154" s="662" t="s">
        <v>1096</v>
      </c>
      <c r="L1154" s="663">
        <v>185.26</v>
      </c>
      <c r="M1154" s="663">
        <v>185.26</v>
      </c>
      <c r="N1154" s="662">
        <v>1</v>
      </c>
      <c r="O1154" s="745">
        <v>0.5</v>
      </c>
      <c r="P1154" s="663"/>
      <c r="Q1154" s="678">
        <v>0</v>
      </c>
      <c r="R1154" s="662"/>
      <c r="S1154" s="678">
        <v>0</v>
      </c>
      <c r="T1154" s="745"/>
      <c r="U1154" s="701">
        <v>0</v>
      </c>
    </row>
    <row r="1155" spans="1:21" ht="14.4" customHeight="1" x14ac:dyDescent="0.3">
      <c r="A1155" s="661">
        <v>13</v>
      </c>
      <c r="B1155" s="662" t="s">
        <v>530</v>
      </c>
      <c r="C1155" s="662" t="s">
        <v>1723</v>
      </c>
      <c r="D1155" s="743" t="s">
        <v>2850</v>
      </c>
      <c r="E1155" s="744" t="s">
        <v>1742</v>
      </c>
      <c r="F1155" s="662" t="s">
        <v>1714</v>
      </c>
      <c r="G1155" s="662" t="s">
        <v>1892</v>
      </c>
      <c r="H1155" s="662" t="s">
        <v>531</v>
      </c>
      <c r="I1155" s="662" t="s">
        <v>899</v>
      </c>
      <c r="J1155" s="662" t="s">
        <v>1893</v>
      </c>
      <c r="K1155" s="662" t="s">
        <v>1894</v>
      </c>
      <c r="L1155" s="663">
        <v>99.11</v>
      </c>
      <c r="M1155" s="663">
        <v>198.22</v>
      </c>
      <c r="N1155" s="662">
        <v>2</v>
      </c>
      <c r="O1155" s="745">
        <v>0.5</v>
      </c>
      <c r="P1155" s="663"/>
      <c r="Q1155" s="678">
        <v>0</v>
      </c>
      <c r="R1155" s="662"/>
      <c r="S1155" s="678">
        <v>0</v>
      </c>
      <c r="T1155" s="745"/>
      <c r="U1155" s="701">
        <v>0</v>
      </c>
    </row>
    <row r="1156" spans="1:21" ht="14.4" customHeight="1" x14ac:dyDescent="0.3">
      <c r="A1156" s="661">
        <v>13</v>
      </c>
      <c r="B1156" s="662" t="s">
        <v>530</v>
      </c>
      <c r="C1156" s="662" t="s">
        <v>1723</v>
      </c>
      <c r="D1156" s="743" t="s">
        <v>2850</v>
      </c>
      <c r="E1156" s="744" t="s">
        <v>1742</v>
      </c>
      <c r="F1156" s="662" t="s">
        <v>1714</v>
      </c>
      <c r="G1156" s="662" t="s">
        <v>2027</v>
      </c>
      <c r="H1156" s="662" t="s">
        <v>531</v>
      </c>
      <c r="I1156" s="662" t="s">
        <v>2028</v>
      </c>
      <c r="J1156" s="662" t="s">
        <v>1089</v>
      </c>
      <c r="K1156" s="662" t="s">
        <v>2029</v>
      </c>
      <c r="L1156" s="663">
        <v>0</v>
      </c>
      <c r="M1156" s="663">
        <v>0</v>
      </c>
      <c r="N1156" s="662">
        <v>2</v>
      </c>
      <c r="O1156" s="745">
        <v>2</v>
      </c>
      <c r="P1156" s="663"/>
      <c r="Q1156" s="678"/>
      <c r="R1156" s="662"/>
      <c r="S1156" s="678">
        <v>0</v>
      </c>
      <c r="T1156" s="745"/>
      <c r="U1156" s="701">
        <v>0</v>
      </c>
    </row>
    <row r="1157" spans="1:21" ht="14.4" customHeight="1" x14ac:dyDescent="0.3">
      <c r="A1157" s="661">
        <v>13</v>
      </c>
      <c r="B1157" s="662" t="s">
        <v>530</v>
      </c>
      <c r="C1157" s="662" t="s">
        <v>1723</v>
      </c>
      <c r="D1157" s="743" t="s">
        <v>2850</v>
      </c>
      <c r="E1157" s="744" t="s">
        <v>1742</v>
      </c>
      <c r="F1157" s="662" t="s">
        <v>1714</v>
      </c>
      <c r="G1157" s="662" t="s">
        <v>2027</v>
      </c>
      <c r="H1157" s="662" t="s">
        <v>531</v>
      </c>
      <c r="I1157" s="662" t="s">
        <v>2306</v>
      </c>
      <c r="J1157" s="662" t="s">
        <v>1089</v>
      </c>
      <c r="K1157" s="662" t="s">
        <v>2307</v>
      </c>
      <c r="L1157" s="663">
        <v>0</v>
      </c>
      <c r="M1157" s="663">
        <v>0</v>
      </c>
      <c r="N1157" s="662">
        <v>1</v>
      </c>
      <c r="O1157" s="745">
        <v>1</v>
      </c>
      <c r="P1157" s="663"/>
      <c r="Q1157" s="678"/>
      <c r="R1157" s="662"/>
      <c r="S1157" s="678">
        <v>0</v>
      </c>
      <c r="T1157" s="745"/>
      <c r="U1157" s="701">
        <v>0</v>
      </c>
    </row>
    <row r="1158" spans="1:21" ht="14.4" customHeight="1" x14ac:dyDescent="0.3">
      <c r="A1158" s="661">
        <v>13</v>
      </c>
      <c r="B1158" s="662" t="s">
        <v>530</v>
      </c>
      <c r="C1158" s="662" t="s">
        <v>1723</v>
      </c>
      <c r="D1158" s="743" t="s">
        <v>2850</v>
      </c>
      <c r="E1158" s="744" t="s">
        <v>1742</v>
      </c>
      <c r="F1158" s="662" t="s">
        <v>1714</v>
      </c>
      <c r="G1158" s="662" t="s">
        <v>2778</v>
      </c>
      <c r="H1158" s="662" t="s">
        <v>1113</v>
      </c>
      <c r="I1158" s="662" t="s">
        <v>1196</v>
      </c>
      <c r="J1158" s="662" t="s">
        <v>1197</v>
      </c>
      <c r="K1158" s="662" t="s">
        <v>1700</v>
      </c>
      <c r="L1158" s="663">
        <v>63.75</v>
      </c>
      <c r="M1158" s="663">
        <v>127.5</v>
      </c>
      <c r="N1158" s="662">
        <v>2</v>
      </c>
      <c r="O1158" s="745">
        <v>1.5</v>
      </c>
      <c r="P1158" s="663">
        <v>63.75</v>
      </c>
      <c r="Q1158" s="678">
        <v>0.5</v>
      </c>
      <c r="R1158" s="662">
        <v>1</v>
      </c>
      <c r="S1158" s="678">
        <v>0.5</v>
      </c>
      <c r="T1158" s="745">
        <v>1</v>
      </c>
      <c r="U1158" s="701">
        <v>0.66666666666666663</v>
      </c>
    </row>
    <row r="1159" spans="1:21" ht="14.4" customHeight="1" x14ac:dyDescent="0.3">
      <c r="A1159" s="661">
        <v>13</v>
      </c>
      <c r="B1159" s="662" t="s">
        <v>530</v>
      </c>
      <c r="C1159" s="662" t="s">
        <v>1723</v>
      </c>
      <c r="D1159" s="743" t="s">
        <v>2850</v>
      </c>
      <c r="E1159" s="744" t="s">
        <v>1742</v>
      </c>
      <c r="F1159" s="662" t="s">
        <v>1714</v>
      </c>
      <c r="G1159" s="662" t="s">
        <v>1906</v>
      </c>
      <c r="H1159" s="662" t="s">
        <v>1113</v>
      </c>
      <c r="I1159" s="662" t="s">
        <v>1247</v>
      </c>
      <c r="J1159" s="662" t="s">
        <v>1248</v>
      </c>
      <c r="K1159" s="662" t="s">
        <v>1696</v>
      </c>
      <c r="L1159" s="663">
        <v>0</v>
      </c>
      <c r="M1159" s="663">
        <v>0</v>
      </c>
      <c r="N1159" s="662">
        <v>1</v>
      </c>
      <c r="O1159" s="745">
        <v>1</v>
      </c>
      <c r="P1159" s="663"/>
      <c r="Q1159" s="678"/>
      <c r="R1159" s="662"/>
      <c r="S1159" s="678">
        <v>0</v>
      </c>
      <c r="T1159" s="745"/>
      <c r="U1159" s="701">
        <v>0</v>
      </c>
    </row>
    <row r="1160" spans="1:21" ht="14.4" customHeight="1" x14ac:dyDescent="0.3">
      <c r="A1160" s="661">
        <v>13</v>
      </c>
      <c r="B1160" s="662" t="s">
        <v>530</v>
      </c>
      <c r="C1160" s="662" t="s">
        <v>1723</v>
      </c>
      <c r="D1160" s="743" t="s">
        <v>2850</v>
      </c>
      <c r="E1160" s="744" t="s">
        <v>1742</v>
      </c>
      <c r="F1160" s="662" t="s">
        <v>1716</v>
      </c>
      <c r="G1160" s="662" t="s">
        <v>2048</v>
      </c>
      <c r="H1160" s="662" t="s">
        <v>531</v>
      </c>
      <c r="I1160" s="662" t="s">
        <v>2779</v>
      </c>
      <c r="J1160" s="662" t="s">
        <v>2780</v>
      </c>
      <c r="K1160" s="662" t="s">
        <v>2781</v>
      </c>
      <c r="L1160" s="663">
        <v>3500</v>
      </c>
      <c r="M1160" s="663">
        <v>7000</v>
      </c>
      <c r="N1160" s="662">
        <v>2</v>
      </c>
      <c r="O1160" s="745">
        <v>1</v>
      </c>
      <c r="P1160" s="663"/>
      <c r="Q1160" s="678">
        <v>0</v>
      </c>
      <c r="R1160" s="662"/>
      <c r="S1160" s="678">
        <v>0</v>
      </c>
      <c r="T1160" s="745"/>
      <c r="U1160" s="701">
        <v>0</v>
      </c>
    </row>
    <row r="1161" spans="1:21" ht="14.4" customHeight="1" x14ac:dyDescent="0.3">
      <c r="A1161" s="661">
        <v>13</v>
      </c>
      <c r="B1161" s="662" t="s">
        <v>530</v>
      </c>
      <c r="C1161" s="662" t="s">
        <v>1723</v>
      </c>
      <c r="D1161" s="743" t="s">
        <v>2850</v>
      </c>
      <c r="E1161" s="744" t="s">
        <v>1743</v>
      </c>
      <c r="F1161" s="662" t="s">
        <v>1714</v>
      </c>
      <c r="G1161" s="662" t="s">
        <v>1751</v>
      </c>
      <c r="H1161" s="662" t="s">
        <v>531</v>
      </c>
      <c r="I1161" s="662" t="s">
        <v>2342</v>
      </c>
      <c r="J1161" s="662" t="s">
        <v>2258</v>
      </c>
      <c r="K1161" s="662" t="s">
        <v>2343</v>
      </c>
      <c r="L1161" s="663">
        <v>154.36000000000001</v>
      </c>
      <c r="M1161" s="663">
        <v>308.72000000000003</v>
      </c>
      <c r="N1161" s="662">
        <v>2</v>
      </c>
      <c r="O1161" s="745">
        <v>1.5</v>
      </c>
      <c r="P1161" s="663"/>
      <c r="Q1161" s="678">
        <v>0</v>
      </c>
      <c r="R1161" s="662"/>
      <c r="S1161" s="678">
        <v>0</v>
      </c>
      <c r="T1161" s="745"/>
      <c r="U1161" s="701">
        <v>0</v>
      </c>
    </row>
    <row r="1162" spans="1:21" ht="14.4" customHeight="1" x14ac:dyDescent="0.3">
      <c r="A1162" s="661">
        <v>13</v>
      </c>
      <c r="B1162" s="662" t="s">
        <v>530</v>
      </c>
      <c r="C1162" s="662" t="s">
        <v>1723</v>
      </c>
      <c r="D1162" s="743" t="s">
        <v>2850</v>
      </c>
      <c r="E1162" s="744" t="s">
        <v>1743</v>
      </c>
      <c r="F1162" s="662" t="s">
        <v>1714</v>
      </c>
      <c r="G1162" s="662" t="s">
        <v>1751</v>
      </c>
      <c r="H1162" s="662" t="s">
        <v>1113</v>
      </c>
      <c r="I1162" s="662" t="s">
        <v>1410</v>
      </c>
      <c r="J1162" s="662" t="s">
        <v>1260</v>
      </c>
      <c r="K1162" s="662" t="s">
        <v>1656</v>
      </c>
      <c r="L1162" s="663">
        <v>154.36000000000001</v>
      </c>
      <c r="M1162" s="663">
        <v>926.16000000000008</v>
      </c>
      <c r="N1162" s="662">
        <v>6</v>
      </c>
      <c r="O1162" s="745">
        <v>6</v>
      </c>
      <c r="P1162" s="663"/>
      <c r="Q1162" s="678">
        <v>0</v>
      </c>
      <c r="R1162" s="662"/>
      <c r="S1162" s="678">
        <v>0</v>
      </c>
      <c r="T1162" s="745"/>
      <c r="U1162" s="701">
        <v>0</v>
      </c>
    </row>
    <row r="1163" spans="1:21" ht="14.4" customHeight="1" x14ac:dyDescent="0.3">
      <c r="A1163" s="661">
        <v>13</v>
      </c>
      <c r="B1163" s="662" t="s">
        <v>530</v>
      </c>
      <c r="C1163" s="662" t="s">
        <v>1723</v>
      </c>
      <c r="D1163" s="743" t="s">
        <v>2850</v>
      </c>
      <c r="E1163" s="744" t="s">
        <v>1743</v>
      </c>
      <c r="F1163" s="662" t="s">
        <v>1714</v>
      </c>
      <c r="G1163" s="662" t="s">
        <v>1751</v>
      </c>
      <c r="H1163" s="662" t="s">
        <v>531</v>
      </c>
      <c r="I1163" s="662" t="s">
        <v>2732</v>
      </c>
      <c r="J1163" s="662" t="s">
        <v>2733</v>
      </c>
      <c r="K1163" s="662" t="s">
        <v>2734</v>
      </c>
      <c r="L1163" s="663">
        <v>75.73</v>
      </c>
      <c r="M1163" s="663">
        <v>227.19</v>
      </c>
      <c r="N1163" s="662">
        <v>3</v>
      </c>
      <c r="O1163" s="745">
        <v>1.5</v>
      </c>
      <c r="P1163" s="663"/>
      <c r="Q1163" s="678">
        <v>0</v>
      </c>
      <c r="R1163" s="662"/>
      <c r="S1163" s="678">
        <v>0</v>
      </c>
      <c r="T1163" s="745"/>
      <c r="U1163" s="701">
        <v>0</v>
      </c>
    </row>
    <row r="1164" spans="1:21" ht="14.4" customHeight="1" x14ac:dyDescent="0.3">
      <c r="A1164" s="661">
        <v>13</v>
      </c>
      <c r="B1164" s="662" t="s">
        <v>530</v>
      </c>
      <c r="C1164" s="662" t="s">
        <v>1723</v>
      </c>
      <c r="D1164" s="743" t="s">
        <v>2850</v>
      </c>
      <c r="E1164" s="744" t="s">
        <v>1743</v>
      </c>
      <c r="F1164" s="662" t="s">
        <v>1714</v>
      </c>
      <c r="G1164" s="662" t="s">
        <v>1751</v>
      </c>
      <c r="H1164" s="662" t="s">
        <v>1113</v>
      </c>
      <c r="I1164" s="662" t="s">
        <v>2312</v>
      </c>
      <c r="J1164" s="662" t="s">
        <v>2313</v>
      </c>
      <c r="K1164" s="662" t="s">
        <v>1655</v>
      </c>
      <c r="L1164" s="663">
        <v>111.22</v>
      </c>
      <c r="M1164" s="663">
        <v>111.22</v>
      </c>
      <c r="N1164" s="662">
        <v>1</v>
      </c>
      <c r="O1164" s="745">
        <v>0.5</v>
      </c>
      <c r="P1164" s="663"/>
      <c r="Q1164" s="678">
        <v>0</v>
      </c>
      <c r="R1164" s="662"/>
      <c r="S1164" s="678">
        <v>0</v>
      </c>
      <c r="T1164" s="745"/>
      <c r="U1164" s="701">
        <v>0</v>
      </c>
    </row>
    <row r="1165" spans="1:21" ht="14.4" customHeight="1" x14ac:dyDescent="0.3">
      <c r="A1165" s="661">
        <v>13</v>
      </c>
      <c r="B1165" s="662" t="s">
        <v>530</v>
      </c>
      <c r="C1165" s="662" t="s">
        <v>1723</v>
      </c>
      <c r="D1165" s="743" t="s">
        <v>2850</v>
      </c>
      <c r="E1165" s="744" t="s">
        <v>1743</v>
      </c>
      <c r="F1165" s="662" t="s">
        <v>1714</v>
      </c>
      <c r="G1165" s="662" t="s">
        <v>1751</v>
      </c>
      <c r="H1165" s="662" t="s">
        <v>1113</v>
      </c>
      <c r="I1165" s="662" t="s">
        <v>1414</v>
      </c>
      <c r="J1165" s="662" t="s">
        <v>1415</v>
      </c>
      <c r="K1165" s="662" t="s">
        <v>1416</v>
      </c>
      <c r="L1165" s="663">
        <v>75.73</v>
      </c>
      <c r="M1165" s="663">
        <v>75.73</v>
      </c>
      <c r="N1165" s="662">
        <v>1</v>
      </c>
      <c r="O1165" s="745">
        <v>1</v>
      </c>
      <c r="P1165" s="663"/>
      <c r="Q1165" s="678">
        <v>0</v>
      </c>
      <c r="R1165" s="662"/>
      <c r="S1165" s="678">
        <v>0</v>
      </c>
      <c r="T1165" s="745"/>
      <c r="U1165" s="701">
        <v>0</v>
      </c>
    </row>
    <row r="1166" spans="1:21" ht="14.4" customHeight="1" x14ac:dyDescent="0.3">
      <c r="A1166" s="661">
        <v>13</v>
      </c>
      <c r="B1166" s="662" t="s">
        <v>530</v>
      </c>
      <c r="C1166" s="662" t="s">
        <v>1723</v>
      </c>
      <c r="D1166" s="743" t="s">
        <v>2850</v>
      </c>
      <c r="E1166" s="744" t="s">
        <v>1743</v>
      </c>
      <c r="F1166" s="662" t="s">
        <v>1714</v>
      </c>
      <c r="G1166" s="662" t="s">
        <v>1769</v>
      </c>
      <c r="H1166" s="662" t="s">
        <v>531</v>
      </c>
      <c r="I1166" s="662" t="s">
        <v>1921</v>
      </c>
      <c r="J1166" s="662" t="s">
        <v>1771</v>
      </c>
      <c r="K1166" s="662" t="s">
        <v>1922</v>
      </c>
      <c r="L1166" s="663">
        <v>36.76</v>
      </c>
      <c r="M1166" s="663">
        <v>36.76</v>
      </c>
      <c r="N1166" s="662">
        <v>1</v>
      </c>
      <c r="O1166" s="745">
        <v>1</v>
      </c>
      <c r="P1166" s="663"/>
      <c r="Q1166" s="678">
        <v>0</v>
      </c>
      <c r="R1166" s="662"/>
      <c r="S1166" s="678">
        <v>0</v>
      </c>
      <c r="T1166" s="745"/>
      <c r="U1166" s="701">
        <v>0</v>
      </c>
    </row>
    <row r="1167" spans="1:21" ht="14.4" customHeight="1" x14ac:dyDescent="0.3">
      <c r="A1167" s="661">
        <v>13</v>
      </c>
      <c r="B1167" s="662" t="s">
        <v>530</v>
      </c>
      <c r="C1167" s="662" t="s">
        <v>1723</v>
      </c>
      <c r="D1167" s="743" t="s">
        <v>2850</v>
      </c>
      <c r="E1167" s="744" t="s">
        <v>1743</v>
      </c>
      <c r="F1167" s="662" t="s">
        <v>1714</v>
      </c>
      <c r="G1167" s="662" t="s">
        <v>1773</v>
      </c>
      <c r="H1167" s="662" t="s">
        <v>1113</v>
      </c>
      <c r="I1167" s="662" t="s">
        <v>1774</v>
      </c>
      <c r="J1167" s="662" t="s">
        <v>1775</v>
      </c>
      <c r="K1167" s="662" t="s">
        <v>1776</v>
      </c>
      <c r="L1167" s="663">
        <v>155.69999999999999</v>
      </c>
      <c r="M1167" s="663">
        <v>311.39999999999998</v>
      </c>
      <c r="N1167" s="662">
        <v>2</v>
      </c>
      <c r="O1167" s="745">
        <v>1</v>
      </c>
      <c r="P1167" s="663"/>
      <c r="Q1167" s="678">
        <v>0</v>
      </c>
      <c r="R1167" s="662"/>
      <c r="S1167" s="678">
        <v>0</v>
      </c>
      <c r="T1167" s="745"/>
      <c r="U1167" s="701">
        <v>0</v>
      </c>
    </row>
    <row r="1168" spans="1:21" ht="14.4" customHeight="1" x14ac:dyDescent="0.3">
      <c r="A1168" s="661">
        <v>13</v>
      </c>
      <c r="B1168" s="662" t="s">
        <v>530</v>
      </c>
      <c r="C1168" s="662" t="s">
        <v>1723</v>
      </c>
      <c r="D1168" s="743" t="s">
        <v>2850</v>
      </c>
      <c r="E1168" s="744" t="s">
        <v>1743</v>
      </c>
      <c r="F1168" s="662" t="s">
        <v>1714</v>
      </c>
      <c r="G1168" s="662" t="s">
        <v>1782</v>
      </c>
      <c r="H1168" s="662" t="s">
        <v>531</v>
      </c>
      <c r="I1168" s="662" t="s">
        <v>1787</v>
      </c>
      <c r="J1168" s="662" t="s">
        <v>1788</v>
      </c>
      <c r="K1168" s="662" t="s">
        <v>1789</v>
      </c>
      <c r="L1168" s="663">
        <v>85.27</v>
      </c>
      <c r="M1168" s="663">
        <v>85.27</v>
      </c>
      <c r="N1168" s="662">
        <v>1</v>
      </c>
      <c r="O1168" s="745">
        <v>1</v>
      </c>
      <c r="P1168" s="663"/>
      <c r="Q1168" s="678">
        <v>0</v>
      </c>
      <c r="R1168" s="662"/>
      <c r="S1168" s="678">
        <v>0</v>
      </c>
      <c r="T1168" s="745"/>
      <c r="U1168" s="701">
        <v>0</v>
      </c>
    </row>
    <row r="1169" spans="1:21" ht="14.4" customHeight="1" x14ac:dyDescent="0.3">
      <c r="A1169" s="661">
        <v>13</v>
      </c>
      <c r="B1169" s="662" t="s">
        <v>530</v>
      </c>
      <c r="C1169" s="662" t="s">
        <v>1723</v>
      </c>
      <c r="D1169" s="743" t="s">
        <v>2850</v>
      </c>
      <c r="E1169" s="744" t="s">
        <v>1743</v>
      </c>
      <c r="F1169" s="662" t="s">
        <v>1714</v>
      </c>
      <c r="G1169" s="662" t="s">
        <v>1782</v>
      </c>
      <c r="H1169" s="662" t="s">
        <v>531</v>
      </c>
      <c r="I1169" s="662" t="s">
        <v>1342</v>
      </c>
      <c r="J1169" s="662" t="s">
        <v>1343</v>
      </c>
      <c r="K1169" s="662" t="s">
        <v>1663</v>
      </c>
      <c r="L1169" s="663">
        <v>170.52</v>
      </c>
      <c r="M1169" s="663">
        <v>341.04</v>
      </c>
      <c r="N1169" s="662">
        <v>2</v>
      </c>
      <c r="O1169" s="745">
        <v>1</v>
      </c>
      <c r="P1169" s="663"/>
      <c r="Q1169" s="678">
        <v>0</v>
      </c>
      <c r="R1169" s="662"/>
      <c r="S1169" s="678">
        <v>0</v>
      </c>
      <c r="T1169" s="745"/>
      <c r="U1169" s="701">
        <v>0</v>
      </c>
    </row>
    <row r="1170" spans="1:21" ht="14.4" customHeight="1" x14ac:dyDescent="0.3">
      <c r="A1170" s="661">
        <v>13</v>
      </c>
      <c r="B1170" s="662" t="s">
        <v>530</v>
      </c>
      <c r="C1170" s="662" t="s">
        <v>1723</v>
      </c>
      <c r="D1170" s="743" t="s">
        <v>2850</v>
      </c>
      <c r="E1170" s="744" t="s">
        <v>1743</v>
      </c>
      <c r="F1170" s="662" t="s">
        <v>1714</v>
      </c>
      <c r="G1170" s="662" t="s">
        <v>1782</v>
      </c>
      <c r="H1170" s="662" t="s">
        <v>531</v>
      </c>
      <c r="I1170" s="662" t="s">
        <v>2277</v>
      </c>
      <c r="J1170" s="662" t="s">
        <v>1343</v>
      </c>
      <c r="K1170" s="662" t="s">
        <v>1111</v>
      </c>
      <c r="L1170" s="663">
        <v>0</v>
      </c>
      <c r="M1170" s="663">
        <v>0</v>
      </c>
      <c r="N1170" s="662">
        <v>1</v>
      </c>
      <c r="O1170" s="745">
        <v>0.5</v>
      </c>
      <c r="P1170" s="663"/>
      <c r="Q1170" s="678"/>
      <c r="R1170" s="662"/>
      <c r="S1170" s="678">
        <v>0</v>
      </c>
      <c r="T1170" s="745"/>
      <c r="U1170" s="701">
        <v>0</v>
      </c>
    </row>
    <row r="1171" spans="1:21" ht="14.4" customHeight="1" x14ac:dyDescent="0.3">
      <c r="A1171" s="661">
        <v>13</v>
      </c>
      <c r="B1171" s="662" t="s">
        <v>530</v>
      </c>
      <c r="C1171" s="662" t="s">
        <v>1723</v>
      </c>
      <c r="D1171" s="743" t="s">
        <v>2850</v>
      </c>
      <c r="E1171" s="744" t="s">
        <v>1743</v>
      </c>
      <c r="F1171" s="662" t="s">
        <v>1714</v>
      </c>
      <c r="G1171" s="662" t="s">
        <v>1782</v>
      </c>
      <c r="H1171" s="662" t="s">
        <v>531</v>
      </c>
      <c r="I1171" s="662" t="s">
        <v>2782</v>
      </c>
      <c r="J1171" s="662" t="s">
        <v>1785</v>
      </c>
      <c r="K1171" s="662" t="s">
        <v>2783</v>
      </c>
      <c r="L1171" s="663">
        <v>55.41</v>
      </c>
      <c r="M1171" s="663">
        <v>55.41</v>
      </c>
      <c r="N1171" s="662">
        <v>1</v>
      </c>
      <c r="O1171" s="745">
        <v>1</v>
      </c>
      <c r="P1171" s="663"/>
      <c r="Q1171" s="678">
        <v>0</v>
      </c>
      <c r="R1171" s="662"/>
      <c r="S1171" s="678">
        <v>0</v>
      </c>
      <c r="T1171" s="745"/>
      <c r="U1171" s="701">
        <v>0</v>
      </c>
    </row>
    <row r="1172" spans="1:21" ht="14.4" customHeight="1" x14ac:dyDescent="0.3">
      <c r="A1172" s="661">
        <v>13</v>
      </c>
      <c r="B1172" s="662" t="s">
        <v>530</v>
      </c>
      <c r="C1172" s="662" t="s">
        <v>1723</v>
      </c>
      <c r="D1172" s="743" t="s">
        <v>2850</v>
      </c>
      <c r="E1172" s="744" t="s">
        <v>1743</v>
      </c>
      <c r="F1172" s="662" t="s">
        <v>1714</v>
      </c>
      <c r="G1172" s="662" t="s">
        <v>1782</v>
      </c>
      <c r="H1172" s="662" t="s">
        <v>531</v>
      </c>
      <c r="I1172" s="662" t="s">
        <v>1790</v>
      </c>
      <c r="J1172" s="662" t="s">
        <v>1343</v>
      </c>
      <c r="K1172" s="662" t="s">
        <v>1663</v>
      </c>
      <c r="L1172" s="663">
        <v>0</v>
      </c>
      <c r="M1172" s="663">
        <v>0</v>
      </c>
      <c r="N1172" s="662">
        <v>2</v>
      </c>
      <c r="O1172" s="745">
        <v>1</v>
      </c>
      <c r="P1172" s="663"/>
      <c r="Q1172" s="678"/>
      <c r="R1172" s="662"/>
      <c r="S1172" s="678">
        <v>0</v>
      </c>
      <c r="T1172" s="745"/>
      <c r="U1172" s="701">
        <v>0</v>
      </c>
    </row>
    <row r="1173" spans="1:21" ht="14.4" customHeight="1" x14ac:dyDescent="0.3">
      <c r="A1173" s="661">
        <v>13</v>
      </c>
      <c r="B1173" s="662" t="s">
        <v>530</v>
      </c>
      <c r="C1173" s="662" t="s">
        <v>1723</v>
      </c>
      <c r="D1173" s="743" t="s">
        <v>2850</v>
      </c>
      <c r="E1173" s="744" t="s">
        <v>1743</v>
      </c>
      <c r="F1173" s="662" t="s">
        <v>1714</v>
      </c>
      <c r="G1173" s="662" t="s">
        <v>1797</v>
      </c>
      <c r="H1173" s="662" t="s">
        <v>531</v>
      </c>
      <c r="I1173" s="662" t="s">
        <v>1475</v>
      </c>
      <c r="J1173" s="662" t="s">
        <v>1476</v>
      </c>
      <c r="K1173" s="662" t="s">
        <v>1764</v>
      </c>
      <c r="L1173" s="663">
        <v>75.819999999999993</v>
      </c>
      <c r="M1173" s="663">
        <v>75.819999999999993</v>
      </c>
      <c r="N1173" s="662">
        <v>1</v>
      </c>
      <c r="O1173" s="745">
        <v>1</v>
      </c>
      <c r="P1173" s="663"/>
      <c r="Q1173" s="678">
        <v>0</v>
      </c>
      <c r="R1173" s="662"/>
      <c r="S1173" s="678">
        <v>0</v>
      </c>
      <c r="T1173" s="745"/>
      <c r="U1173" s="701">
        <v>0</v>
      </c>
    </row>
    <row r="1174" spans="1:21" ht="14.4" customHeight="1" x14ac:dyDescent="0.3">
      <c r="A1174" s="661">
        <v>13</v>
      </c>
      <c r="B1174" s="662" t="s">
        <v>530</v>
      </c>
      <c r="C1174" s="662" t="s">
        <v>1723</v>
      </c>
      <c r="D1174" s="743" t="s">
        <v>2850</v>
      </c>
      <c r="E1174" s="744" t="s">
        <v>1743</v>
      </c>
      <c r="F1174" s="662" t="s">
        <v>1714</v>
      </c>
      <c r="G1174" s="662" t="s">
        <v>1803</v>
      </c>
      <c r="H1174" s="662" t="s">
        <v>531</v>
      </c>
      <c r="I1174" s="662" t="s">
        <v>2503</v>
      </c>
      <c r="J1174" s="662" t="s">
        <v>1809</v>
      </c>
      <c r="K1174" s="662" t="s">
        <v>2504</v>
      </c>
      <c r="L1174" s="663">
        <v>69.16</v>
      </c>
      <c r="M1174" s="663">
        <v>69.16</v>
      </c>
      <c r="N1174" s="662">
        <v>1</v>
      </c>
      <c r="O1174" s="745">
        <v>0.5</v>
      </c>
      <c r="P1174" s="663"/>
      <c r="Q1174" s="678">
        <v>0</v>
      </c>
      <c r="R1174" s="662"/>
      <c r="S1174" s="678">
        <v>0</v>
      </c>
      <c r="T1174" s="745"/>
      <c r="U1174" s="701">
        <v>0</v>
      </c>
    </row>
    <row r="1175" spans="1:21" ht="14.4" customHeight="1" x14ac:dyDescent="0.3">
      <c r="A1175" s="661">
        <v>13</v>
      </c>
      <c r="B1175" s="662" t="s">
        <v>530</v>
      </c>
      <c r="C1175" s="662" t="s">
        <v>1723</v>
      </c>
      <c r="D1175" s="743" t="s">
        <v>2850</v>
      </c>
      <c r="E1175" s="744" t="s">
        <v>1743</v>
      </c>
      <c r="F1175" s="662" t="s">
        <v>1714</v>
      </c>
      <c r="G1175" s="662" t="s">
        <v>1803</v>
      </c>
      <c r="H1175" s="662" t="s">
        <v>531</v>
      </c>
      <c r="I1175" s="662" t="s">
        <v>2479</v>
      </c>
      <c r="J1175" s="662" t="s">
        <v>2216</v>
      </c>
      <c r="K1175" s="662" t="s">
        <v>2480</v>
      </c>
      <c r="L1175" s="663">
        <v>34.57</v>
      </c>
      <c r="M1175" s="663">
        <v>34.57</v>
      </c>
      <c r="N1175" s="662">
        <v>1</v>
      </c>
      <c r="O1175" s="745">
        <v>0.5</v>
      </c>
      <c r="P1175" s="663"/>
      <c r="Q1175" s="678">
        <v>0</v>
      </c>
      <c r="R1175" s="662"/>
      <c r="S1175" s="678">
        <v>0</v>
      </c>
      <c r="T1175" s="745"/>
      <c r="U1175" s="701">
        <v>0</v>
      </c>
    </row>
    <row r="1176" spans="1:21" ht="14.4" customHeight="1" x14ac:dyDescent="0.3">
      <c r="A1176" s="661">
        <v>13</v>
      </c>
      <c r="B1176" s="662" t="s">
        <v>530</v>
      </c>
      <c r="C1176" s="662" t="s">
        <v>1723</v>
      </c>
      <c r="D1176" s="743" t="s">
        <v>2850</v>
      </c>
      <c r="E1176" s="744" t="s">
        <v>1743</v>
      </c>
      <c r="F1176" s="662" t="s">
        <v>1714</v>
      </c>
      <c r="G1176" s="662" t="s">
        <v>1803</v>
      </c>
      <c r="H1176" s="662" t="s">
        <v>531</v>
      </c>
      <c r="I1176" s="662" t="s">
        <v>986</v>
      </c>
      <c r="J1176" s="662" t="s">
        <v>987</v>
      </c>
      <c r="K1176" s="662" t="s">
        <v>1811</v>
      </c>
      <c r="L1176" s="663">
        <v>13.83</v>
      </c>
      <c r="M1176" s="663">
        <v>179.79000000000005</v>
      </c>
      <c r="N1176" s="662">
        <v>13</v>
      </c>
      <c r="O1176" s="745">
        <v>7.5</v>
      </c>
      <c r="P1176" s="663"/>
      <c r="Q1176" s="678">
        <v>0</v>
      </c>
      <c r="R1176" s="662"/>
      <c r="S1176" s="678">
        <v>0</v>
      </c>
      <c r="T1176" s="745"/>
      <c r="U1176" s="701">
        <v>0</v>
      </c>
    </row>
    <row r="1177" spans="1:21" ht="14.4" customHeight="1" x14ac:dyDescent="0.3">
      <c r="A1177" s="661">
        <v>13</v>
      </c>
      <c r="B1177" s="662" t="s">
        <v>530</v>
      </c>
      <c r="C1177" s="662" t="s">
        <v>1723</v>
      </c>
      <c r="D1177" s="743" t="s">
        <v>2850</v>
      </c>
      <c r="E1177" s="744" t="s">
        <v>1743</v>
      </c>
      <c r="F1177" s="662" t="s">
        <v>1714</v>
      </c>
      <c r="G1177" s="662" t="s">
        <v>1833</v>
      </c>
      <c r="H1177" s="662" t="s">
        <v>531</v>
      </c>
      <c r="I1177" s="662" t="s">
        <v>929</v>
      </c>
      <c r="J1177" s="662" t="s">
        <v>930</v>
      </c>
      <c r="K1177" s="662" t="s">
        <v>905</v>
      </c>
      <c r="L1177" s="663">
        <v>0</v>
      </c>
      <c r="M1177" s="663">
        <v>0</v>
      </c>
      <c r="N1177" s="662">
        <v>2</v>
      </c>
      <c r="O1177" s="745">
        <v>2</v>
      </c>
      <c r="P1177" s="663"/>
      <c r="Q1177" s="678"/>
      <c r="R1177" s="662"/>
      <c r="S1177" s="678">
        <v>0</v>
      </c>
      <c r="T1177" s="745"/>
      <c r="U1177" s="701">
        <v>0</v>
      </c>
    </row>
    <row r="1178" spans="1:21" ht="14.4" customHeight="1" x14ac:dyDescent="0.3">
      <c r="A1178" s="661">
        <v>13</v>
      </c>
      <c r="B1178" s="662" t="s">
        <v>530</v>
      </c>
      <c r="C1178" s="662" t="s">
        <v>1723</v>
      </c>
      <c r="D1178" s="743" t="s">
        <v>2850</v>
      </c>
      <c r="E1178" s="744" t="s">
        <v>1743</v>
      </c>
      <c r="F1178" s="662" t="s">
        <v>1714</v>
      </c>
      <c r="G1178" s="662" t="s">
        <v>1835</v>
      </c>
      <c r="H1178" s="662" t="s">
        <v>531</v>
      </c>
      <c r="I1178" s="662" t="s">
        <v>1836</v>
      </c>
      <c r="J1178" s="662" t="s">
        <v>1837</v>
      </c>
      <c r="K1178" s="662" t="s">
        <v>1838</v>
      </c>
      <c r="L1178" s="663">
        <v>92.85</v>
      </c>
      <c r="M1178" s="663">
        <v>92.85</v>
      </c>
      <c r="N1178" s="662">
        <v>1</v>
      </c>
      <c r="O1178" s="745">
        <v>0.5</v>
      </c>
      <c r="P1178" s="663"/>
      <c r="Q1178" s="678">
        <v>0</v>
      </c>
      <c r="R1178" s="662"/>
      <c r="S1178" s="678">
        <v>0</v>
      </c>
      <c r="T1178" s="745"/>
      <c r="U1178" s="701">
        <v>0</v>
      </c>
    </row>
    <row r="1179" spans="1:21" ht="14.4" customHeight="1" x14ac:dyDescent="0.3">
      <c r="A1179" s="661">
        <v>13</v>
      </c>
      <c r="B1179" s="662" t="s">
        <v>530</v>
      </c>
      <c r="C1179" s="662" t="s">
        <v>1723</v>
      </c>
      <c r="D1179" s="743" t="s">
        <v>2850</v>
      </c>
      <c r="E1179" s="744" t="s">
        <v>1743</v>
      </c>
      <c r="F1179" s="662" t="s">
        <v>1714</v>
      </c>
      <c r="G1179" s="662" t="s">
        <v>1835</v>
      </c>
      <c r="H1179" s="662" t="s">
        <v>531</v>
      </c>
      <c r="I1179" s="662" t="s">
        <v>731</v>
      </c>
      <c r="J1179" s="662" t="s">
        <v>1837</v>
      </c>
      <c r="K1179" s="662" t="s">
        <v>2324</v>
      </c>
      <c r="L1179" s="663">
        <v>123.3</v>
      </c>
      <c r="M1179" s="663">
        <v>123.3</v>
      </c>
      <c r="N1179" s="662">
        <v>1</v>
      </c>
      <c r="O1179" s="745">
        <v>1</v>
      </c>
      <c r="P1179" s="663"/>
      <c r="Q1179" s="678">
        <v>0</v>
      </c>
      <c r="R1179" s="662"/>
      <c r="S1179" s="678">
        <v>0</v>
      </c>
      <c r="T1179" s="745"/>
      <c r="U1179" s="701">
        <v>0</v>
      </c>
    </row>
    <row r="1180" spans="1:21" ht="14.4" customHeight="1" x14ac:dyDescent="0.3">
      <c r="A1180" s="661">
        <v>13</v>
      </c>
      <c r="B1180" s="662" t="s">
        <v>530</v>
      </c>
      <c r="C1180" s="662" t="s">
        <v>1723</v>
      </c>
      <c r="D1180" s="743" t="s">
        <v>2850</v>
      </c>
      <c r="E1180" s="744" t="s">
        <v>1743</v>
      </c>
      <c r="F1180" s="662" t="s">
        <v>1714</v>
      </c>
      <c r="G1180" s="662" t="s">
        <v>1835</v>
      </c>
      <c r="H1180" s="662" t="s">
        <v>531</v>
      </c>
      <c r="I1180" s="662" t="s">
        <v>731</v>
      </c>
      <c r="J1180" s="662" t="s">
        <v>1837</v>
      </c>
      <c r="K1180" s="662" t="s">
        <v>2324</v>
      </c>
      <c r="L1180" s="663">
        <v>159.16999999999999</v>
      </c>
      <c r="M1180" s="663">
        <v>159.16999999999999</v>
      </c>
      <c r="N1180" s="662">
        <v>1</v>
      </c>
      <c r="O1180" s="745">
        <v>0.5</v>
      </c>
      <c r="P1180" s="663"/>
      <c r="Q1180" s="678">
        <v>0</v>
      </c>
      <c r="R1180" s="662"/>
      <c r="S1180" s="678">
        <v>0</v>
      </c>
      <c r="T1180" s="745"/>
      <c r="U1180" s="701">
        <v>0</v>
      </c>
    </row>
    <row r="1181" spans="1:21" ht="14.4" customHeight="1" x14ac:dyDescent="0.3">
      <c r="A1181" s="661">
        <v>13</v>
      </c>
      <c r="B1181" s="662" t="s">
        <v>530</v>
      </c>
      <c r="C1181" s="662" t="s">
        <v>1723</v>
      </c>
      <c r="D1181" s="743" t="s">
        <v>2850</v>
      </c>
      <c r="E1181" s="744" t="s">
        <v>1743</v>
      </c>
      <c r="F1181" s="662" t="s">
        <v>1714</v>
      </c>
      <c r="G1181" s="662" t="s">
        <v>1960</v>
      </c>
      <c r="H1181" s="662" t="s">
        <v>531</v>
      </c>
      <c r="I1181" s="662" t="s">
        <v>2483</v>
      </c>
      <c r="J1181" s="662" t="s">
        <v>2484</v>
      </c>
      <c r="K1181" s="662" t="s">
        <v>2485</v>
      </c>
      <c r="L1181" s="663">
        <v>46.99</v>
      </c>
      <c r="M1181" s="663">
        <v>46.99</v>
      </c>
      <c r="N1181" s="662">
        <v>1</v>
      </c>
      <c r="O1181" s="745">
        <v>1</v>
      </c>
      <c r="P1181" s="663"/>
      <c r="Q1181" s="678">
        <v>0</v>
      </c>
      <c r="R1181" s="662"/>
      <c r="S1181" s="678">
        <v>0</v>
      </c>
      <c r="T1181" s="745"/>
      <c r="U1181" s="701">
        <v>0</v>
      </c>
    </row>
    <row r="1182" spans="1:21" ht="14.4" customHeight="1" x14ac:dyDescent="0.3">
      <c r="A1182" s="661">
        <v>13</v>
      </c>
      <c r="B1182" s="662" t="s">
        <v>530</v>
      </c>
      <c r="C1182" s="662" t="s">
        <v>1723</v>
      </c>
      <c r="D1182" s="743" t="s">
        <v>2850</v>
      </c>
      <c r="E1182" s="744" t="s">
        <v>1743</v>
      </c>
      <c r="F1182" s="662" t="s">
        <v>1714</v>
      </c>
      <c r="G1182" s="662" t="s">
        <v>1960</v>
      </c>
      <c r="H1182" s="662" t="s">
        <v>531</v>
      </c>
      <c r="I1182" s="662" t="s">
        <v>2098</v>
      </c>
      <c r="J1182" s="662" t="s">
        <v>2099</v>
      </c>
      <c r="K1182" s="662" t="s">
        <v>2100</v>
      </c>
      <c r="L1182" s="663">
        <v>93.98</v>
      </c>
      <c r="M1182" s="663">
        <v>187.96</v>
      </c>
      <c r="N1182" s="662">
        <v>2</v>
      </c>
      <c r="O1182" s="745">
        <v>2</v>
      </c>
      <c r="P1182" s="663"/>
      <c r="Q1182" s="678">
        <v>0</v>
      </c>
      <c r="R1182" s="662"/>
      <c r="S1182" s="678">
        <v>0</v>
      </c>
      <c r="T1182" s="745"/>
      <c r="U1182" s="701">
        <v>0</v>
      </c>
    </row>
    <row r="1183" spans="1:21" ht="14.4" customHeight="1" x14ac:dyDescent="0.3">
      <c r="A1183" s="661">
        <v>13</v>
      </c>
      <c r="B1183" s="662" t="s">
        <v>530</v>
      </c>
      <c r="C1183" s="662" t="s">
        <v>1723</v>
      </c>
      <c r="D1183" s="743" t="s">
        <v>2850</v>
      </c>
      <c r="E1183" s="744" t="s">
        <v>1743</v>
      </c>
      <c r="F1183" s="662" t="s">
        <v>1714</v>
      </c>
      <c r="G1183" s="662" t="s">
        <v>1960</v>
      </c>
      <c r="H1183" s="662" t="s">
        <v>531</v>
      </c>
      <c r="I1183" s="662" t="s">
        <v>2101</v>
      </c>
      <c r="J1183" s="662" t="s">
        <v>2102</v>
      </c>
      <c r="K1183" s="662" t="s">
        <v>2103</v>
      </c>
      <c r="L1183" s="663">
        <v>140.96</v>
      </c>
      <c r="M1183" s="663">
        <v>140.96</v>
      </c>
      <c r="N1183" s="662">
        <v>1</v>
      </c>
      <c r="O1183" s="745">
        <v>1</v>
      </c>
      <c r="P1183" s="663"/>
      <c r="Q1183" s="678">
        <v>0</v>
      </c>
      <c r="R1183" s="662"/>
      <c r="S1183" s="678">
        <v>0</v>
      </c>
      <c r="T1183" s="745"/>
      <c r="U1183" s="701">
        <v>0</v>
      </c>
    </row>
    <row r="1184" spans="1:21" ht="14.4" customHeight="1" x14ac:dyDescent="0.3">
      <c r="A1184" s="661">
        <v>13</v>
      </c>
      <c r="B1184" s="662" t="s">
        <v>530</v>
      </c>
      <c r="C1184" s="662" t="s">
        <v>1723</v>
      </c>
      <c r="D1184" s="743" t="s">
        <v>2850</v>
      </c>
      <c r="E1184" s="744" t="s">
        <v>1743</v>
      </c>
      <c r="F1184" s="662" t="s">
        <v>1714</v>
      </c>
      <c r="G1184" s="662" t="s">
        <v>1850</v>
      </c>
      <c r="H1184" s="662" t="s">
        <v>531</v>
      </c>
      <c r="I1184" s="662" t="s">
        <v>704</v>
      </c>
      <c r="J1184" s="662" t="s">
        <v>705</v>
      </c>
      <c r="K1184" s="662" t="s">
        <v>1852</v>
      </c>
      <c r="L1184" s="663">
        <v>107.27</v>
      </c>
      <c r="M1184" s="663">
        <v>107.27</v>
      </c>
      <c r="N1184" s="662">
        <v>1</v>
      </c>
      <c r="O1184" s="745">
        <v>1</v>
      </c>
      <c r="P1184" s="663"/>
      <c r="Q1184" s="678">
        <v>0</v>
      </c>
      <c r="R1184" s="662"/>
      <c r="S1184" s="678">
        <v>0</v>
      </c>
      <c r="T1184" s="745"/>
      <c r="U1184" s="701">
        <v>0</v>
      </c>
    </row>
    <row r="1185" spans="1:21" ht="14.4" customHeight="1" x14ac:dyDescent="0.3">
      <c r="A1185" s="661">
        <v>13</v>
      </c>
      <c r="B1185" s="662" t="s">
        <v>530</v>
      </c>
      <c r="C1185" s="662" t="s">
        <v>1723</v>
      </c>
      <c r="D1185" s="743" t="s">
        <v>2850</v>
      </c>
      <c r="E1185" s="744" t="s">
        <v>1743</v>
      </c>
      <c r="F1185" s="662" t="s">
        <v>1714</v>
      </c>
      <c r="G1185" s="662" t="s">
        <v>1973</v>
      </c>
      <c r="H1185" s="662" t="s">
        <v>531</v>
      </c>
      <c r="I1185" s="662" t="s">
        <v>1974</v>
      </c>
      <c r="J1185" s="662" t="s">
        <v>1530</v>
      </c>
      <c r="K1185" s="662" t="s">
        <v>1975</v>
      </c>
      <c r="L1185" s="663">
        <v>89.91</v>
      </c>
      <c r="M1185" s="663">
        <v>179.82</v>
      </c>
      <c r="N1185" s="662">
        <v>2</v>
      </c>
      <c r="O1185" s="745">
        <v>1.5</v>
      </c>
      <c r="P1185" s="663"/>
      <c r="Q1185" s="678">
        <v>0</v>
      </c>
      <c r="R1185" s="662"/>
      <c r="S1185" s="678">
        <v>0</v>
      </c>
      <c r="T1185" s="745"/>
      <c r="U1185" s="701">
        <v>0</v>
      </c>
    </row>
    <row r="1186" spans="1:21" ht="14.4" customHeight="1" x14ac:dyDescent="0.3">
      <c r="A1186" s="661">
        <v>13</v>
      </c>
      <c r="B1186" s="662" t="s">
        <v>530</v>
      </c>
      <c r="C1186" s="662" t="s">
        <v>1723</v>
      </c>
      <c r="D1186" s="743" t="s">
        <v>2850</v>
      </c>
      <c r="E1186" s="744" t="s">
        <v>1743</v>
      </c>
      <c r="F1186" s="662" t="s">
        <v>1714</v>
      </c>
      <c r="G1186" s="662" t="s">
        <v>1854</v>
      </c>
      <c r="H1186" s="662" t="s">
        <v>531</v>
      </c>
      <c r="I1186" s="662" t="s">
        <v>1047</v>
      </c>
      <c r="J1186" s="662" t="s">
        <v>759</v>
      </c>
      <c r="K1186" s="662" t="s">
        <v>1048</v>
      </c>
      <c r="L1186" s="663">
        <v>0</v>
      </c>
      <c r="M1186" s="663">
        <v>0</v>
      </c>
      <c r="N1186" s="662">
        <v>1</v>
      </c>
      <c r="O1186" s="745">
        <v>0.5</v>
      </c>
      <c r="P1186" s="663"/>
      <c r="Q1186" s="678"/>
      <c r="R1186" s="662"/>
      <c r="S1186" s="678">
        <v>0</v>
      </c>
      <c r="T1186" s="745"/>
      <c r="U1186" s="701">
        <v>0</v>
      </c>
    </row>
    <row r="1187" spans="1:21" ht="14.4" customHeight="1" x14ac:dyDescent="0.3">
      <c r="A1187" s="661">
        <v>13</v>
      </c>
      <c r="B1187" s="662" t="s">
        <v>530</v>
      </c>
      <c r="C1187" s="662" t="s">
        <v>1723</v>
      </c>
      <c r="D1187" s="743" t="s">
        <v>2850</v>
      </c>
      <c r="E1187" s="744" t="s">
        <v>1743</v>
      </c>
      <c r="F1187" s="662" t="s">
        <v>1714</v>
      </c>
      <c r="G1187" s="662" t="s">
        <v>1856</v>
      </c>
      <c r="H1187" s="662" t="s">
        <v>531</v>
      </c>
      <c r="I1187" s="662" t="s">
        <v>2757</v>
      </c>
      <c r="J1187" s="662" t="s">
        <v>2750</v>
      </c>
      <c r="K1187" s="662" t="s">
        <v>2389</v>
      </c>
      <c r="L1187" s="663">
        <v>46.57</v>
      </c>
      <c r="M1187" s="663">
        <v>46.57</v>
      </c>
      <c r="N1187" s="662">
        <v>1</v>
      </c>
      <c r="O1187" s="745">
        <v>1</v>
      </c>
      <c r="P1187" s="663"/>
      <c r="Q1187" s="678">
        <v>0</v>
      </c>
      <c r="R1187" s="662"/>
      <c r="S1187" s="678">
        <v>0</v>
      </c>
      <c r="T1187" s="745"/>
      <c r="U1187" s="701">
        <v>0</v>
      </c>
    </row>
    <row r="1188" spans="1:21" ht="14.4" customHeight="1" x14ac:dyDescent="0.3">
      <c r="A1188" s="661">
        <v>13</v>
      </c>
      <c r="B1188" s="662" t="s">
        <v>530</v>
      </c>
      <c r="C1188" s="662" t="s">
        <v>1723</v>
      </c>
      <c r="D1188" s="743" t="s">
        <v>2850</v>
      </c>
      <c r="E1188" s="744" t="s">
        <v>1743</v>
      </c>
      <c r="F1188" s="662" t="s">
        <v>1714</v>
      </c>
      <c r="G1188" s="662" t="s">
        <v>1856</v>
      </c>
      <c r="H1188" s="662" t="s">
        <v>531</v>
      </c>
      <c r="I1188" s="662" t="s">
        <v>1857</v>
      </c>
      <c r="J1188" s="662" t="s">
        <v>1110</v>
      </c>
      <c r="K1188" s="662" t="s">
        <v>1111</v>
      </c>
      <c r="L1188" s="663">
        <v>98.75</v>
      </c>
      <c r="M1188" s="663">
        <v>395</v>
      </c>
      <c r="N1188" s="662">
        <v>4</v>
      </c>
      <c r="O1188" s="745">
        <v>3.5</v>
      </c>
      <c r="P1188" s="663"/>
      <c r="Q1188" s="678">
        <v>0</v>
      </c>
      <c r="R1188" s="662"/>
      <c r="S1188" s="678">
        <v>0</v>
      </c>
      <c r="T1188" s="745"/>
      <c r="U1188" s="701">
        <v>0</v>
      </c>
    </row>
    <row r="1189" spans="1:21" ht="14.4" customHeight="1" x14ac:dyDescent="0.3">
      <c r="A1189" s="661">
        <v>13</v>
      </c>
      <c r="B1189" s="662" t="s">
        <v>530</v>
      </c>
      <c r="C1189" s="662" t="s">
        <v>1723</v>
      </c>
      <c r="D1189" s="743" t="s">
        <v>2850</v>
      </c>
      <c r="E1189" s="744" t="s">
        <v>1743</v>
      </c>
      <c r="F1189" s="662" t="s">
        <v>1714</v>
      </c>
      <c r="G1189" s="662" t="s">
        <v>1856</v>
      </c>
      <c r="H1189" s="662" t="s">
        <v>531</v>
      </c>
      <c r="I1189" s="662" t="s">
        <v>1858</v>
      </c>
      <c r="J1189" s="662" t="s">
        <v>1110</v>
      </c>
      <c r="K1189" s="662" t="s">
        <v>1859</v>
      </c>
      <c r="L1189" s="663">
        <v>0</v>
      </c>
      <c r="M1189" s="663">
        <v>0</v>
      </c>
      <c r="N1189" s="662">
        <v>1</v>
      </c>
      <c r="O1189" s="745">
        <v>0.5</v>
      </c>
      <c r="P1189" s="663"/>
      <c r="Q1189" s="678"/>
      <c r="R1189" s="662"/>
      <c r="S1189" s="678">
        <v>0</v>
      </c>
      <c r="T1189" s="745"/>
      <c r="U1189" s="701">
        <v>0</v>
      </c>
    </row>
    <row r="1190" spans="1:21" ht="14.4" customHeight="1" x14ac:dyDescent="0.3">
      <c r="A1190" s="661">
        <v>13</v>
      </c>
      <c r="B1190" s="662" t="s">
        <v>530</v>
      </c>
      <c r="C1190" s="662" t="s">
        <v>1723</v>
      </c>
      <c r="D1190" s="743" t="s">
        <v>2850</v>
      </c>
      <c r="E1190" s="744" t="s">
        <v>1743</v>
      </c>
      <c r="F1190" s="662" t="s">
        <v>1714</v>
      </c>
      <c r="G1190" s="662" t="s">
        <v>1856</v>
      </c>
      <c r="H1190" s="662" t="s">
        <v>531</v>
      </c>
      <c r="I1190" s="662" t="s">
        <v>2784</v>
      </c>
      <c r="J1190" s="662" t="s">
        <v>1110</v>
      </c>
      <c r="K1190" s="662" t="s">
        <v>1111</v>
      </c>
      <c r="L1190" s="663">
        <v>98.75</v>
      </c>
      <c r="M1190" s="663">
        <v>98.75</v>
      </c>
      <c r="N1190" s="662">
        <v>1</v>
      </c>
      <c r="O1190" s="745">
        <v>1</v>
      </c>
      <c r="P1190" s="663"/>
      <c r="Q1190" s="678">
        <v>0</v>
      </c>
      <c r="R1190" s="662"/>
      <c r="S1190" s="678">
        <v>0</v>
      </c>
      <c r="T1190" s="745"/>
      <c r="U1190" s="701">
        <v>0</v>
      </c>
    </row>
    <row r="1191" spans="1:21" ht="14.4" customHeight="1" x14ac:dyDescent="0.3">
      <c r="A1191" s="661">
        <v>13</v>
      </c>
      <c r="B1191" s="662" t="s">
        <v>530</v>
      </c>
      <c r="C1191" s="662" t="s">
        <v>1723</v>
      </c>
      <c r="D1191" s="743" t="s">
        <v>2850</v>
      </c>
      <c r="E1191" s="744" t="s">
        <v>1743</v>
      </c>
      <c r="F1191" s="662" t="s">
        <v>1714</v>
      </c>
      <c r="G1191" s="662" t="s">
        <v>1861</v>
      </c>
      <c r="H1191" s="662" t="s">
        <v>531</v>
      </c>
      <c r="I1191" s="662" t="s">
        <v>727</v>
      </c>
      <c r="J1191" s="662" t="s">
        <v>728</v>
      </c>
      <c r="K1191" s="662" t="s">
        <v>729</v>
      </c>
      <c r="L1191" s="663">
        <v>126.59</v>
      </c>
      <c r="M1191" s="663">
        <v>3038.1600000000008</v>
      </c>
      <c r="N1191" s="662">
        <v>24</v>
      </c>
      <c r="O1191" s="745">
        <v>16.5</v>
      </c>
      <c r="P1191" s="663"/>
      <c r="Q1191" s="678">
        <v>0</v>
      </c>
      <c r="R1191" s="662"/>
      <c r="S1191" s="678">
        <v>0</v>
      </c>
      <c r="T1191" s="745"/>
      <c r="U1191" s="701">
        <v>0</v>
      </c>
    </row>
    <row r="1192" spans="1:21" ht="14.4" customHeight="1" x14ac:dyDescent="0.3">
      <c r="A1192" s="661">
        <v>13</v>
      </c>
      <c r="B1192" s="662" t="s">
        <v>530</v>
      </c>
      <c r="C1192" s="662" t="s">
        <v>1723</v>
      </c>
      <c r="D1192" s="743" t="s">
        <v>2850</v>
      </c>
      <c r="E1192" s="744" t="s">
        <v>1743</v>
      </c>
      <c r="F1192" s="662" t="s">
        <v>1714</v>
      </c>
      <c r="G1192" s="662" t="s">
        <v>2131</v>
      </c>
      <c r="H1192" s="662" t="s">
        <v>1113</v>
      </c>
      <c r="I1192" s="662" t="s">
        <v>2132</v>
      </c>
      <c r="J1192" s="662" t="s">
        <v>1703</v>
      </c>
      <c r="K1192" s="662" t="s">
        <v>1455</v>
      </c>
      <c r="L1192" s="663">
        <v>69.16</v>
      </c>
      <c r="M1192" s="663">
        <v>69.16</v>
      </c>
      <c r="N1192" s="662">
        <v>1</v>
      </c>
      <c r="O1192" s="745">
        <v>0.5</v>
      </c>
      <c r="P1192" s="663"/>
      <c r="Q1192" s="678">
        <v>0</v>
      </c>
      <c r="R1192" s="662"/>
      <c r="S1192" s="678">
        <v>0</v>
      </c>
      <c r="T1192" s="745"/>
      <c r="U1192" s="701">
        <v>0</v>
      </c>
    </row>
    <row r="1193" spans="1:21" ht="14.4" customHeight="1" x14ac:dyDescent="0.3">
      <c r="A1193" s="661">
        <v>13</v>
      </c>
      <c r="B1193" s="662" t="s">
        <v>530</v>
      </c>
      <c r="C1193" s="662" t="s">
        <v>1723</v>
      </c>
      <c r="D1193" s="743" t="s">
        <v>2850</v>
      </c>
      <c r="E1193" s="744" t="s">
        <v>1743</v>
      </c>
      <c r="F1193" s="662" t="s">
        <v>1714</v>
      </c>
      <c r="G1193" s="662" t="s">
        <v>2131</v>
      </c>
      <c r="H1193" s="662" t="s">
        <v>531</v>
      </c>
      <c r="I1193" s="662" t="s">
        <v>2785</v>
      </c>
      <c r="J1193" s="662" t="s">
        <v>2786</v>
      </c>
      <c r="K1193" s="662" t="s">
        <v>1455</v>
      </c>
      <c r="L1193" s="663">
        <v>0</v>
      </c>
      <c r="M1193" s="663">
        <v>0</v>
      </c>
      <c r="N1193" s="662">
        <v>1</v>
      </c>
      <c r="O1193" s="745">
        <v>1</v>
      </c>
      <c r="P1193" s="663"/>
      <c r="Q1193" s="678"/>
      <c r="R1193" s="662"/>
      <c r="S1193" s="678">
        <v>0</v>
      </c>
      <c r="T1193" s="745"/>
      <c r="U1193" s="701">
        <v>0</v>
      </c>
    </row>
    <row r="1194" spans="1:21" ht="14.4" customHeight="1" x14ac:dyDescent="0.3">
      <c r="A1194" s="661">
        <v>13</v>
      </c>
      <c r="B1194" s="662" t="s">
        <v>530</v>
      </c>
      <c r="C1194" s="662" t="s">
        <v>1723</v>
      </c>
      <c r="D1194" s="743" t="s">
        <v>2850</v>
      </c>
      <c r="E1194" s="744" t="s">
        <v>1743</v>
      </c>
      <c r="F1194" s="662" t="s">
        <v>1714</v>
      </c>
      <c r="G1194" s="662" t="s">
        <v>2131</v>
      </c>
      <c r="H1194" s="662" t="s">
        <v>1113</v>
      </c>
      <c r="I1194" s="662" t="s">
        <v>2490</v>
      </c>
      <c r="J1194" s="662" t="s">
        <v>2491</v>
      </c>
      <c r="K1194" s="662" t="s">
        <v>2492</v>
      </c>
      <c r="L1194" s="663">
        <v>69.16</v>
      </c>
      <c r="M1194" s="663">
        <v>207.48</v>
      </c>
      <c r="N1194" s="662">
        <v>3</v>
      </c>
      <c r="O1194" s="745">
        <v>2</v>
      </c>
      <c r="P1194" s="663"/>
      <c r="Q1194" s="678">
        <v>0</v>
      </c>
      <c r="R1194" s="662"/>
      <c r="S1194" s="678">
        <v>0</v>
      </c>
      <c r="T1194" s="745"/>
      <c r="U1194" s="701">
        <v>0</v>
      </c>
    </row>
    <row r="1195" spans="1:21" ht="14.4" customHeight="1" x14ac:dyDescent="0.3">
      <c r="A1195" s="661">
        <v>13</v>
      </c>
      <c r="B1195" s="662" t="s">
        <v>530</v>
      </c>
      <c r="C1195" s="662" t="s">
        <v>1723</v>
      </c>
      <c r="D1195" s="743" t="s">
        <v>2850</v>
      </c>
      <c r="E1195" s="744" t="s">
        <v>1743</v>
      </c>
      <c r="F1195" s="662" t="s">
        <v>1714</v>
      </c>
      <c r="G1195" s="662" t="s">
        <v>1877</v>
      </c>
      <c r="H1195" s="662" t="s">
        <v>531</v>
      </c>
      <c r="I1195" s="662" t="s">
        <v>1878</v>
      </c>
      <c r="J1195" s="662" t="s">
        <v>1879</v>
      </c>
      <c r="K1195" s="662" t="s">
        <v>1880</v>
      </c>
      <c r="L1195" s="663">
        <v>141.04</v>
      </c>
      <c r="M1195" s="663">
        <v>141.04</v>
      </c>
      <c r="N1195" s="662">
        <v>1</v>
      </c>
      <c r="O1195" s="745">
        <v>1</v>
      </c>
      <c r="P1195" s="663"/>
      <c r="Q1195" s="678">
        <v>0</v>
      </c>
      <c r="R1195" s="662"/>
      <c r="S1195" s="678">
        <v>0</v>
      </c>
      <c r="T1195" s="745"/>
      <c r="U1195" s="701">
        <v>0</v>
      </c>
    </row>
    <row r="1196" spans="1:21" ht="14.4" customHeight="1" x14ac:dyDescent="0.3">
      <c r="A1196" s="661">
        <v>13</v>
      </c>
      <c r="B1196" s="662" t="s">
        <v>530</v>
      </c>
      <c r="C1196" s="662" t="s">
        <v>1723</v>
      </c>
      <c r="D1196" s="743" t="s">
        <v>2850</v>
      </c>
      <c r="E1196" s="744" t="s">
        <v>1743</v>
      </c>
      <c r="F1196" s="662" t="s">
        <v>1714</v>
      </c>
      <c r="G1196" s="662" t="s">
        <v>2027</v>
      </c>
      <c r="H1196" s="662" t="s">
        <v>531</v>
      </c>
      <c r="I1196" s="662" t="s">
        <v>2306</v>
      </c>
      <c r="J1196" s="662" t="s">
        <v>1089</v>
      </c>
      <c r="K1196" s="662" t="s">
        <v>2307</v>
      </c>
      <c r="L1196" s="663">
        <v>0</v>
      </c>
      <c r="M1196" s="663">
        <v>0</v>
      </c>
      <c r="N1196" s="662">
        <v>4</v>
      </c>
      <c r="O1196" s="745">
        <v>2.5</v>
      </c>
      <c r="P1196" s="663"/>
      <c r="Q1196" s="678"/>
      <c r="R1196" s="662"/>
      <c r="S1196" s="678">
        <v>0</v>
      </c>
      <c r="T1196" s="745"/>
      <c r="U1196" s="701">
        <v>0</v>
      </c>
    </row>
    <row r="1197" spans="1:21" ht="14.4" customHeight="1" x14ac:dyDescent="0.3">
      <c r="A1197" s="661">
        <v>13</v>
      </c>
      <c r="B1197" s="662" t="s">
        <v>530</v>
      </c>
      <c r="C1197" s="662" t="s">
        <v>1723</v>
      </c>
      <c r="D1197" s="743" t="s">
        <v>2850</v>
      </c>
      <c r="E1197" s="744" t="s">
        <v>1743</v>
      </c>
      <c r="F1197" s="662" t="s">
        <v>1714</v>
      </c>
      <c r="G1197" s="662" t="s">
        <v>1902</v>
      </c>
      <c r="H1197" s="662" t="s">
        <v>1113</v>
      </c>
      <c r="I1197" s="662" t="s">
        <v>1237</v>
      </c>
      <c r="J1197" s="662" t="s">
        <v>1238</v>
      </c>
      <c r="K1197" s="662" t="s">
        <v>1682</v>
      </c>
      <c r="L1197" s="663">
        <v>31.32</v>
      </c>
      <c r="M1197" s="663">
        <v>31.32</v>
      </c>
      <c r="N1197" s="662">
        <v>1</v>
      </c>
      <c r="O1197" s="745">
        <v>1</v>
      </c>
      <c r="P1197" s="663"/>
      <c r="Q1197" s="678">
        <v>0</v>
      </c>
      <c r="R1197" s="662"/>
      <c r="S1197" s="678">
        <v>0</v>
      </c>
      <c r="T1197" s="745"/>
      <c r="U1197" s="701">
        <v>0</v>
      </c>
    </row>
    <row r="1198" spans="1:21" ht="14.4" customHeight="1" x14ac:dyDescent="0.3">
      <c r="A1198" s="661">
        <v>13</v>
      </c>
      <c r="B1198" s="662" t="s">
        <v>530</v>
      </c>
      <c r="C1198" s="662" t="s">
        <v>1723</v>
      </c>
      <c r="D1198" s="743" t="s">
        <v>2850</v>
      </c>
      <c r="E1198" s="744" t="s">
        <v>1743</v>
      </c>
      <c r="F1198" s="662" t="s">
        <v>1714</v>
      </c>
      <c r="G1198" s="662" t="s">
        <v>1906</v>
      </c>
      <c r="H1198" s="662" t="s">
        <v>1113</v>
      </c>
      <c r="I1198" s="662" t="s">
        <v>1907</v>
      </c>
      <c r="J1198" s="662" t="s">
        <v>1248</v>
      </c>
      <c r="K1198" s="662" t="s">
        <v>1908</v>
      </c>
      <c r="L1198" s="663">
        <v>0</v>
      </c>
      <c r="M1198" s="663">
        <v>0</v>
      </c>
      <c r="N1198" s="662">
        <v>1</v>
      </c>
      <c r="O1198" s="745">
        <v>1</v>
      </c>
      <c r="P1198" s="663"/>
      <c r="Q1198" s="678"/>
      <c r="R1198" s="662"/>
      <c r="S1198" s="678">
        <v>0</v>
      </c>
      <c r="T1198" s="745"/>
      <c r="U1198" s="701">
        <v>0</v>
      </c>
    </row>
    <row r="1199" spans="1:21" ht="14.4" customHeight="1" x14ac:dyDescent="0.3">
      <c r="A1199" s="661">
        <v>13</v>
      </c>
      <c r="B1199" s="662" t="s">
        <v>530</v>
      </c>
      <c r="C1199" s="662" t="s">
        <v>1723</v>
      </c>
      <c r="D1199" s="743" t="s">
        <v>2850</v>
      </c>
      <c r="E1199" s="744" t="s">
        <v>1745</v>
      </c>
      <c r="F1199" s="662" t="s">
        <v>1714</v>
      </c>
      <c r="G1199" s="662" t="s">
        <v>1751</v>
      </c>
      <c r="H1199" s="662" t="s">
        <v>531</v>
      </c>
      <c r="I1199" s="662" t="s">
        <v>2342</v>
      </c>
      <c r="J1199" s="662" t="s">
        <v>2258</v>
      </c>
      <c r="K1199" s="662" t="s">
        <v>2343</v>
      </c>
      <c r="L1199" s="663">
        <v>154.36000000000001</v>
      </c>
      <c r="M1199" s="663">
        <v>771.80000000000007</v>
      </c>
      <c r="N1199" s="662">
        <v>5</v>
      </c>
      <c r="O1199" s="745">
        <v>4.5</v>
      </c>
      <c r="P1199" s="663"/>
      <c r="Q1199" s="678">
        <v>0</v>
      </c>
      <c r="R1199" s="662"/>
      <c r="S1199" s="678">
        <v>0</v>
      </c>
      <c r="T1199" s="745"/>
      <c r="U1199" s="701">
        <v>0</v>
      </c>
    </row>
    <row r="1200" spans="1:21" ht="14.4" customHeight="1" x14ac:dyDescent="0.3">
      <c r="A1200" s="661">
        <v>13</v>
      </c>
      <c r="B1200" s="662" t="s">
        <v>530</v>
      </c>
      <c r="C1200" s="662" t="s">
        <v>1723</v>
      </c>
      <c r="D1200" s="743" t="s">
        <v>2850</v>
      </c>
      <c r="E1200" s="744" t="s">
        <v>1745</v>
      </c>
      <c r="F1200" s="662" t="s">
        <v>1714</v>
      </c>
      <c r="G1200" s="662" t="s">
        <v>1751</v>
      </c>
      <c r="H1200" s="662" t="s">
        <v>531</v>
      </c>
      <c r="I1200" s="662" t="s">
        <v>2787</v>
      </c>
      <c r="J1200" s="662" t="s">
        <v>1260</v>
      </c>
      <c r="K1200" s="662" t="s">
        <v>2788</v>
      </c>
      <c r="L1200" s="663">
        <v>0</v>
      </c>
      <c r="M1200" s="663">
        <v>0</v>
      </c>
      <c r="N1200" s="662">
        <v>1</v>
      </c>
      <c r="O1200" s="745">
        <v>1</v>
      </c>
      <c r="P1200" s="663"/>
      <c r="Q1200" s="678"/>
      <c r="R1200" s="662"/>
      <c r="S1200" s="678">
        <v>0</v>
      </c>
      <c r="T1200" s="745"/>
      <c r="U1200" s="701">
        <v>0</v>
      </c>
    </row>
    <row r="1201" spans="1:21" ht="14.4" customHeight="1" x14ac:dyDescent="0.3">
      <c r="A1201" s="661">
        <v>13</v>
      </c>
      <c r="B1201" s="662" t="s">
        <v>530</v>
      </c>
      <c r="C1201" s="662" t="s">
        <v>1723</v>
      </c>
      <c r="D1201" s="743" t="s">
        <v>2850</v>
      </c>
      <c r="E1201" s="744" t="s">
        <v>1745</v>
      </c>
      <c r="F1201" s="662" t="s">
        <v>1714</v>
      </c>
      <c r="G1201" s="662" t="s">
        <v>1751</v>
      </c>
      <c r="H1201" s="662" t="s">
        <v>531</v>
      </c>
      <c r="I1201" s="662" t="s">
        <v>2732</v>
      </c>
      <c r="J1201" s="662" t="s">
        <v>2733</v>
      </c>
      <c r="K1201" s="662" t="s">
        <v>2734</v>
      </c>
      <c r="L1201" s="663">
        <v>75.73</v>
      </c>
      <c r="M1201" s="663">
        <v>151.46</v>
      </c>
      <c r="N1201" s="662">
        <v>2</v>
      </c>
      <c r="O1201" s="745">
        <v>1.5</v>
      </c>
      <c r="P1201" s="663"/>
      <c r="Q1201" s="678">
        <v>0</v>
      </c>
      <c r="R1201" s="662"/>
      <c r="S1201" s="678">
        <v>0</v>
      </c>
      <c r="T1201" s="745"/>
      <c r="U1201" s="701">
        <v>0</v>
      </c>
    </row>
    <row r="1202" spans="1:21" ht="14.4" customHeight="1" x14ac:dyDescent="0.3">
      <c r="A1202" s="661">
        <v>13</v>
      </c>
      <c r="B1202" s="662" t="s">
        <v>530</v>
      </c>
      <c r="C1202" s="662" t="s">
        <v>1723</v>
      </c>
      <c r="D1202" s="743" t="s">
        <v>2850</v>
      </c>
      <c r="E1202" s="744" t="s">
        <v>1745</v>
      </c>
      <c r="F1202" s="662" t="s">
        <v>1714</v>
      </c>
      <c r="G1202" s="662" t="s">
        <v>1765</v>
      </c>
      <c r="H1202" s="662" t="s">
        <v>531</v>
      </c>
      <c r="I1202" s="662" t="s">
        <v>2789</v>
      </c>
      <c r="J1202" s="662" t="s">
        <v>2790</v>
      </c>
      <c r="K1202" s="662" t="s">
        <v>2791</v>
      </c>
      <c r="L1202" s="663">
        <v>56.44</v>
      </c>
      <c r="M1202" s="663">
        <v>56.44</v>
      </c>
      <c r="N1202" s="662">
        <v>1</v>
      </c>
      <c r="O1202" s="745">
        <v>1</v>
      </c>
      <c r="P1202" s="663"/>
      <c r="Q1202" s="678">
        <v>0</v>
      </c>
      <c r="R1202" s="662"/>
      <c r="S1202" s="678">
        <v>0</v>
      </c>
      <c r="T1202" s="745"/>
      <c r="U1202" s="701">
        <v>0</v>
      </c>
    </row>
    <row r="1203" spans="1:21" ht="14.4" customHeight="1" x14ac:dyDescent="0.3">
      <c r="A1203" s="661">
        <v>13</v>
      </c>
      <c r="B1203" s="662" t="s">
        <v>530</v>
      </c>
      <c r="C1203" s="662" t="s">
        <v>1723</v>
      </c>
      <c r="D1203" s="743" t="s">
        <v>2850</v>
      </c>
      <c r="E1203" s="744" t="s">
        <v>1745</v>
      </c>
      <c r="F1203" s="662" t="s">
        <v>1714</v>
      </c>
      <c r="G1203" s="662" t="s">
        <v>1765</v>
      </c>
      <c r="H1203" s="662" t="s">
        <v>1113</v>
      </c>
      <c r="I1203" s="662" t="s">
        <v>1766</v>
      </c>
      <c r="J1203" s="662" t="s">
        <v>1767</v>
      </c>
      <c r="K1203" s="662" t="s">
        <v>1768</v>
      </c>
      <c r="L1203" s="663">
        <v>70.540000000000006</v>
      </c>
      <c r="M1203" s="663">
        <v>634.86000000000013</v>
      </c>
      <c r="N1203" s="662">
        <v>9</v>
      </c>
      <c r="O1203" s="745">
        <v>3</v>
      </c>
      <c r="P1203" s="663"/>
      <c r="Q1203" s="678">
        <v>0</v>
      </c>
      <c r="R1203" s="662"/>
      <c r="S1203" s="678">
        <v>0</v>
      </c>
      <c r="T1203" s="745"/>
      <c r="U1203" s="701">
        <v>0</v>
      </c>
    </row>
    <row r="1204" spans="1:21" ht="14.4" customHeight="1" x14ac:dyDescent="0.3">
      <c r="A1204" s="661">
        <v>13</v>
      </c>
      <c r="B1204" s="662" t="s">
        <v>530</v>
      </c>
      <c r="C1204" s="662" t="s">
        <v>1723</v>
      </c>
      <c r="D1204" s="743" t="s">
        <v>2850</v>
      </c>
      <c r="E1204" s="744" t="s">
        <v>1745</v>
      </c>
      <c r="F1204" s="662" t="s">
        <v>1714</v>
      </c>
      <c r="G1204" s="662" t="s">
        <v>2067</v>
      </c>
      <c r="H1204" s="662" t="s">
        <v>531</v>
      </c>
      <c r="I1204" s="662" t="s">
        <v>739</v>
      </c>
      <c r="J1204" s="662" t="s">
        <v>2068</v>
      </c>
      <c r="K1204" s="662" t="s">
        <v>2069</v>
      </c>
      <c r="L1204" s="663">
        <v>0</v>
      </c>
      <c r="M1204" s="663">
        <v>0</v>
      </c>
      <c r="N1204" s="662">
        <v>1</v>
      </c>
      <c r="O1204" s="745">
        <v>0.5</v>
      </c>
      <c r="P1204" s="663"/>
      <c r="Q1204" s="678"/>
      <c r="R1204" s="662"/>
      <c r="S1204" s="678">
        <v>0</v>
      </c>
      <c r="T1204" s="745"/>
      <c r="U1204" s="701">
        <v>0</v>
      </c>
    </row>
    <row r="1205" spans="1:21" ht="14.4" customHeight="1" x14ac:dyDescent="0.3">
      <c r="A1205" s="661">
        <v>13</v>
      </c>
      <c r="B1205" s="662" t="s">
        <v>530</v>
      </c>
      <c r="C1205" s="662" t="s">
        <v>1723</v>
      </c>
      <c r="D1205" s="743" t="s">
        <v>2850</v>
      </c>
      <c r="E1205" s="744" t="s">
        <v>1745</v>
      </c>
      <c r="F1205" s="662" t="s">
        <v>1714</v>
      </c>
      <c r="G1205" s="662" t="s">
        <v>1779</v>
      </c>
      <c r="H1205" s="662" t="s">
        <v>531</v>
      </c>
      <c r="I1205" s="662" t="s">
        <v>1780</v>
      </c>
      <c r="J1205" s="662" t="s">
        <v>1781</v>
      </c>
      <c r="K1205" s="662" t="s">
        <v>1663</v>
      </c>
      <c r="L1205" s="663">
        <v>170.52</v>
      </c>
      <c r="M1205" s="663">
        <v>682.08</v>
      </c>
      <c r="N1205" s="662">
        <v>4</v>
      </c>
      <c r="O1205" s="745">
        <v>1.5</v>
      </c>
      <c r="P1205" s="663">
        <v>341.04</v>
      </c>
      <c r="Q1205" s="678">
        <v>0.5</v>
      </c>
      <c r="R1205" s="662">
        <v>2</v>
      </c>
      <c r="S1205" s="678">
        <v>0.5</v>
      </c>
      <c r="T1205" s="745">
        <v>0.5</v>
      </c>
      <c r="U1205" s="701">
        <v>0.33333333333333331</v>
      </c>
    </row>
    <row r="1206" spans="1:21" ht="14.4" customHeight="1" x14ac:dyDescent="0.3">
      <c r="A1206" s="661">
        <v>13</v>
      </c>
      <c r="B1206" s="662" t="s">
        <v>530</v>
      </c>
      <c r="C1206" s="662" t="s">
        <v>1723</v>
      </c>
      <c r="D1206" s="743" t="s">
        <v>2850</v>
      </c>
      <c r="E1206" s="744" t="s">
        <v>1745</v>
      </c>
      <c r="F1206" s="662" t="s">
        <v>1714</v>
      </c>
      <c r="G1206" s="662" t="s">
        <v>1779</v>
      </c>
      <c r="H1206" s="662" t="s">
        <v>531</v>
      </c>
      <c r="I1206" s="662" t="s">
        <v>2792</v>
      </c>
      <c r="J1206" s="662" t="s">
        <v>1924</v>
      </c>
      <c r="K1206" s="662" t="s">
        <v>1925</v>
      </c>
      <c r="L1206" s="663">
        <v>102.31</v>
      </c>
      <c r="M1206" s="663">
        <v>102.31</v>
      </c>
      <c r="N1206" s="662">
        <v>1</v>
      </c>
      <c r="O1206" s="745">
        <v>1</v>
      </c>
      <c r="P1206" s="663"/>
      <c r="Q1206" s="678">
        <v>0</v>
      </c>
      <c r="R1206" s="662"/>
      <c r="S1206" s="678">
        <v>0</v>
      </c>
      <c r="T1206" s="745"/>
      <c r="U1206" s="701">
        <v>0</v>
      </c>
    </row>
    <row r="1207" spans="1:21" ht="14.4" customHeight="1" x14ac:dyDescent="0.3">
      <c r="A1207" s="661">
        <v>13</v>
      </c>
      <c r="B1207" s="662" t="s">
        <v>530</v>
      </c>
      <c r="C1207" s="662" t="s">
        <v>1723</v>
      </c>
      <c r="D1207" s="743" t="s">
        <v>2850</v>
      </c>
      <c r="E1207" s="744" t="s">
        <v>1745</v>
      </c>
      <c r="F1207" s="662" t="s">
        <v>1714</v>
      </c>
      <c r="G1207" s="662" t="s">
        <v>1782</v>
      </c>
      <c r="H1207" s="662" t="s">
        <v>531</v>
      </c>
      <c r="I1207" s="662" t="s">
        <v>1787</v>
      </c>
      <c r="J1207" s="662" t="s">
        <v>1788</v>
      </c>
      <c r="K1207" s="662" t="s">
        <v>1789</v>
      </c>
      <c r="L1207" s="663">
        <v>85.27</v>
      </c>
      <c r="M1207" s="663">
        <v>85.27</v>
      </c>
      <c r="N1207" s="662">
        <v>1</v>
      </c>
      <c r="O1207" s="745">
        <v>0.5</v>
      </c>
      <c r="P1207" s="663"/>
      <c r="Q1207" s="678">
        <v>0</v>
      </c>
      <c r="R1207" s="662"/>
      <c r="S1207" s="678">
        <v>0</v>
      </c>
      <c r="T1207" s="745"/>
      <c r="U1207" s="701">
        <v>0</v>
      </c>
    </row>
    <row r="1208" spans="1:21" ht="14.4" customHeight="1" x14ac:dyDescent="0.3">
      <c r="A1208" s="661">
        <v>13</v>
      </c>
      <c r="B1208" s="662" t="s">
        <v>530</v>
      </c>
      <c r="C1208" s="662" t="s">
        <v>1723</v>
      </c>
      <c r="D1208" s="743" t="s">
        <v>2850</v>
      </c>
      <c r="E1208" s="744" t="s">
        <v>1745</v>
      </c>
      <c r="F1208" s="662" t="s">
        <v>1714</v>
      </c>
      <c r="G1208" s="662" t="s">
        <v>1782</v>
      </c>
      <c r="H1208" s="662" t="s">
        <v>531</v>
      </c>
      <c r="I1208" s="662" t="s">
        <v>1342</v>
      </c>
      <c r="J1208" s="662" t="s">
        <v>1343</v>
      </c>
      <c r="K1208" s="662" t="s">
        <v>1663</v>
      </c>
      <c r="L1208" s="663">
        <v>170.52</v>
      </c>
      <c r="M1208" s="663">
        <v>170.52</v>
      </c>
      <c r="N1208" s="662">
        <v>1</v>
      </c>
      <c r="O1208" s="745">
        <v>1</v>
      </c>
      <c r="P1208" s="663"/>
      <c r="Q1208" s="678">
        <v>0</v>
      </c>
      <c r="R1208" s="662"/>
      <c r="S1208" s="678">
        <v>0</v>
      </c>
      <c r="T1208" s="745"/>
      <c r="U1208" s="701">
        <v>0</v>
      </c>
    </row>
    <row r="1209" spans="1:21" ht="14.4" customHeight="1" x14ac:dyDescent="0.3">
      <c r="A1209" s="661">
        <v>13</v>
      </c>
      <c r="B1209" s="662" t="s">
        <v>530</v>
      </c>
      <c r="C1209" s="662" t="s">
        <v>1723</v>
      </c>
      <c r="D1209" s="743" t="s">
        <v>2850</v>
      </c>
      <c r="E1209" s="744" t="s">
        <v>1745</v>
      </c>
      <c r="F1209" s="662" t="s">
        <v>1714</v>
      </c>
      <c r="G1209" s="662" t="s">
        <v>1782</v>
      </c>
      <c r="H1209" s="662" t="s">
        <v>531</v>
      </c>
      <c r="I1209" s="662" t="s">
        <v>1790</v>
      </c>
      <c r="J1209" s="662" t="s">
        <v>1343</v>
      </c>
      <c r="K1209" s="662" t="s">
        <v>1663</v>
      </c>
      <c r="L1209" s="663">
        <v>0</v>
      </c>
      <c r="M1209" s="663">
        <v>0</v>
      </c>
      <c r="N1209" s="662">
        <v>1</v>
      </c>
      <c r="O1209" s="745">
        <v>0.5</v>
      </c>
      <c r="P1209" s="663">
        <v>0</v>
      </c>
      <c r="Q1209" s="678"/>
      <c r="R1209" s="662">
        <v>1</v>
      </c>
      <c r="S1209" s="678">
        <v>1</v>
      </c>
      <c r="T1209" s="745">
        <v>0.5</v>
      </c>
      <c r="U1209" s="701">
        <v>1</v>
      </c>
    </row>
    <row r="1210" spans="1:21" ht="14.4" customHeight="1" x14ac:dyDescent="0.3">
      <c r="A1210" s="661">
        <v>13</v>
      </c>
      <c r="B1210" s="662" t="s">
        <v>530</v>
      </c>
      <c r="C1210" s="662" t="s">
        <v>1723</v>
      </c>
      <c r="D1210" s="743" t="s">
        <v>2850</v>
      </c>
      <c r="E1210" s="744" t="s">
        <v>1745</v>
      </c>
      <c r="F1210" s="662" t="s">
        <v>1714</v>
      </c>
      <c r="G1210" s="662" t="s">
        <v>1782</v>
      </c>
      <c r="H1210" s="662" t="s">
        <v>531</v>
      </c>
      <c r="I1210" s="662" t="s">
        <v>1375</v>
      </c>
      <c r="J1210" s="662" t="s">
        <v>1662</v>
      </c>
      <c r="K1210" s="662" t="s">
        <v>1663</v>
      </c>
      <c r="L1210" s="663">
        <v>170.52</v>
      </c>
      <c r="M1210" s="663">
        <v>170.52</v>
      </c>
      <c r="N1210" s="662">
        <v>1</v>
      </c>
      <c r="O1210" s="745">
        <v>1</v>
      </c>
      <c r="P1210" s="663"/>
      <c r="Q1210" s="678">
        <v>0</v>
      </c>
      <c r="R1210" s="662"/>
      <c r="S1210" s="678">
        <v>0</v>
      </c>
      <c r="T1210" s="745"/>
      <c r="U1210" s="701">
        <v>0</v>
      </c>
    </row>
    <row r="1211" spans="1:21" ht="14.4" customHeight="1" x14ac:dyDescent="0.3">
      <c r="A1211" s="661">
        <v>13</v>
      </c>
      <c r="B1211" s="662" t="s">
        <v>530</v>
      </c>
      <c r="C1211" s="662" t="s">
        <v>1723</v>
      </c>
      <c r="D1211" s="743" t="s">
        <v>2850</v>
      </c>
      <c r="E1211" s="744" t="s">
        <v>1745</v>
      </c>
      <c r="F1211" s="662" t="s">
        <v>1714</v>
      </c>
      <c r="G1211" s="662" t="s">
        <v>1782</v>
      </c>
      <c r="H1211" s="662" t="s">
        <v>531</v>
      </c>
      <c r="I1211" s="662" t="s">
        <v>1791</v>
      </c>
      <c r="J1211" s="662" t="s">
        <v>1792</v>
      </c>
      <c r="K1211" s="662" t="s">
        <v>1663</v>
      </c>
      <c r="L1211" s="663">
        <v>170.52</v>
      </c>
      <c r="M1211" s="663">
        <v>682.08</v>
      </c>
      <c r="N1211" s="662">
        <v>4</v>
      </c>
      <c r="O1211" s="745">
        <v>2</v>
      </c>
      <c r="P1211" s="663"/>
      <c r="Q1211" s="678">
        <v>0</v>
      </c>
      <c r="R1211" s="662"/>
      <c r="S1211" s="678">
        <v>0</v>
      </c>
      <c r="T1211" s="745"/>
      <c r="U1211" s="701">
        <v>0</v>
      </c>
    </row>
    <row r="1212" spans="1:21" ht="14.4" customHeight="1" x14ac:dyDescent="0.3">
      <c r="A1212" s="661">
        <v>13</v>
      </c>
      <c r="B1212" s="662" t="s">
        <v>530</v>
      </c>
      <c r="C1212" s="662" t="s">
        <v>1723</v>
      </c>
      <c r="D1212" s="743" t="s">
        <v>2850</v>
      </c>
      <c r="E1212" s="744" t="s">
        <v>1745</v>
      </c>
      <c r="F1212" s="662" t="s">
        <v>1714</v>
      </c>
      <c r="G1212" s="662" t="s">
        <v>2280</v>
      </c>
      <c r="H1212" s="662" t="s">
        <v>1113</v>
      </c>
      <c r="I1212" s="662" t="s">
        <v>1165</v>
      </c>
      <c r="J1212" s="662" t="s">
        <v>1116</v>
      </c>
      <c r="K1212" s="662" t="s">
        <v>709</v>
      </c>
      <c r="L1212" s="663">
        <v>69.16</v>
      </c>
      <c r="M1212" s="663">
        <v>622.43999999999994</v>
      </c>
      <c r="N1212" s="662">
        <v>9</v>
      </c>
      <c r="O1212" s="745">
        <v>5</v>
      </c>
      <c r="P1212" s="663">
        <v>207.48</v>
      </c>
      <c r="Q1212" s="678">
        <v>0.33333333333333337</v>
      </c>
      <c r="R1212" s="662">
        <v>3</v>
      </c>
      <c r="S1212" s="678">
        <v>0.33333333333333331</v>
      </c>
      <c r="T1212" s="745">
        <v>1.5</v>
      </c>
      <c r="U1212" s="701">
        <v>0.3</v>
      </c>
    </row>
    <row r="1213" spans="1:21" ht="14.4" customHeight="1" x14ac:dyDescent="0.3">
      <c r="A1213" s="661">
        <v>13</v>
      </c>
      <c r="B1213" s="662" t="s">
        <v>530</v>
      </c>
      <c r="C1213" s="662" t="s">
        <v>1723</v>
      </c>
      <c r="D1213" s="743" t="s">
        <v>2850</v>
      </c>
      <c r="E1213" s="744" t="s">
        <v>1745</v>
      </c>
      <c r="F1213" s="662" t="s">
        <v>1714</v>
      </c>
      <c r="G1213" s="662" t="s">
        <v>1797</v>
      </c>
      <c r="H1213" s="662" t="s">
        <v>531</v>
      </c>
      <c r="I1213" s="662" t="s">
        <v>1798</v>
      </c>
      <c r="J1213" s="662" t="s">
        <v>1799</v>
      </c>
      <c r="K1213" s="662" t="s">
        <v>1663</v>
      </c>
      <c r="L1213" s="663">
        <v>78.33</v>
      </c>
      <c r="M1213" s="663">
        <v>156.66</v>
      </c>
      <c r="N1213" s="662">
        <v>2</v>
      </c>
      <c r="O1213" s="745">
        <v>1</v>
      </c>
      <c r="P1213" s="663"/>
      <c r="Q1213" s="678">
        <v>0</v>
      </c>
      <c r="R1213" s="662"/>
      <c r="S1213" s="678">
        <v>0</v>
      </c>
      <c r="T1213" s="745"/>
      <c r="U1213" s="701">
        <v>0</v>
      </c>
    </row>
    <row r="1214" spans="1:21" ht="14.4" customHeight="1" x14ac:dyDescent="0.3">
      <c r="A1214" s="661">
        <v>13</v>
      </c>
      <c r="B1214" s="662" t="s">
        <v>530</v>
      </c>
      <c r="C1214" s="662" t="s">
        <v>1723</v>
      </c>
      <c r="D1214" s="743" t="s">
        <v>2850</v>
      </c>
      <c r="E1214" s="744" t="s">
        <v>1745</v>
      </c>
      <c r="F1214" s="662" t="s">
        <v>1714</v>
      </c>
      <c r="G1214" s="662" t="s">
        <v>1803</v>
      </c>
      <c r="H1214" s="662" t="s">
        <v>531</v>
      </c>
      <c r="I1214" s="662" t="s">
        <v>986</v>
      </c>
      <c r="J1214" s="662" t="s">
        <v>987</v>
      </c>
      <c r="K1214" s="662" t="s">
        <v>1811</v>
      </c>
      <c r="L1214" s="663">
        <v>13.83</v>
      </c>
      <c r="M1214" s="663">
        <v>96.81</v>
      </c>
      <c r="N1214" s="662">
        <v>7</v>
      </c>
      <c r="O1214" s="745">
        <v>4.5</v>
      </c>
      <c r="P1214" s="663"/>
      <c r="Q1214" s="678">
        <v>0</v>
      </c>
      <c r="R1214" s="662"/>
      <c r="S1214" s="678">
        <v>0</v>
      </c>
      <c r="T1214" s="745"/>
      <c r="U1214" s="701">
        <v>0</v>
      </c>
    </row>
    <row r="1215" spans="1:21" ht="14.4" customHeight="1" x14ac:dyDescent="0.3">
      <c r="A1215" s="661">
        <v>13</v>
      </c>
      <c r="B1215" s="662" t="s">
        <v>530</v>
      </c>
      <c r="C1215" s="662" t="s">
        <v>1723</v>
      </c>
      <c r="D1215" s="743" t="s">
        <v>2850</v>
      </c>
      <c r="E1215" s="744" t="s">
        <v>1745</v>
      </c>
      <c r="F1215" s="662" t="s">
        <v>1714</v>
      </c>
      <c r="G1215" s="662" t="s">
        <v>1803</v>
      </c>
      <c r="H1215" s="662" t="s">
        <v>531</v>
      </c>
      <c r="I1215" s="662" t="s">
        <v>1812</v>
      </c>
      <c r="J1215" s="662" t="s">
        <v>987</v>
      </c>
      <c r="K1215" s="662" t="s">
        <v>1813</v>
      </c>
      <c r="L1215" s="663">
        <v>27.67</v>
      </c>
      <c r="M1215" s="663">
        <v>138.35000000000002</v>
      </c>
      <c r="N1215" s="662">
        <v>5</v>
      </c>
      <c r="O1215" s="745">
        <v>3</v>
      </c>
      <c r="P1215" s="663"/>
      <c r="Q1215" s="678">
        <v>0</v>
      </c>
      <c r="R1215" s="662"/>
      <c r="S1215" s="678">
        <v>0</v>
      </c>
      <c r="T1215" s="745"/>
      <c r="U1215" s="701">
        <v>0</v>
      </c>
    </row>
    <row r="1216" spans="1:21" ht="14.4" customHeight="1" x14ac:dyDescent="0.3">
      <c r="A1216" s="661">
        <v>13</v>
      </c>
      <c r="B1216" s="662" t="s">
        <v>530</v>
      </c>
      <c r="C1216" s="662" t="s">
        <v>1723</v>
      </c>
      <c r="D1216" s="743" t="s">
        <v>2850</v>
      </c>
      <c r="E1216" s="744" t="s">
        <v>1745</v>
      </c>
      <c r="F1216" s="662" t="s">
        <v>1714</v>
      </c>
      <c r="G1216" s="662" t="s">
        <v>1803</v>
      </c>
      <c r="H1216" s="662" t="s">
        <v>531</v>
      </c>
      <c r="I1216" s="662" t="s">
        <v>2793</v>
      </c>
      <c r="J1216" s="662" t="s">
        <v>987</v>
      </c>
      <c r="K1216" s="662" t="s">
        <v>2794</v>
      </c>
      <c r="L1216" s="663">
        <v>13.83</v>
      </c>
      <c r="M1216" s="663">
        <v>13.83</v>
      </c>
      <c r="N1216" s="662">
        <v>1</v>
      </c>
      <c r="O1216" s="745">
        <v>0.5</v>
      </c>
      <c r="P1216" s="663"/>
      <c r="Q1216" s="678">
        <v>0</v>
      </c>
      <c r="R1216" s="662"/>
      <c r="S1216" s="678">
        <v>0</v>
      </c>
      <c r="T1216" s="745"/>
      <c r="U1216" s="701">
        <v>0</v>
      </c>
    </row>
    <row r="1217" spans="1:21" ht="14.4" customHeight="1" x14ac:dyDescent="0.3">
      <c r="A1217" s="661">
        <v>13</v>
      </c>
      <c r="B1217" s="662" t="s">
        <v>530</v>
      </c>
      <c r="C1217" s="662" t="s">
        <v>1723</v>
      </c>
      <c r="D1217" s="743" t="s">
        <v>2850</v>
      </c>
      <c r="E1217" s="744" t="s">
        <v>1745</v>
      </c>
      <c r="F1217" s="662" t="s">
        <v>1714</v>
      </c>
      <c r="G1217" s="662" t="s">
        <v>1803</v>
      </c>
      <c r="H1217" s="662" t="s">
        <v>531</v>
      </c>
      <c r="I1217" s="662" t="s">
        <v>2795</v>
      </c>
      <c r="J1217" s="662" t="s">
        <v>2796</v>
      </c>
      <c r="K1217" s="662" t="s">
        <v>1140</v>
      </c>
      <c r="L1217" s="663">
        <v>69.16</v>
      </c>
      <c r="M1217" s="663">
        <v>345.79999999999995</v>
      </c>
      <c r="N1217" s="662">
        <v>5</v>
      </c>
      <c r="O1217" s="745">
        <v>2.5</v>
      </c>
      <c r="P1217" s="663"/>
      <c r="Q1217" s="678">
        <v>0</v>
      </c>
      <c r="R1217" s="662"/>
      <c r="S1217" s="678">
        <v>0</v>
      </c>
      <c r="T1217" s="745"/>
      <c r="U1217" s="701">
        <v>0</v>
      </c>
    </row>
    <row r="1218" spans="1:21" ht="14.4" customHeight="1" x14ac:dyDescent="0.3">
      <c r="A1218" s="661">
        <v>13</v>
      </c>
      <c r="B1218" s="662" t="s">
        <v>530</v>
      </c>
      <c r="C1218" s="662" t="s">
        <v>1723</v>
      </c>
      <c r="D1218" s="743" t="s">
        <v>2850</v>
      </c>
      <c r="E1218" s="744" t="s">
        <v>1745</v>
      </c>
      <c r="F1218" s="662" t="s">
        <v>1714</v>
      </c>
      <c r="G1218" s="662" t="s">
        <v>1803</v>
      </c>
      <c r="H1218" s="662" t="s">
        <v>531</v>
      </c>
      <c r="I1218" s="662" t="s">
        <v>2797</v>
      </c>
      <c r="J1218" s="662" t="s">
        <v>2798</v>
      </c>
      <c r="K1218" s="662" t="s">
        <v>2659</v>
      </c>
      <c r="L1218" s="663">
        <v>113.66</v>
      </c>
      <c r="M1218" s="663">
        <v>113.66</v>
      </c>
      <c r="N1218" s="662">
        <v>1</v>
      </c>
      <c r="O1218" s="745">
        <v>0.5</v>
      </c>
      <c r="P1218" s="663"/>
      <c r="Q1218" s="678">
        <v>0</v>
      </c>
      <c r="R1218" s="662"/>
      <c r="S1218" s="678">
        <v>0</v>
      </c>
      <c r="T1218" s="745"/>
      <c r="U1218" s="701">
        <v>0</v>
      </c>
    </row>
    <row r="1219" spans="1:21" ht="14.4" customHeight="1" x14ac:dyDescent="0.3">
      <c r="A1219" s="661">
        <v>13</v>
      </c>
      <c r="B1219" s="662" t="s">
        <v>530</v>
      </c>
      <c r="C1219" s="662" t="s">
        <v>1723</v>
      </c>
      <c r="D1219" s="743" t="s">
        <v>2850</v>
      </c>
      <c r="E1219" s="744" t="s">
        <v>1745</v>
      </c>
      <c r="F1219" s="662" t="s">
        <v>1714</v>
      </c>
      <c r="G1219" s="662" t="s">
        <v>1833</v>
      </c>
      <c r="H1219" s="662" t="s">
        <v>531</v>
      </c>
      <c r="I1219" s="662" t="s">
        <v>929</v>
      </c>
      <c r="J1219" s="662" t="s">
        <v>930</v>
      </c>
      <c r="K1219" s="662" t="s">
        <v>905</v>
      </c>
      <c r="L1219" s="663">
        <v>0</v>
      </c>
      <c r="M1219" s="663">
        <v>0</v>
      </c>
      <c r="N1219" s="662">
        <v>2</v>
      </c>
      <c r="O1219" s="745">
        <v>2</v>
      </c>
      <c r="P1219" s="663"/>
      <c r="Q1219" s="678"/>
      <c r="R1219" s="662"/>
      <c r="S1219" s="678">
        <v>0</v>
      </c>
      <c r="T1219" s="745"/>
      <c r="U1219" s="701">
        <v>0</v>
      </c>
    </row>
    <row r="1220" spans="1:21" ht="14.4" customHeight="1" x14ac:dyDescent="0.3">
      <c r="A1220" s="661">
        <v>13</v>
      </c>
      <c r="B1220" s="662" t="s">
        <v>530</v>
      </c>
      <c r="C1220" s="662" t="s">
        <v>1723</v>
      </c>
      <c r="D1220" s="743" t="s">
        <v>2850</v>
      </c>
      <c r="E1220" s="744" t="s">
        <v>1745</v>
      </c>
      <c r="F1220" s="662" t="s">
        <v>1714</v>
      </c>
      <c r="G1220" s="662" t="s">
        <v>1833</v>
      </c>
      <c r="H1220" s="662" t="s">
        <v>531</v>
      </c>
      <c r="I1220" s="662" t="s">
        <v>809</v>
      </c>
      <c r="J1220" s="662" t="s">
        <v>810</v>
      </c>
      <c r="K1220" s="662" t="s">
        <v>1834</v>
      </c>
      <c r="L1220" s="663">
        <v>42.05</v>
      </c>
      <c r="M1220" s="663">
        <v>42.05</v>
      </c>
      <c r="N1220" s="662">
        <v>1</v>
      </c>
      <c r="O1220" s="745">
        <v>1</v>
      </c>
      <c r="P1220" s="663">
        <v>42.05</v>
      </c>
      <c r="Q1220" s="678">
        <v>1</v>
      </c>
      <c r="R1220" s="662">
        <v>1</v>
      </c>
      <c r="S1220" s="678">
        <v>1</v>
      </c>
      <c r="T1220" s="745">
        <v>1</v>
      </c>
      <c r="U1220" s="701">
        <v>1</v>
      </c>
    </row>
    <row r="1221" spans="1:21" ht="14.4" customHeight="1" x14ac:dyDescent="0.3">
      <c r="A1221" s="661">
        <v>13</v>
      </c>
      <c r="B1221" s="662" t="s">
        <v>530</v>
      </c>
      <c r="C1221" s="662" t="s">
        <v>1723</v>
      </c>
      <c r="D1221" s="743" t="s">
        <v>2850</v>
      </c>
      <c r="E1221" s="744" t="s">
        <v>1745</v>
      </c>
      <c r="F1221" s="662" t="s">
        <v>1714</v>
      </c>
      <c r="G1221" s="662" t="s">
        <v>1835</v>
      </c>
      <c r="H1221" s="662" t="s">
        <v>531</v>
      </c>
      <c r="I1221" s="662" t="s">
        <v>1836</v>
      </c>
      <c r="J1221" s="662" t="s">
        <v>1837</v>
      </c>
      <c r="K1221" s="662" t="s">
        <v>1838</v>
      </c>
      <c r="L1221" s="663">
        <v>71.930000000000007</v>
      </c>
      <c r="M1221" s="663">
        <v>143.86000000000001</v>
      </c>
      <c r="N1221" s="662">
        <v>2</v>
      </c>
      <c r="O1221" s="745">
        <v>1</v>
      </c>
      <c r="P1221" s="663"/>
      <c r="Q1221" s="678">
        <v>0</v>
      </c>
      <c r="R1221" s="662"/>
      <c r="S1221" s="678">
        <v>0</v>
      </c>
      <c r="T1221" s="745"/>
      <c r="U1221" s="701">
        <v>0</v>
      </c>
    </row>
    <row r="1222" spans="1:21" ht="14.4" customHeight="1" x14ac:dyDescent="0.3">
      <c r="A1222" s="661">
        <v>13</v>
      </c>
      <c r="B1222" s="662" t="s">
        <v>530</v>
      </c>
      <c r="C1222" s="662" t="s">
        <v>1723</v>
      </c>
      <c r="D1222" s="743" t="s">
        <v>2850</v>
      </c>
      <c r="E1222" s="744" t="s">
        <v>1745</v>
      </c>
      <c r="F1222" s="662" t="s">
        <v>1714</v>
      </c>
      <c r="G1222" s="662" t="s">
        <v>1835</v>
      </c>
      <c r="H1222" s="662" t="s">
        <v>531</v>
      </c>
      <c r="I1222" s="662" t="s">
        <v>1836</v>
      </c>
      <c r="J1222" s="662" t="s">
        <v>1837</v>
      </c>
      <c r="K1222" s="662" t="s">
        <v>1838</v>
      </c>
      <c r="L1222" s="663">
        <v>92.85</v>
      </c>
      <c r="M1222" s="663">
        <v>92.85</v>
      </c>
      <c r="N1222" s="662">
        <v>1</v>
      </c>
      <c r="O1222" s="745">
        <v>1</v>
      </c>
      <c r="P1222" s="663"/>
      <c r="Q1222" s="678">
        <v>0</v>
      </c>
      <c r="R1222" s="662"/>
      <c r="S1222" s="678">
        <v>0</v>
      </c>
      <c r="T1222" s="745"/>
      <c r="U1222" s="701">
        <v>0</v>
      </c>
    </row>
    <row r="1223" spans="1:21" ht="14.4" customHeight="1" x14ac:dyDescent="0.3">
      <c r="A1223" s="661">
        <v>13</v>
      </c>
      <c r="B1223" s="662" t="s">
        <v>530</v>
      </c>
      <c r="C1223" s="662" t="s">
        <v>1723</v>
      </c>
      <c r="D1223" s="743" t="s">
        <v>2850</v>
      </c>
      <c r="E1223" s="744" t="s">
        <v>1745</v>
      </c>
      <c r="F1223" s="662" t="s">
        <v>1714</v>
      </c>
      <c r="G1223" s="662" t="s">
        <v>1835</v>
      </c>
      <c r="H1223" s="662" t="s">
        <v>531</v>
      </c>
      <c r="I1223" s="662" t="s">
        <v>731</v>
      </c>
      <c r="J1223" s="662" t="s">
        <v>1837</v>
      </c>
      <c r="K1223" s="662" t="s">
        <v>2324</v>
      </c>
      <c r="L1223" s="663">
        <v>123.3</v>
      </c>
      <c r="M1223" s="663">
        <v>246.6</v>
      </c>
      <c r="N1223" s="662">
        <v>2</v>
      </c>
      <c r="O1223" s="745">
        <v>1</v>
      </c>
      <c r="P1223" s="663"/>
      <c r="Q1223" s="678">
        <v>0</v>
      </c>
      <c r="R1223" s="662"/>
      <c r="S1223" s="678">
        <v>0</v>
      </c>
      <c r="T1223" s="745"/>
      <c r="U1223" s="701">
        <v>0</v>
      </c>
    </row>
    <row r="1224" spans="1:21" ht="14.4" customHeight="1" x14ac:dyDescent="0.3">
      <c r="A1224" s="661">
        <v>13</v>
      </c>
      <c r="B1224" s="662" t="s">
        <v>530</v>
      </c>
      <c r="C1224" s="662" t="s">
        <v>1723</v>
      </c>
      <c r="D1224" s="743" t="s">
        <v>2850</v>
      </c>
      <c r="E1224" s="744" t="s">
        <v>1745</v>
      </c>
      <c r="F1224" s="662" t="s">
        <v>1714</v>
      </c>
      <c r="G1224" s="662" t="s">
        <v>1835</v>
      </c>
      <c r="H1224" s="662" t="s">
        <v>531</v>
      </c>
      <c r="I1224" s="662" t="s">
        <v>731</v>
      </c>
      <c r="J1224" s="662" t="s">
        <v>1837</v>
      </c>
      <c r="K1224" s="662" t="s">
        <v>2324</v>
      </c>
      <c r="L1224" s="663">
        <v>159.16999999999999</v>
      </c>
      <c r="M1224" s="663">
        <v>477.51</v>
      </c>
      <c r="N1224" s="662">
        <v>3</v>
      </c>
      <c r="O1224" s="745">
        <v>1.5</v>
      </c>
      <c r="P1224" s="663"/>
      <c r="Q1224" s="678">
        <v>0</v>
      </c>
      <c r="R1224" s="662"/>
      <c r="S1224" s="678">
        <v>0</v>
      </c>
      <c r="T1224" s="745"/>
      <c r="U1224" s="701">
        <v>0</v>
      </c>
    </row>
    <row r="1225" spans="1:21" ht="14.4" customHeight="1" x14ac:dyDescent="0.3">
      <c r="A1225" s="661">
        <v>13</v>
      </c>
      <c r="B1225" s="662" t="s">
        <v>530</v>
      </c>
      <c r="C1225" s="662" t="s">
        <v>1723</v>
      </c>
      <c r="D1225" s="743" t="s">
        <v>2850</v>
      </c>
      <c r="E1225" s="744" t="s">
        <v>1745</v>
      </c>
      <c r="F1225" s="662" t="s">
        <v>1714</v>
      </c>
      <c r="G1225" s="662" t="s">
        <v>2108</v>
      </c>
      <c r="H1225" s="662" t="s">
        <v>531</v>
      </c>
      <c r="I1225" s="662" t="s">
        <v>2290</v>
      </c>
      <c r="J1225" s="662" t="s">
        <v>2291</v>
      </c>
      <c r="K1225" s="662" t="s">
        <v>2292</v>
      </c>
      <c r="L1225" s="663">
        <v>0</v>
      </c>
      <c r="M1225" s="663">
        <v>0</v>
      </c>
      <c r="N1225" s="662">
        <v>2</v>
      </c>
      <c r="O1225" s="745">
        <v>2</v>
      </c>
      <c r="P1225" s="663"/>
      <c r="Q1225" s="678"/>
      <c r="R1225" s="662"/>
      <c r="S1225" s="678">
        <v>0</v>
      </c>
      <c r="T1225" s="745"/>
      <c r="U1225" s="701">
        <v>0</v>
      </c>
    </row>
    <row r="1226" spans="1:21" ht="14.4" customHeight="1" x14ac:dyDescent="0.3">
      <c r="A1226" s="661">
        <v>13</v>
      </c>
      <c r="B1226" s="662" t="s">
        <v>530</v>
      </c>
      <c r="C1226" s="662" t="s">
        <v>1723</v>
      </c>
      <c r="D1226" s="743" t="s">
        <v>2850</v>
      </c>
      <c r="E1226" s="744" t="s">
        <v>1745</v>
      </c>
      <c r="F1226" s="662" t="s">
        <v>1714</v>
      </c>
      <c r="G1226" s="662" t="s">
        <v>1973</v>
      </c>
      <c r="H1226" s="662" t="s">
        <v>531</v>
      </c>
      <c r="I1226" s="662" t="s">
        <v>1974</v>
      </c>
      <c r="J1226" s="662" t="s">
        <v>1530</v>
      </c>
      <c r="K1226" s="662" t="s">
        <v>1975</v>
      </c>
      <c r="L1226" s="663">
        <v>89.91</v>
      </c>
      <c r="M1226" s="663">
        <v>1438.56</v>
      </c>
      <c r="N1226" s="662">
        <v>16</v>
      </c>
      <c r="O1226" s="745">
        <v>9</v>
      </c>
      <c r="P1226" s="663">
        <v>179.82</v>
      </c>
      <c r="Q1226" s="678">
        <v>0.125</v>
      </c>
      <c r="R1226" s="662">
        <v>2</v>
      </c>
      <c r="S1226" s="678">
        <v>0.125</v>
      </c>
      <c r="T1226" s="745">
        <v>1.5</v>
      </c>
      <c r="U1226" s="701">
        <v>0.16666666666666666</v>
      </c>
    </row>
    <row r="1227" spans="1:21" ht="14.4" customHeight="1" x14ac:dyDescent="0.3">
      <c r="A1227" s="661">
        <v>13</v>
      </c>
      <c r="B1227" s="662" t="s">
        <v>530</v>
      </c>
      <c r="C1227" s="662" t="s">
        <v>1723</v>
      </c>
      <c r="D1227" s="743" t="s">
        <v>2850</v>
      </c>
      <c r="E1227" s="744" t="s">
        <v>1745</v>
      </c>
      <c r="F1227" s="662" t="s">
        <v>1714</v>
      </c>
      <c r="G1227" s="662" t="s">
        <v>2573</v>
      </c>
      <c r="H1227" s="662" t="s">
        <v>531</v>
      </c>
      <c r="I1227" s="662" t="s">
        <v>2799</v>
      </c>
      <c r="J1227" s="662" t="s">
        <v>2800</v>
      </c>
      <c r="K1227" s="662" t="s">
        <v>2801</v>
      </c>
      <c r="L1227" s="663">
        <v>1226.51</v>
      </c>
      <c r="M1227" s="663">
        <v>6132.5499999999993</v>
      </c>
      <c r="N1227" s="662">
        <v>5</v>
      </c>
      <c r="O1227" s="745">
        <v>2.5</v>
      </c>
      <c r="P1227" s="663">
        <v>2453.02</v>
      </c>
      <c r="Q1227" s="678">
        <v>0.4</v>
      </c>
      <c r="R1227" s="662">
        <v>2</v>
      </c>
      <c r="S1227" s="678">
        <v>0.4</v>
      </c>
      <c r="T1227" s="745">
        <v>1</v>
      </c>
      <c r="U1227" s="701">
        <v>0.4</v>
      </c>
    </row>
    <row r="1228" spans="1:21" ht="14.4" customHeight="1" x14ac:dyDescent="0.3">
      <c r="A1228" s="661">
        <v>13</v>
      </c>
      <c r="B1228" s="662" t="s">
        <v>530</v>
      </c>
      <c r="C1228" s="662" t="s">
        <v>1723</v>
      </c>
      <c r="D1228" s="743" t="s">
        <v>2850</v>
      </c>
      <c r="E1228" s="744" t="s">
        <v>1745</v>
      </c>
      <c r="F1228" s="662" t="s">
        <v>1714</v>
      </c>
      <c r="G1228" s="662" t="s">
        <v>2802</v>
      </c>
      <c r="H1228" s="662" t="s">
        <v>531</v>
      </c>
      <c r="I1228" s="662" t="s">
        <v>2803</v>
      </c>
      <c r="J1228" s="662" t="s">
        <v>2804</v>
      </c>
      <c r="K1228" s="662" t="s">
        <v>2805</v>
      </c>
      <c r="L1228" s="663">
        <v>0</v>
      </c>
      <c r="M1228" s="663">
        <v>0</v>
      </c>
      <c r="N1228" s="662">
        <v>1</v>
      </c>
      <c r="O1228" s="745">
        <v>0.5</v>
      </c>
      <c r="P1228" s="663"/>
      <c r="Q1228" s="678"/>
      <c r="R1228" s="662"/>
      <c r="S1228" s="678">
        <v>0</v>
      </c>
      <c r="T1228" s="745"/>
      <c r="U1228" s="701">
        <v>0</v>
      </c>
    </row>
    <row r="1229" spans="1:21" ht="14.4" customHeight="1" x14ac:dyDescent="0.3">
      <c r="A1229" s="661">
        <v>13</v>
      </c>
      <c r="B1229" s="662" t="s">
        <v>530</v>
      </c>
      <c r="C1229" s="662" t="s">
        <v>1723</v>
      </c>
      <c r="D1229" s="743" t="s">
        <v>2850</v>
      </c>
      <c r="E1229" s="744" t="s">
        <v>1745</v>
      </c>
      <c r="F1229" s="662" t="s">
        <v>1714</v>
      </c>
      <c r="G1229" s="662" t="s">
        <v>1856</v>
      </c>
      <c r="H1229" s="662" t="s">
        <v>531</v>
      </c>
      <c r="I1229" s="662" t="s">
        <v>2690</v>
      </c>
      <c r="J1229" s="662" t="s">
        <v>2691</v>
      </c>
      <c r="K1229" s="662" t="s">
        <v>1111</v>
      </c>
      <c r="L1229" s="663">
        <v>98.75</v>
      </c>
      <c r="M1229" s="663">
        <v>98.75</v>
      </c>
      <c r="N1229" s="662">
        <v>1</v>
      </c>
      <c r="O1229" s="745">
        <v>1</v>
      </c>
      <c r="P1229" s="663"/>
      <c r="Q1229" s="678">
        <v>0</v>
      </c>
      <c r="R1229" s="662"/>
      <c r="S1229" s="678">
        <v>0</v>
      </c>
      <c r="T1229" s="745"/>
      <c r="U1229" s="701">
        <v>0</v>
      </c>
    </row>
    <row r="1230" spans="1:21" ht="14.4" customHeight="1" x14ac:dyDescent="0.3">
      <c r="A1230" s="661">
        <v>13</v>
      </c>
      <c r="B1230" s="662" t="s">
        <v>530</v>
      </c>
      <c r="C1230" s="662" t="s">
        <v>1723</v>
      </c>
      <c r="D1230" s="743" t="s">
        <v>2850</v>
      </c>
      <c r="E1230" s="744" t="s">
        <v>1745</v>
      </c>
      <c r="F1230" s="662" t="s">
        <v>1714</v>
      </c>
      <c r="G1230" s="662" t="s">
        <v>1856</v>
      </c>
      <c r="H1230" s="662" t="s">
        <v>531</v>
      </c>
      <c r="I1230" s="662" t="s">
        <v>2749</v>
      </c>
      <c r="J1230" s="662" t="s">
        <v>2750</v>
      </c>
      <c r="K1230" s="662" t="s">
        <v>2751</v>
      </c>
      <c r="L1230" s="663">
        <v>77.599999999999994</v>
      </c>
      <c r="M1230" s="663">
        <v>77.599999999999994</v>
      </c>
      <c r="N1230" s="662">
        <v>1</v>
      </c>
      <c r="O1230" s="745">
        <v>0.5</v>
      </c>
      <c r="P1230" s="663"/>
      <c r="Q1230" s="678">
        <v>0</v>
      </c>
      <c r="R1230" s="662"/>
      <c r="S1230" s="678">
        <v>0</v>
      </c>
      <c r="T1230" s="745"/>
      <c r="U1230" s="701">
        <v>0</v>
      </c>
    </row>
    <row r="1231" spans="1:21" ht="14.4" customHeight="1" x14ac:dyDescent="0.3">
      <c r="A1231" s="661">
        <v>13</v>
      </c>
      <c r="B1231" s="662" t="s">
        <v>530</v>
      </c>
      <c r="C1231" s="662" t="s">
        <v>1723</v>
      </c>
      <c r="D1231" s="743" t="s">
        <v>2850</v>
      </c>
      <c r="E1231" s="744" t="s">
        <v>1745</v>
      </c>
      <c r="F1231" s="662" t="s">
        <v>1714</v>
      </c>
      <c r="G1231" s="662" t="s">
        <v>1856</v>
      </c>
      <c r="H1231" s="662" t="s">
        <v>531</v>
      </c>
      <c r="I1231" s="662" t="s">
        <v>1857</v>
      </c>
      <c r="J1231" s="662" t="s">
        <v>1110</v>
      </c>
      <c r="K1231" s="662" t="s">
        <v>1111</v>
      </c>
      <c r="L1231" s="663">
        <v>98.75</v>
      </c>
      <c r="M1231" s="663">
        <v>197.5</v>
      </c>
      <c r="N1231" s="662">
        <v>2</v>
      </c>
      <c r="O1231" s="745">
        <v>0.5</v>
      </c>
      <c r="P1231" s="663"/>
      <c r="Q1231" s="678">
        <v>0</v>
      </c>
      <c r="R1231" s="662"/>
      <c r="S1231" s="678">
        <v>0</v>
      </c>
      <c r="T1231" s="745"/>
      <c r="U1231" s="701">
        <v>0</v>
      </c>
    </row>
    <row r="1232" spans="1:21" ht="14.4" customHeight="1" x14ac:dyDescent="0.3">
      <c r="A1232" s="661">
        <v>13</v>
      </c>
      <c r="B1232" s="662" t="s">
        <v>530</v>
      </c>
      <c r="C1232" s="662" t="s">
        <v>1723</v>
      </c>
      <c r="D1232" s="743" t="s">
        <v>2850</v>
      </c>
      <c r="E1232" s="744" t="s">
        <v>1745</v>
      </c>
      <c r="F1232" s="662" t="s">
        <v>1714</v>
      </c>
      <c r="G1232" s="662" t="s">
        <v>1856</v>
      </c>
      <c r="H1232" s="662" t="s">
        <v>531</v>
      </c>
      <c r="I1232" s="662" t="s">
        <v>2806</v>
      </c>
      <c r="J1232" s="662" t="s">
        <v>2691</v>
      </c>
      <c r="K1232" s="662" t="s">
        <v>1111</v>
      </c>
      <c r="L1232" s="663">
        <v>98.75</v>
      </c>
      <c r="M1232" s="663">
        <v>395</v>
      </c>
      <c r="N1232" s="662">
        <v>4</v>
      </c>
      <c r="O1232" s="745">
        <v>1.5</v>
      </c>
      <c r="P1232" s="663"/>
      <c r="Q1232" s="678">
        <v>0</v>
      </c>
      <c r="R1232" s="662"/>
      <c r="S1232" s="678">
        <v>0</v>
      </c>
      <c r="T1232" s="745"/>
      <c r="U1232" s="701">
        <v>0</v>
      </c>
    </row>
    <row r="1233" spans="1:21" ht="14.4" customHeight="1" x14ac:dyDescent="0.3">
      <c r="A1233" s="661">
        <v>13</v>
      </c>
      <c r="B1233" s="662" t="s">
        <v>530</v>
      </c>
      <c r="C1233" s="662" t="s">
        <v>1723</v>
      </c>
      <c r="D1233" s="743" t="s">
        <v>2850</v>
      </c>
      <c r="E1233" s="744" t="s">
        <v>1745</v>
      </c>
      <c r="F1233" s="662" t="s">
        <v>1714</v>
      </c>
      <c r="G1233" s="662" t="s">
        <v>1856</v>
      </c>
      <c r="H1233" s="662" t="s">
        <v>531</v>
      </c>
      <c r="I1233" s="662" t="s">
        <v>2807</v>
      </c>
      <c r="J1233" s="662" t="s">
        <v>2388</v>
      </c>
      <c r="K1233" s="662" t="s">
        <v>2751</v>
      </c>
      <c r="L1233" s="663">
        <v>38.81</v>
      </c>
      <c r="M1233" s="663">
        <v>38.81</v>
      </c>
      <c r="N1233" s="662">
        <v>1</v>
      </c>
      <c r="O1233" s="745">
        <v>0.5</v>
      </c>
      <c r="P1233" s="663"/>
      <c r="Q1233" s="678">
        <v>0</v>
      </c>
      <c r="R1233" s="662"/>
      <c r="S1233" s="678">
        <v>0</v>
      </c>
      <c r="T1233" s="745"/>
      <c r="U1233" s="701">
        <v>0</v>
      </c>
    </row>
    <row r="1234" spans="1:21" ht="14.4" customHeight="1" x14ac:dyDescent="0.3">
      <c r="A1234" s="661">
        <v>13</v>
      </c>
      <c r="B1234" s="662" t="s">
        <v>530</v>
      </c>
      <c r="C1234" s="662" t="s">
        <v>1723</v>
      </c>
      <c r="D1234" s="743" t="s">
        <v>2850</v>
      </c>
      <c r="E1234" s="744" t="s">
        <v>1745</v>
      </c>
      <c r="F1234" s="662" t="s">
        <v>1714</v>
      </c>
      <c r="G1234" s="662" t="s">
        <v>1861</v>
      </c>
      <c r="H1234" s="662" t="s">
        <v>531</v>
      </c>
      <c r="I1234" s="662" t="s">
        <v>727</v>
      </c>
      <c r="J1234" s="662" t="s">
        <v>728</v>
      </c>
      <c r="K1234" s="662" t="s">
        <v>729</v>
      </c>
      <c r="L1234" s="663">
        <v>126.59</v>
      </c>
      <c r="M1234" s="663">
        <v>2784.98</v>
      </c>
      <c r="N1234" s="662">
        <v>22</v>
      </c>
      <c r="O1234" s="745">
        <v>15.5</v>
      </c>
      <c r="P1234" s="663">
        <v>379.77</v>
      </c>
      <c r="Q1234" s="678">
        <v>0.13636363636363635</v>
      </c>
      <c r="R1234" s="662">
        <v>3</v>
      </c>
      <c r="S1234" s="678">
        <v>0.13636363636363635</v>
      </c>
      <c r="T1234" s="745">
        <v>1.5</v>
      </c>
      <c r="U1234" s="701">
        <v>9.6774193548387094E-2</v>
      </c>
    </row>
    <row r="1235" spans="1:21" ht="14.4" customHeight="1" x14ac:dyDescent="0.3">
      <c r="A1235" s="661">
        <v>13</v>
      </c>
      <c r="B1235" s="662" t="s">
        <v>530</v>
      </c>
      <c r="C1235" s="662" t="s">
        <v>1723</v>
      </c>
      <c r="D1235" s="743" t="s">
        <v>2850</v>
      </c>
      <c r="E1235" s="744" t="s">
        <v>1745</v>
      </c>
      <c r="F1235" s="662" t="s">
        <v>1714</v>
      </c>
      <c r="G1235" s="662" t="s">
        <v>2127</v>
      </c>
      <c r="H1235" s="662" t="s">
        <v>1113</v>
      </c>
      <c r="I1235" s="662" t="s">
        <v>2692</v>
      </c>
      <c r="J1235" s="662" t="s">
        <v>2129</v>
      </c>
      <c r="K1235" s="662" t="s">
        <v>2693</v>
      </c>
      <c r="L1235" s="663">
        <v>115.27</v>
      </c>
      <c r="M1235" s="663">
        <v>115.27</v>
      </c>
      <c r="N1235" s="662">
        <v>1</v>
      </c>
      <c r="O1235" s="745">
        <v>0.5</v>
      </c>
      <c r="P1235" s="663"/>
      <c r="Q1235" s="678">
        <v>0</v>
      </c>
      <c r="R1235" s="662"/>
      <c r="S1235" s="678">
        <v>0</v>
      </c>
      <c r="T1235" s="745"/>
      <c r="U1235" s="701">
        <v>0</v>
      </c>
    </row>
    <row r="1236" spans="1:21" ht="14.4" customHeight="1" x14ac:dyDescent="0.3">
      <c r="A1236" s="661">
        <v>13</v>
      </c>
      <c r="B1236" s="662" t="s">
        <v>530</v>
      </c>
      <c r="C1236" s="662" t="s">
        <v>1723</v>
      </c>
      <c r="D1236" s="743" t="s">
        <v>2850</v>
      </c>
      <c r="E1236" s="744" t="s">
        <v>1745</v>
      </c>
      <c r="F1236" s="662" t="s">
        <v>1714</v>
      </c>
      <c r="G1236" s="662" t="s">
        <v>2486</v>
      </c>
      <c r="H1236" s="662" t="s">
        <v>531</v>
      </c>
      <c r="I1236" s="662" t="s">
        <v>2487</v>
      </c>
      <c r="J1236" s="662" t="s">
        <v>2488</v>
      </c>
      <c r="K1236" s="662" t="s">
        <v>2489</v>
      </c>
      <c r="L1236" s="663">
        <v>79.03</v>
      </c>
      <c r="M1236" s="663">
        <v>158.06</v>
      </c>
      <c r="N1236" s="662">
        <v>2</v>
      </c>
      <c r="O1236" s="745">
        <v>1</v>
      </c>
      <c r="P1236" s="663"/>
      <c r="Q1236" s="678">
        <v>0</v>
      </c>
      <c r="R1236" s="662"/>
      <c r="S1236" s="678">
        <v>0</v>
      </c>
      <c r="T1236" s="745"/>
      <c r="U1236" s="701">
        <v>0</v>
      </c>
    </row>
    <row r="1237" spans="1:21" ht="14.4" customHeight="1" x14ac:dyDescent="0.3">
      <c r="A1237" s="661">
        <v>13</v>
      </c>
      <c r="B1237" s="662" t="s">
        <v>530</v>
      </c>
      <c r="C1237" s="662" t="s">
        <v>1723</v>
      </c>
      <c r="D1237" s="743" t="s">
        <v>2850</v>
      </c>
      <c r="E1237" s="744" t="s">
        <v>1745</v>
      </c>
      <c r="F1237" s="662" t="s">
        <v>1714</v>
      </c>
      <c r="G1237" s="662" t="s">
        <v>2131</v>
      </c>
      <c r="H1237" s="662" t="s">
        <v>1113</v>
      </c>
      <c r="I1237" s="662" t="s">
        <v>2490</v>
      </c>
      <c r="J1237" s="662" t="s">
        <v>2491</v>
      </c>
      <c r="K1237" s="662" t="s">
        <v>2492</v>
      </c>
      <c r="L1237" s="663">
        <v>69.16</v>
      </c>
      <c r="M1237" s="663">
        <v>69.16</v>
      </c>
      <c r="N1237" s="662">
        <v>1</v>
      </c>
      <c r="O1237" s="745">
        <v>0.5</v>
      </c>
      <c r="P1237" s="663">
        <v>69.16</v>
      </c>
      <c r="Q1237" s="678">
        <v>1</v>
      </c>
      <c r="R1237" s="662">
        <v>1</v>
      </c>
      <c r="S1237" s="678">
        <v>1</v>
      </c>
      <c r="T1237" s="745">
        <v>0.5</v>
      </c>
      <c r="U1237" s="701">
        <v>1</v>
      </c>
    </row>
    <row r="1238" spans="1:21" ht="14.4" customHeight="1" x14ac:dyDescent="0.3">
      <c r="A1238" s="661">
        <v>13</v>
      </c>
      <c r="B1238" s="662" t="s">
        <v>530</v>
      </c>
      <c r="C1238" s="662" t="s">
        <v>1723</v>
      </c>
      <c r="D1238" s="743" t="s">
        <v>2850</v>
      </c>
      <c r="E1238" s="744" t="s">
        <v>1745</v>
      </c>
      <c r="F1238" s="662" t="s">
        <v>1714</v>
      </c>
      <c r="G1238" s="662" t="s">
        <v>2808</v>
      </c>
      <c r="H1238" s="662" t="s">
        <v>531</v>
      </c>
      <c r="I1238" s="662" t="s">
        <v>2809</v>
      </c>
      <c r="J1238" s="662" t="s">
        <v>2810</v>
      </c>
      <c r="K1238" s="662" t="s">
        <v>2012</v>
      </c>
      <c r="L1238" s="663">
        <v>47.41</v>
      </c>
      <c r="M1238" s="663">
        <v>189.64</v>
      </c>
      <c r="N1238" s="662">
        <v>4</v>
      </c>
      <c r="O1238" s="745">
        <v>1</v>
      </c>
      <c r="P1238" s="663"/>
      <c r="Q1238" s="678">
        <v>0</v>
      </c>
      <c r="R1238" s="662"/>
      <c r="S1238" s="678">
        <v>0</v>
      </c>
      <c r="T1238" s="745"/>
      <c r="U1238" s="701">
        <v>0</v>
      </c>
    </row>
    <row r="1239" spans="1:21" ht="14.4" customHeight="1" x14ac:dyDescent="0.3">
      <c r="A1239" s="661">
        <v>13</v>
      </c>
      <c r="B1239" s="662" t="s">
        <v>530</v>
      </c>
      <c r="C1239" s="662" t="s">
        <v>1723</v>
      </c>
      <c r="D1239" s="743" t="s">
        <v>2850</v>
      </c>
      <c r="E1239" s="744" t="s">
        <v>1745</v>
      </c>
      <c r="F1239" s="662" t="s">
        <v>1714</v>
      </c>
      <c r="G1239" s="662" t="s">
        <v>1877</v>
      </c>
      <c r="H1239" s="662" t="s">
        <v>531</v>
      </c>
      <c r="I1239" s="662" t="s">
        <v>1878</v>
      </c>
      <c r="J1239" s="662" t="s">
        <v>1879</v>
      </c>
      <c r="K1239" s="662" t="s">
        <v>1880</v>
      </c>
      <c r="L1239" s="663">
        <v>141.04</v>
      </c>
      <c r="M1239" s="663">
        <v>282.08</v>
      </c>
      <c r="N1239" s="662">
        <v>2</v>
      </c>
      <c r="O1239" s="745">
        <v>0.5</v>
      </c>
      <c r="P1239" s="663"/>
      <c r="Q1239" s="678">
        <v>0</v>
      </c>
      <c r="R1239" s="662"/>
      <c r="S1239" s="678">
        <v>0</v>
      </c>
      <c r="T1239" s="745"/>
      <c r="U1239" s="701">
        <v>0</v>
      </c>
    </row>
    <row r="1240" spans="1:21" ht="14.4" customHeight="1" x14ac:dyDescent="0.3">
      <c r="A1240" s="661">
        <v>13</v>
      </c>
      <c r="B1240" s="662" t="s">
        <v>530</v>
      </c>
      <c r="C1240" s="662" t="s">
        <v>1723</v>
      </c>
      <c r="D1240" s="743" t="s">
        <v>2850</v>
      </c>
      <c r="E1240" s="744" t="s">
        <v>1745</v>
      </c>
      <c r="F1240" s="662" t="s">
        <v>1714</v>
      </c>
      <c r="G1240" s="662" t="s">
        <v>1877</v>
      </c>
      <c r="H1240" s="662" t="s">
        <v>531</v>
      </c>
      <c r="I1240" s="662" t="s">
        <v>2233</v>
      </c>
      <c r="J1240" s="662" t="s">
        <v>2234</v>
      </c>
      <c r="K1240" s="662" t="s">
        <v>1880</v>
      </c>
      <c r="L1240" s="663">
        <v>141.04</v>
      </c>
      <c r="M1240" s="663">
        <v>423.12</v>
      </c>
      <c r="N1240" s="662">
        <v>3</v>
      </c>
      <c r="O1240" s="745">
        <v>2</v>
      </c>
      <c r="P1240" s="663"/>
      <c r="Q1240" s="678">
        <v>0</v>
      </c>
      <c r="R1240" s="662"/>
      <c r="S1240" s="678">
        <v>0</v>
      </c>
      <c r="T1240" s="745"/>
      <c r="U1240" s="701">
        <v>0</v>
      </c>
    </row>
    <row r="1241" spans="1:21" ht="14.4" customHeight="1" x14ac:dyDescent="0.3">
      <c r="A1241" s="661">
        <v>13</v>
      </c>
      <c r="B1241" s="662" t="s">
        <v>530</v>
      </c>
      <c r="C1241" s="662" t="s">
        <v>1723</v>
      </c>
      <c r="D1241" s="743" t="s">
        <v>2850</v>
      </c>
      <c r="E1241" s="744" t="s">
        <v>1745</v>
      </c>
      <c r="F1241" s="662" t="s">
        <v>1714</v>
      </c>
      <c r="G1241" s="662" t="s">
        <v>1890</v>
      </c>
      <c r="H1241" s="662" t="s">
        <v>531</v>
      </c>
      <c r="I1241" s="662" t="s">
        <v>2811</v>
      </c>
      <c r="J1241" s="662" t="s">
        <v>1004</v>
      </c>
      <c r="K1241" s="662" t="s">
        <v>2812</v>
      </c>
      <c r="L1241" s="663">
        <v>0</v>
      </c>
      <c r="M1241" s="663">
        <v>0</v>
      </c>
      <c r="N1241" s="662">
        <v>1</v>
      </c>
      <c r="O1241" s="745">
        <v>1</v>
      </c>
      <c r="P1241" s="663"/>
      <c r="Q1241" s="678"/>
      <c r="R1241" s="662"/>
      <c r="S1241" s="678">
        <v>0</v>
      </c>
      <c r="T1241" s="745"/>
      <c r="U1241" s="701">
        <v>0</v>
      </c>
    </row>
    <row r="1242" spans="1:21" ht="14.4" customHeight="1" x14ac:dyDescent="0.3">
      <c r="A1242" s="661">
        <v>13</v>
      </c>
      <c r="B1242" s="662" t="s">
        <v>530</v>
      </c>
      <c r="C1242" s="662" t="s">
        <v>1723</v>
      </c>
      <c r="D1242" s="743" t="s">
        <v>2850</v>
      </c>
      <c r="E1242" s="744" t="s">
        <v>1745</v>
      </c>
      <c r="F1242" s="662" t="s">
        <v>1714</v>
      </c>
      <c r="G1242" s="662" t="s">
        <v>2813</v>
      </c>
      <c r="H1242" s="662" t="s">
        <v>531</v>
      </c>
      <c r="I1242" s="662" t="s">
        <v>2814</v>
      </c>
      <c r="J1242" s="662" t="s">
        <v>2815</v>
      </c>
      <c r="K1242" s="662" t="s">
        <v>1221</v>
      </c>
      <c r="L1242" s="663">
        <v>353.18</v>
      </c>
      <c r="M1242" s="663">
        <v>353.18</v>
      </c>
      <c r="N1242" s="662">
        <v>1</v>
      </c>
      <c r="O1242" s="745">
        <v>0.5</v>
      </c>
      <c r="P1242" s="663"/>
      <c r="Q1242" s="678">
        <v>0</v>
      </c>
      <c r="R1242" s="662"/>
      <c r="S1242" s="678">
        <v>0</v>
      </c>
      <c r="T1242" s="745"/>
      <c r="U1242" s="701">
        <v>0</v>
      </c>
    </row>
    <row r="1243" spans="1:21" ht="14.4" customHeight="1" x14ac:dyDescent="0.3">
      <c r="A1243" s="661">
        <v>13</v>
      </c>
      <c r="B1243" s="662" t="s">
        <v>530</v>
      </c>
      <c r="C1243" s="662" t="s">
        <v>1723</v>
      </c>
      <c r="D1243" s="743" t="s">
        <v>2850</v>
      </c>
      <c r="E1243" s="744" t="s">
        <v>1745</v>
      </c>
      <c r="F1243" s="662" t="s">
        <v>1714</v>
      </c>
      <c r="G1243" s="662" t="s">
        <v>2308</v>
      </c>
      <c r="H1243" s="662" t="s">
        <v>531</v>
      </c>
      <c r="I1243" s="662" t="s">
        <v>2816</v>
      </c>
      <c r="J1243" s="662" t="s">
        <v>1086</v>
      </c>
      <c r="K1243" s="662" t="s">
        <v>2817</v>
      </c>
      <c r="L1243" s="663">
        <v>22.44</v>
      </c>
      <c r="M1243" s="663">
        <v>22.44</v>
      </c>
      <c r="N1243" s="662">
        <v>1</v>
      </c>
      <c r="O1243" s="745">
        <v>0.5</v>
      </c>
      <c r="P1243" s="663"/>
      <c r="Q1243" s="678">
        <v>0</v>
      </c>
      <c r="R1243" s="662"/>
      <c r="S1243" s="678">
        <v>0</v>
      </c>
      <c r="T1243" s="745"/>
      <c r="U1243" s="701">
        <v>0</v>
      </c>
    </row>
    <row r="1244" spans="1:21" ht="14.4" customHeight="1" x14ac:dyDescent="0.3">
      <c r="A1244" s="661">
        <v>13</v>
      </c>
      <c r="B1244" s="662" t="s">
        <v>530</v>
      </c>
      <c r="C1244" s="662" t="s">
        <v>1723</v>
      </c>
      <c r="D1244" s="743" t="s">
        <v>2850</v>
      </c>
      <c r="E1244" s="744" t="s">
        <v>1745</v>
      </c>
      <c r="F1244" s="662" t="s">
        <v>1714</v>
      </c>
      <c r="G1244" s="662" t="s">
        <v>2178</v>
      </c>
      <c r="H1244" s="662" t="s">
        <v>531</v>
      </c>
      <c r="I1244" s="662" t="s">
        <v>2818</v>
      </c>
      <c r="J1244" s="662" t="s">
        <v>1077</v>
      </c>
      <c r="K1244" s="662" t="s">
        <v>2161</v>
      </c>
      <c r="L1244" s="663">
        <v>481.15</v>
      </c>
      <c r="M1244" s="663">
        <v>481.15</v>
      </c>
      <c r="N1244" s="662">
        <v>1</v>
      </c>
      <c r="O1244" s="745">
        <v>0.5</v>
      </c>
      <c r="P1244" s="663"/>
      <c r="Q1244" s="678">
        <v>0</v>
      </c>
      <c r="R1244" s="662"/>
      <c r="S1244" s="678">
        <v>0</v>
      </c>
      <c r="T1244" s="745"/>
      <c r="U1244" s="701">
        <v>0</v>
      </c>
    </row>
    <row r="1245" spans="1:21" ht="14.4" customHeight="1" x14ac:dyDescent="0.3">
      <c r="A1245" s="661">
        <v>13</v>
      </c>
      <c r="B1245" s="662" t="s">
        <v>530</v>
      </c>
      <c r="C1245" s="662" t="s">
        <v>1723</v>
      </c>
      <c r="D1245" s="743" t="s">
        <v>2850</v>
      </c>
      <c r="E1245" s="744" t="s">
        <v>1746</v>
      </c>
      <c r="F1245" s="662" t="s">
        <v>1714</v>
      </c>
      <c r="G1245" s="662" t="s">
        <v>2568</v>
      </c>
      <c r="H1245" s="662" t="s">
        <v>531</v>
      </c>
      <c r="I1245" s="662" t="s">
        <v>2569</v>
      </c>
      <c r="J1245" s="662" t="s">
        <v>2570</v>
      </c>
      <c r="K1245" s="662" t="s">
        <v>2571</v>
      </c>
      <c r="L1245" s="663">
        <v>61.44</v>
      </c>
      <c r="M1245" s="663">
        <v>184.32</v>
      </c>
      <c r="N1245" s="662">
        <v>3</v>
      </c>
      <c r="O1245" s="745">
        <v>3</v>
      </c>
      <c r="P1245" s="663"/>
      <c r="Q1245" s="678">
        <v>0</v>
      </c>
      <c r="R1245" s="662"/>
      <c r="S1245" s="678">
        <v>0</v>
      </c>
      <c r="T1245" s="745"/>
      <c r="U1245" s="701">
        <v>0</v>
      </c>
    </row>
    <row r="1246" spans="1:21" ht="14.4" customHeight="1" x14ac:dyDescent="0.3">
      <c r="A1246" s="661">
        <v>13</v>
      </c>
      <c r="B1246" s="662" t="s">
        <v>530</v>
      </c>
      <c r="C1246" s="662" t="s">
        <v>1723</v>
      </c>
      <c r="D1246" s="743" t="s">
        <v>2850</v>
      </c>
      <c r="E1246" s="744" t="s">
        <v>1746</v>
      </c>
      <c r="F1246" s="662" t="s">
        <v>1714</v>
      </c>
      <c r="G1246" s="662" t="s">
        <v>1751</v>
      </c>
      <c r="H1246" s="662" t="s">
        <v>1113</v>
      </c>
      <c r="I1246" s="662" t="s">
        <v>1410</v>
      </c>
      <c r="J1246" s="662" t="s">
        <v>1260</v>
      </c>
      <c r="K1246" s="662" t="s">
        <v>1656</v>
      </c>
      <c r="L1246" s="663">
        <v>154.36000000000001</v>
      </c>
      <c r="M1246" s="663">
        <v>1852.3200000000006</v>
      </c>
      <c r="N1246" s="662">
        <v>12</v>
      </c>
      <c r="O1246" s="745">
        <v>12</v>
      </c>
      <c r="P1246" s="663"/>
      <c r="Q1246" s="678">
        <v>0</v>
      </c>
      <c r="R1246" s="662"/>
      <c r="S1246" s="678">
        <v>0</v>
      </c>
      <c r="T1246" s="745"/>
      <c r="U1246" s="701">
        <v>0</v>
      </c>
    </row>
    <row r="1247" spans="1:21" ht="14.4" customHeight="1" x14ac:dyDescent="0.3">
      <c r="A1247" s="661">
        <v>13</v>
      </c>
      <c r="B1247" s="662" t="s">
        <v>530</v>
      </c>
      <c r="C1247" s="662" t="s">
        <v>1723</v>
      </c>
      <c r="D1247" s="743" t="s">
        <v>2850</v>
      </c>
      <c r="E1247" s="744" t="s">
        <v>1746</v>
      </c>
      <c r="F1247" s="662" t="s">
        <v>1714</v>
      </c>
      <c r="G1247" s="662" t="s">
        <v>1751</v>
      </c>
      <c r="H1247" s="662" t="s">
        <v>1113</v>
      </c>
      <c r="I1247" s="662" t="s">
        <v>2312</v>
      </c>
      <c r="J1247" s="662" t="s">
        <v>2313</v>
      </c>
      <c r="K1247" s="662" t="s">
        <v>1655</v>
      </c>
      <c r="L1247" s="663">
        <v>111.22</v>
      </c>
      <c r="M1247" s="663">
        <v>333.65999999999997</v>
      </c>
      <c r="N1247" s="662">
        <v>3</v>
      </c>
      <c r="O1247" s="745">
        <v>2</v>
      </c>
      <c r="P1247" s="663">
        <v>222.44</v>
      </c>
      <c r="Q1247" s="678">
        <v>0.66666666666666674</v>
      </c>
      <c r="R1247" s="662">
        <v>2</v>
      </c>
      <c r="S1247" s="678">
        <v>0.66666666666666663</v>
      </c>
      <c r="T1247" s="745">
        <v>1.5</v>
      </c>
      <c r="U1247" s="701">
        <v>0.75</v>
      </c>
    </row>
    <row r="1248" spans="1:21" ht="14.4" customHeight="1" x14ac:dyDescent="0.3">
      <c r="A1248" s="661">
        <v>13</v>
      </c>
      <c r="B1248" s="662" t="s">
        <v>530</v>
      </c>
      <c r="C1248" s="662" t="s">
        <v>1723</v>
      </c>
      <c r="D1248" s="743" t="s">
        <v>2850</v>
      </c>
      <c r="E1248" s="744" t="s">
        <v>1746</v>
      </c>
      <c r="F1248" s="662" t="s">
        <v>1714</v>
      </c>
      <c r="G1248" s="662" t="s">
        <v>1751</v>
      </c>
      <c r="H1248" s="662" t="s">
        <v>1113</v>
      </c>
      <c r="I1248" s="662" t="s">
        <v>1414</v>
      </c>
      <c r="J1248" s="662" t="s">
        <v>1415</v>
      </c>
      <c r="K1248" s="662" t="s">
        <v>1416</v>
      </c>
      <c r="L1248" s="663">
        <v>75.73</v>
      </c>
      <c r="M1248" s="663">
        <v>908.76</v>
      </c>
      <c r="N1248" s="662">
        <v>12</v>
      </c>
      <c r="O1248" s="745">
        <v>9.5</v>
      </c>
      <c r="P1248" s="663">
        <v>227.19</v>
      </c>
      <c r="Q1248" s="678">
        <v>0.25</v>
      </c>
      <c r="R1248" s="662">
        <v>3</v>
      </c>
      <c r="S1248" s="678">
        <v>0.25</v>
      </c>
      <c r="T1248" s="745">
        <v>1.5</v>
      </c>
      <c r="U1248" s="701">
        <v>0.15789473684210525</v>
      </c>
    </row>
    <row r="1249" spans="1:21" ht="14.4" customHeight="1" x14ac:dyDescent="0.3">
      <c r="A1249" s="661">
        <v>13</v>
      </c>
      <c r="B1249" s="662" t="s">
        <v>530</v>
      </c>
      <c r="C1249" s="662" t="s">
        <v>1723</v>
      </c>
      <c r="D1249" s="743" t="s">
        <v>2850</v>
      </c>
      <c r="E1249" s="744" t="s">
        <v>1746</v>
      </c>
      <c r="F1249" s="662" t="s">
        <v>1714</v>
      </c>
      <c r="G1249" s="662" t="s">
        <v>1751</v>
      </c>
      <c r="H1249" s="662" t="s">
        <v>1113</v>
      </c>
      <c r="I1249" s="662" t="s">
        <v>1259</v>
      </c>
      <c r="J1249" s="662" t="s">
        <v>1260</v>
      </c>
      <c r="K1249" s="662" t="s">
        <v>1655</v>
      </c>
      <c r="L1249" s="663">
        <v>225.06</v>
      </c>
      <c r="M1249" s="663">
        <v>1350.36</v>
      </c>
      <c r="N1249" s="662">
        <v>6</v>
      </c>
      <c r="O1249" s="745">
        <v>6</v>
      </c>
      <c r="P1249" s="663">
        <v>225.06</v>
      </c>
      <c r="Q1249" s="678">
        <v>0.16666666666666669</v>
      </c>
      <c r="R1249" s="662">
        <v>1</v>
      </c>
      <c r="S1249" s="678">
        <v>0.16666666666666666</v>
      </c>
      <c r="T1249" s="745">
        <v>1</v>
      </c>
      <c r="U1249" s="701">
        <v>0.16666666666666666</v>
      </c>
    </row>
    <row r="1250" spans="1:21" ht="14.4" customHeight="1" x14ac:dyDescent="0.3">
      <c r="A1250" s="661">
        <v>13</v>
      </c>
      <c r="B1250" s="662" t="s">
        <v>530</v>
      </c>
      <c r="C1250" s="662" t="s">
        <v>1723</v>
      </c>
      <c r="D1250" s="743" t="s">
        <v>2850</v>
      </c>
      <c r="E1250" s="744" t="s">
        <v>1746</v>
      </c>
      <c r="F1250" s="662" t="s">
        <v>1714</v>
      </c>
      <c r="G1250" s="662" t="s">
        <v>1755</v>
      </c>
      <c r="H1250" s="662" t="s">
        <v>531</v>
      </c>
      <c r="I1250" s="662" t="s">
        <v>1756</v>
      </c>
      <c r="J1250" s="662" t="s">
        <v>1757</v>
      </c>
      <c r="K1250" s="662" t="s">
        <v>1758</v>
      </c>
      <c r="L1250" s="663">
        <v>57.76</v>
      </c>
      <c r="M1250" s="663">
        <v>404.32</v>
      </c>
      <c r="N1250" s="662">
        <v>7</v>
      </c>
      <c r="O1250" s="745">
        <v>6</v>
      </c>
      <c r="P1250" s="663"/>
      <c r="Q1250" s="678">
        <v>0</v>
      </c>
      <c r="R1250" s="662"/>
      <c r="S1250" s="678">
        <v>0</v>
      </c>
      <c r="T1250" s="745"/>
      <c r="U1250" s="701">
        <v>0</v>
      </c>
    </row>
    <row r="1251" spans="1:21" ht="14.4" customHeight="1" x14ac:dyDescent="0.3">
      <c r="A1251" s="661">
        <v>13</v>
      </c>
      <c r="B1251" s="662" t="s">
        <v>530</v>
      </c>
      <c r="C1251" s="662" t="s">
        <v>1723</v>
      </c>
      <c r="D1251" s="743" t="s">
        <v>2850</v>
      </c>
      <c r="E1251" s="744" t="s">
        <v>1746</v>
      </c>
      <c r="F1251" s="662" t="s">
        <v>1714</v>
      </c>
      <c r="G1251" s="662" t="s">
        <v>1765</v>
      </c>
      <c r="H1251" s="662" t="s">
        <v>1113</v>
      </c>
      <c r="I1251" s="662" t="s">
        <v>1766</v>
      </c>
      <c r="J1251" s="662" t="s">
        <v>1767</v>
      </c>
      <c r="K1251" s="662" t="s">
        <v>1768</v>
      </c>
      <c r="L1251" s="663">
        <v>70.540000000000006</v>
      </c>
      <c r="M1251" s="663">
        <v>282.16000000000003</v>
      </c>
      <c r="N1251" s="662">
        <v>4</v>
      </c>
      <c r="O1251" s="745">
        <v>4</v>
      </c>
      <c r="P1251" s="663">
        <v>211.62</v>
      </c>
      <c r="Q1251" s="678">
        <v>0.75</v>
      </c>
      <c r="R1251" s="662">
        <v>3</v>
      </c>
      <c r="S1251" s="678">
        <v>0.75</v>
      </c>
      <c r="T1251" s="745">
        <v>3</v>
      </c>
      <c r="U1251" s="701">
        <v>0.75</v>
      </c>
    </row>
    <row r="1252" spans="1:21" ht="14.4" customHeight="1" x14ac:dyDescent="0.3">
      <c r="A1252" s="661">
        <v>13</v>
      </c>
      <c r="B1252" s="662" t="s">
        <v>530</v>
      </c>
      <c r="C1252" s="662" t="s">
        <v>1723</v>
      </c>
      <c r="D1252" s="743" t="s">
        <v>2850</v>
      </c>
      <c r="E1252" s="744" t="s">
        <v>1746</v>
      </c>
      <c r="F1252" s="662" t="s">
        <v>1714</v>
      </c>
      <c r="G1252" s="662" t="s">
        <v>1779</v>
      </c>
      <c r="H1252" s="662" t="s">
        <v>531</v>
      </c>
      <c r="I1252" s="662" t="s">
        <v>1780</v>
      </c>
      <c r="J1252" s="662" t="s">
        <v>1781</v>
      </c>
      <c r="K1252" s="662" t="s">
        <v>1663</v>
      </c>
      <c r="L1252" s="663">
        <v>170.52</v>
      </c>
      <c r="M1252" s="663">
        <v>341.04</v>
      </c>
      <c r="N1252" s="662">
        <v>2</v>
      </c>
      <c r="O1252" s="745">
        <v>1</v>
      </c>
      <c r="P1252" s="663">
        <v>341.04</v>
      </c>
      <c r="Q1252" s="678">
        <v>1</v>
      </c>
      <c r="R1252" s="662">
        <v>2</v>
      </c>
      <c r="S1252" s="678">
        <v>1</v>
      </c>
      <c r="T1252" s="745">
        <v>1</v>
      </c>
      <c r="U1252" s="701">
        <v>1</v>
      </c>
    </row>
    <row r="1253" spans="1:21" ht="14.4" customHeight="1" x14ac:dyDescent="0.3">
      <c r="A1253" s="661">
        <v>13</v>
      </c>
      <c r="B1253" s="662" t="s">
        <v>530</v>
      </c>
      <c r="C1253" s="662" t="s">
        <v>1723</v>
      </c>
      <c r="D1253" s="743" t="s">
        <v>2850</v>
      </c>
      <c r="E1253" s="744" t="s">
        <v>1746</v>
      </c>
      <c r="F1253" s="662" t="s">
        <v>1714</v>
      </c>
      <c r="G1253" s="662" t="s">
        <v>1779</v>
      </c>
      <c r="H1253" s="662" t="s">
        <v>531</v>
      </c>
      <c r="I1253" s="662" t="s">
        <v>2819</v>
      </c>
      <c r="J1253" s="662" t="s">
        <v>1781</v>
      </c>
      <c r="K1253" s="662" t="s">
        <v>2035</v>
      </c>
      <c r="L1253" s="663">
        <v>0</v>
      </c>
      <c r="M1253" s="663">
        <v>0</v>
      </c>
      <c r="N1253" s="662">
        <v>5</v>
      </c>
      <c r="O1253" s="745">
        <v>4.5</v>
      </c>
      <c r="P1253" s="663"/>
      <c r="Q1253" s="678"/>
      <c r="R1253" s="662"/>
      <c r="S1253" s="678">
        <v>0</v>
      </c>
      <c r="T1253" s="745"/>
      <c r="U1253" s="701">
        <v>0</v>
      </c>
    </row>
    <row r="1254" spans="1:21" ht="14.4" customHeight="1" x14ac:dyDescent="0.3">
      <c r="A1254" s="661">
        <v>13</v>
      </c>
      <c r="B1254" s="662" t="s">
        <v>530</v>
      </c>
      <c r="C1254" s="662" t="s">
        <v>1723</v>
      </c>
      <c r="D1254" s="743" t="s">
        <v>2850</v>
      </c>
      <c r="E1254" s="744" t="s">
        <v>1746</v>
      </c>
      <c r="F1254" s="662" t="s">
        <v>1714</v>
      </c>
      <c r="G1254" s="662" t="s">
        <v>1779</v>
      </c>
      <c r="H1254" s="662" t="s">
        <v>531</v>
      </c>
      <c r="I1254" s="662" t="s">
        <v>1928</v>
      </c>
      <c r="J1254" s="662" t="s">
        <v>1781</v>
      </c>
      <c r="K1254" s="662" t="s">
        <v>1663</v>
      </c>
      <c r="L1254" s="663">
        <v>170.52</v>
      </c>
      <c r="M1254" s="663">
        <v>341.04</v>
      </c>
      <c r="N1254" s="662">
        <v>2</v>
      </c>
      <c r="O1254" s="745">
        <v>0.5</v>
      </c>
      <c r="P1254" s="663"/>
      <c r="Q1254" s="678">
        <v>0</v>
      </c>
      <c r="R1254" s="662"/>
      <c r="S1254" s="678">
        <v>0</v>
      </c>
      <c r="T1254" s="745"/>
      <c r="U1254" s="701">
        <v>0</v>
      </c>
    </row>
    <row r="1255" spans="1:21" ht="14.4" customHeight="1" x14ac:dyDescent="0.3">
      <c r="A1255" s="661">
        <v>13</v>
      </c>
      <c r="B1255" s="662" t="s">
        <v>530</v>
      </c>
      <c r="C1255" s="662" t="s">
        <v>1723</v>
      </c>
      <c r="D1255" s="743" t="s">
        <v>2850</v>
      </c>
      <c r="E1255" s="744" t="s">
        <v>1746</v>
      </c>
      <c r="F1255" s="662" t="s">
        <v>1714</v>
      </c>
      <c r="G1255" s="662" t="s">
        <v>1779</v>
      </c>
      <c r="H1255" s="662" t="s">
        <v>531</v>
      </c>
      <c r="I1255" s="662" t="s">
        <v>2820</v>
      </c>
      <c r="J1255" s="662" t="s">
        <v>1781</v>
      </c>
      <c r="K1255" s="662" t="s">
        <v>2035</v>
      </c>
      <c r="L1255" s="663">
        <v>0</v>
      </c>
      <c r="M1255" s="663">
        <v>0</v>
      </c>
      <c r="N1255" s="662">
        <v>2</v>
      </c>
      <c r="O1255" s="745">
        <v>2</v>
      </c>
      <c r="P1255" s="663"/>
      <c r="Q1255" s="678"/>
      <c r="R1255" s="662"/>
      <c r="S1255" s="678">
        <v>0</v>
      </c>
      <c r="T1255" s="745"/>
      <c r="U1255" s="701">
        <v>0</v>
      </c>
    </row>
    <row r="1256" spans="1:21" ht="14.4" customHeight="1" x14ac:dyDescent="0.3">
      <c r="A1256" s="661">
        <v>13</v>
      </c>
      <c r="B1256" s="662" t="s">
        <v>530</v>
      </c>
      <c r="C1256" s="662" t="s">
        <v>1723</v>
      </c>
      <c r="D1256" s="743" t="s">
        <v>2850</v>
      </c>
      <c r="E1256" s="744" t="s">
        <v>1746</v>
      </c>
      <c r="F1256" s="662" t="s">
        <v>1714</v>
      </c>
      <c r="G1256" s="662" t="s">
        <v>1779</v>
      </c>
      <c r="H1256" s="662" t="s">
        <v>531</v>
      </c>
      <c r="I1256" s="662" t="s">
        <v>2821</v>
      </c>
      <c r="J1256" s="662" t="s">
        <v>1781</v>
      </c>
      <c r="K1256" s="662" t="s">
        <v>2279</v>
      </c>
      <c r="L1256" s="663">
        <v>0</v>
      </c>
      <c r="M1256" s="663">
        <v>0</v>
      </c>
      <c r="N1256" s="662">
        <v>1</v>
      </c>
      <c r="O1256" s="745">
        <v>1</v>
      </c>
      <c r="P1256" s="663"/>
      <c r="Q1256" s="678"/>
      <c r="R1256" s="662"/>
      <c r="S1256" s="678">
        <v>0</v>
      </c>
      <c r="T1256" s="745"/>
      <c r="U1256" s="701">
        <v>0</v>
      </c>
    </row>
    <row r="1257" spans="1:21" ht="14.4" customHeight="1" x14ac:dyDescent="0.3">
      <c r="A1257" s="661">
        <v>13</v>
      </c>
      <c r="B1257" s="662" t="s">
        <v>530</v>
      </c>
      <c r="C1257" s="662" t="s">
        <v>1723</v>
      </c>
      <c r="D1257" s="743" t="s">
        <v>2850</v>
      </c>
      <c r="E1257" s="744" t="s">
        <v>1746</v>
      </c>
      <c r="F1257" s="662" t="s">
        <v>1714</v>
      </c>
      <c r="G1257" s="662" t="s">
        <v>1782</v>
      </c>
      <c r="H1257" s="662" t="s">
        <v>531</v>
      </c>
      <c r="I1257" s="662" t="s">
        <v>1787</v>
      </c>
      <c r="J1257" s="662" t="s">
        <v>1788</v>
      </c>
      <c r="K1257" s="662" t="s">
        <v>1789</v>
      </c>
      <c r="L1257" s="663">
        <v>85.27</v>
      </c>
      <c r="M1257" s="663">
        <v>170.54</v>
      </c>
      <c r="N1257" s="662">
        <v>2</v>
      </c>
      <c r="O1257" s="745">
        <v>1</v>
      </c>
      <c r="P1257" s="663"/>
      <c r="Q1257" s="678">
        <v>0</v>
      </c>
      <c r="R1257" s="662"/>
      <c r="S1257" s="678">
        <v>0</v>
      </c>
      <c r="T1257" s="745"/>
      <c r="U1257" s="701">
        <v>0</v>
      </c>
    </row>
    <row r="1258" spans="1:21" ht="14.4" customHeight="1" x14ac:dyDescent="0.3">
      <c r="A1258" s="661">
        <v>13</v>
      </c>
      <c r="B1258" s="662" t="s">
        <v>530</v>
      </c>
      <c r="C1258" s="662" t="s">
        <v>1723</v>
      </c>
      <c r="D1258" s="743" t="s">
        <v>2850</v>
      </c>
      <c r="E1258" s="744" t="s">
        <v>1746</v>
      </c>
      <c r="F1258" s="662" t="s">
        <v>1714</v>
      </c>
      <c r="G1258" s="662" t="s">
        <v>1782</v>
      </c>
      <c r="H1258" s="662" t="s">
        <v>531</v>
      </c>
      <c r="I1258" s="662" t="s">
        <v>1342</v>
      </c>
      <c r="J1258" s="662" t="s">
        <v>1343</v>
      </c>
      <c r="K1258" s="662" t="s">
        <v>1663</v>
      </c>
      <c r="L1258" s="663">
        <v>170.52</v>
      </c>
      <c r="M1258" s="663">
        <v>1705.2</v>
      </c>
      <c r="N1258" s="662">
        <v>10</v>
      </c>
      <c r="O1258" s="745">
        <v>3.5</v>
      </c>
      <c r="P1258" s="663"/>
      <c r="Q1258" s="678">
        <v>0</v>
      </c>
      <c r="R1258" s="662"/>
      <c r="S1258" s="678">
        <v>0</v>
      </c>
      <c r="T1258" s="745"/>
      <c r="U1258" s="701">
        <v>0</v>
      </c>
    </row>
    <row r="1259" spans="1:21" ht="14.4" customHeight="1" x14ac:dyDescent="0.3">
      <c r="A1259" s="661">
        <v>13</v>
      </c>
      <c r="B1259" s="662" t="s">
        <v>530</v>
      </c>
      <c r="C1259" s="662" t="s">
        <v>1723</v>
      </c>
      <c r="D1259" s="743" t="s">
        <v>2850</v>
      </c>
      <c r="E1259" s="744" t="s">
        <v>1746</v>
      </c>
      <c r="F1259" s="662" t="s">
        <v>1714</v>
      </c>
      <c r="G1259" s="662" t="s">
        <v>1782</v>
      </c>
      <c r="H1259" s="662" t="s">
        <v>531</v>
      </c>
      <c r="I1259" s="662" t="s">
        <v>2277</v>
      </c>
      <c r="J1259" s="662" t="s">
        <v>1343</v>
      </c>
      <c r="K1259" s="662" t="s">
        <v>1111</v>
      </c>
      <c r="L1259" s="663">
        <v>0</v>
      </c>
      <c r="M1259" s="663">
        <v>0</v>
      </c>
      <c r="N1259" s="662">
        <v>3</v>
      </c>
      <c r="O1259" s="745">
        <v>2.5</v>
      </c>
      <c r="P1259" s="663"/>
      <c r="Q1259" s="678"/>
      <c r="R1259" s="662"/>
      <c r="S1259" s="678">
        <v>0</v>
      </c>
      <c r="T1259" s="745"/>
      <c r="U1259" s="701">
        <v>0</v>
      </c>
    </row>
    <row r="1260" spans="1:21" ht="14.4" customHeight="1" x14ac:dyDescent="0.3">
      <c r="A1260" s="661">
        <v>13</v>
      </c>
      <c r="B1260" s="662" t="s">
        <v>530</v>
      </c>
      <c r="C1260" s="662" t="s">
        <v>1723</v>
      </c>
      <c r="D1260" s="743" t="s">
        <v>2850</v>
      </c>
      <c r="E1260" s="744" t="s">
        <v>1746</v>
      </c>
      <c r="F1260" s="662" t="s">
        <v>1714</v>
      </c>
      <c r="G1260" s="662" t="s">
        <v>1797</v>
      </c>
      <c r="H1260" s="662" t="s">
        <v>531</v>
      </c>
      <c r="I1260" s="662" t="s">
        <v>1475</v>
      </c>
      <c r="J1260" s="662" t="s">
        <v>1476</v>
      </c>
      <c r="K1260" s="662" t="s">
        <v>1764</v>
      </c>
      <c r="L1260" s="663">
        <v>75.819999999999993</v>
      </c>
      <c r="M1260" s="663">
        <v>606.55999999999995</v>
      </c>
      <c r="N1260" s="662">
        <v>8</v>
      </c>
      <c r="O1260" s="745">
        <v>3</v>
      </c>
      <c r="P1260" s="663">
        <v>75.819999999999993</v>
      </c>
      <c r="Q1260" s="678">
        <v>0.125</v>
      </c>
      <c r="R1260" s="662">
        <v>1</v>
      </c>
      <c r="S1260" s="678">
        <v>0.125</v>
      </c>
      <c r="T1260" s="745">
        <v>0.5</v>
      </c>
      <c r="U1260" s="701">
        <v>0.16666666666666666</v>
      </c>
    </row>
    <row r="1261" spans="1:21" ht="14.4" customHeight="1" x14ac:dyDescent="0.3">
      <c r="A1261" s="661">
        <v>13</v>
      </c>
      <c r="B1261" s="662" t="s">
        <v>530</v>
      </c>
      <c r="C1261" s="662" t="s">
        <v>1723</v>
      </c>
      <c r="D1261" s="743" t="s">
        <v>2850</v>
      </c>
      <c r="E1261" s="744" t="s">
        <v>1746</v>
      </c>
      <c r="F1261" s="662" t="s">
        <v>1714</v>
      </c>
      <c r="G1261" s="662" t="s">
        <v>1797</v>
      </c>
      <c r="H1261" s="662" t="s">
        <v>531</v>
      </c>
      <c r="I1261" s="662" t="s">
        <v>1798</v>
      </c>
      <c r="J1261" s="662" t="s">
        <v>1799</v>
      </c>
      <c r="K1261" s="662" t="s">
        <v>1663</v>
      </c>
      <c r="L1261" s="663">
        <v>78.33</v>
      </c>
      <c r="M1261" s="663">
        <v>156.66</v>
      </c>
      <c r="N1261" s="662">
        <v>2</v>
      </c>
      <c r="O1261" s="745">
        <v>1</v>
      </c>
      <c r="P1261" s="663"/>
      <c r="Q1261" s="678">
        <v>0</v>
      </c>
      <c r="R1261" s="662"/>
      <c r="S1261" s="678">
        <v>0</v>
      </c>
      <c r="T1261" s="745"/>
      <c r="U1261" s="701">
        <v>0</v>
      </c>
    </row>
    <row r="1262" spans="1:21" ht="14.4" customHeight="1" x14ac:dyDescent="0.3">
      <c r="A1262" s="661">
        <v>13</v>
      </c>
      <c r="B1262" s="662" t="s">
        <v>530</v>
      </c>
      <c r="C1262" s="662" t="s">
        <v>1723</v>
      </c>
      <c r="D1262" s="743" t="s">
        <v>2850</v>
      </c>
      <c r="E1262" s="744" t="s">
        <v>1746</v>
      </c>
      <c r="F1262" s="662" t="s">
        <v>1714</v>
      </c>
      <c r="G1262" s="662" t="s">
        <v>1800</v>
      </c>
      <c r="H1262" s="662" t="s">
        <v>531</v>
      </c>
      <c r="I1262" s="662" t="s">
        <v>2822</v>
      </c>
      <c r="J1262" s="662" t="s">
        <v>2823</v>
      </c>
      <c r="K1262" s="662" t="s">
        <v>675</v>
      </c>
      <c r="L1262" s="663">
        <v>0</v>
      </c>
      <c r="M1262" s="663">
        <v>0</v>
      </c>
      <c r="N1262" s="662">
        <v>1</v>
      </c>
      <c r="O1262" s="745">
        <v>0.5</v>
      </c>
      <c r="P1262" s="663">
        <v>0</v>
      </c>
      <c r="Q1262" s="678"/>
      <c r="R1262" s="662">
        <v>1</v>
      </c>
      <c r="S1262" s="678">
        <v>1</v>
      </c>
      <c r="T1262" s="745">
        <v>0.5</v>
      </c>
      <c r="U1262" s="701">
        <v>1</v>
      </c>
    </row>
    <row r="1263" spans="1:21" ht="14.4" customHeight="1" x14ac:dyDescent="0.3">
      <c r="A1263" s="661">
        <v>13</v>
      </c>
      <c r="B1263" s="662" t="s">
        <v>530</v>
      </c>
      <c r="C1263" s="662" t="s">
        <v>1723</v>
      </c>
      <c r="D1263" s="743" t="s">
        <v>2850</v>
      </c>
      <c r="E1263" s="744" t="s">
        <v>1746</v>
      </c>
      <c r="F1263" s="662" t="s">
        <v>1714</v>
      </c>
      <c r="G1263" s="662" t="s">
        <v>1803</v>
      </c>
      <c r="H1263" s="662" t="s">
        <v>531</v>
      </c>
      <c r="I1263" s="662" t="s">
        <v>2214</v>
      </c>
      <c r="J1263" s="662" t="s">
        <v>1809</v>
      </c>
      <c r="K1263" s="662" t="s">
        <v>1944</v>
      </c>
      <c r="L1263" s="663">
        <v>0</v>
      </c>
      <c r="M1263" s="663">
        <v>0</v>
      </c>
      <c r="N1263" s="662">
        <v>1</v>
      </c>
      <c r="O1263" s="745">
        <v>1</v>
      </c>
      <c r="P1263" s="663"/>
      <c r="Q1263" s="678"/>
      <c r="R1263" s="662"/>
      <c r="S1263" s="678">
        <v>0</v>
      </c>
      <c r="T1263" s="745"/>
      <c r="U1263" s="701">
        <v>0</v>
      </c>
    </row>
    <row r="1264" spans="1:21" ht="14.4" customHeight="1" x14ac:dyDescent="0.3">
      <c r="A1264" s="661">
        <v>13</v>
      </c>
      <c r="B1264" s="662" t="s">
        <v>530</v>
      </c>
      <c r="C1264" s="662" t="s">
        <v>1723</v>
      </c>
      <c r="D1264" s="743" t="s">
        <v>2850</v>
      </c>
      <c r="E1264" s="744" t="s">
        <v>1746</v>
      </c>
      <c r="F1264" s="662" t="s">
        <v>1714</v>
      </c>
      <c r="G1264" s="662" t="s">
        <v>1803</v>
      </c>
      <c r="H1264" s="662" t="s">
        <v>531</v>
      </c>
      <c r="I1264" s="662" t="s">
        <v>1808</v>
      </c>
      <c r="J1264" s="662" t="s">
        <v>1809</v>
      </c>
      <c r="K1264" s="662" t="s">
        <v>1140</v>
      </c>
      <c r="L1264" s="663">
        <v>69.16</v>
      </c>
      <c r="M1264" s="663">
        <v>138.32</v>
      </c>
      <c r="N1264" s="662">
        <v>2</v>
      </c>
      <c r="O1264" s="745">
        <v>2</v>
      </c>
      <c r="P1264" s="663"/>
      <c r="Q1264" s="678">
        <v>0</v>
      </c>
      <c r="R1264" s="662"/>
      <c r="S1264" s="678">
        <v>0</v>
      </c>
      <c r="T1264" s="745"/>
      <c r="U1264" s="701">
        <v>0</v>
      </c>
    </row>
    <row r="1265" spans="1:21" ht="14.4" customHeight="1" x14ac:dyDescent="0.3">
      <c r="A1265" s="661">
        <v>13</v>
      </c>
      <c r="B1265" s="662" t="s">
        <v>530</v>
      </c>
      <c r="C1265" s="662" t="s">
        <v>1723</v>
      </c>
      <c r="D1265" s="743" t="s">
        <v>2850</v>
      </c>
      <c r="E1265" s="744" t="s">
        <v>1746</v>
      </c>
      <c r="F1265" s="662" t="s">
        <v>1714</v>
      </c>
      <c r="G1265" s="662" t="s">
        <v>1803</v>
      </c>
      <c r="H1265" s="662" t="s">
        <v>531</v>
      </c>
      <c r="I1265" s="662" t="s">
        <v>2572</v>
      </c>
      <c r="J1265" s="662" t="s">
        <v>1809</v>
      </c>
      <c r="K1265" s="662" t="s">
        <v>1820</v>
      </c>
      <c r="L1265" s="663">
        <v>115.26</v>
      </c>
      <c r="M1265" s="663">
        <v>115.26</v>
      </c>
      <c r="N1265" s="662">
        <v>1</v>
      </c>
      <c r="O1265" s="745">
        <v>1</v>
      </c>
      <c r="P1265" s="663"/>
      <c r="Q1265" s="678">
        <v>0</v>
      </c>
      <c r="R1265" s="662"/>
      <c r="S1265" s="678">
        <v>0</v>
      </c>
      <c r="T1265" s="745"/>
      <c r="U1265" s="701">
        <v>0</v>
      </c>
    </row>
    <row r="1266" spans="1:21" ht="14.4" customHeight="1" x14ac:dyDescent="0.3">
      <c r="A1266" s="661">
        <v>13</v>
      </c>
      <c r="B1266" s="662" t="s">
        <v>530</v>
      </c>
      <c r="C1266" s="662" t="s">
        <v>1723</v>
      </c>
      <c r="D1266" s="743" t="s">
        <v>2850</v>
      </c>
      <c r="E1266" s="744" t="s">
        <v>1746</v>
      </c>
      <c r="F1266" s="662" t="s">
        <v>1714</v>
      </c>
      <c r="G1266" s="662" t="s">
        <v>1803</v>
      </c>
      <c r="H1266" s="662" t="s">
        <v>531</v>
      </c>
      <c r="I1266" s="662" t="s">
        <v>2533</v>
      </c>
      <c r="J1266" s="662" t="s">
        <v>2216</v>
      </c>
      <c r="K1266" s="662" t="s">
        <v>2534</v>
      </c>
      <c r="L1266" s="663">
        <v>0</v>
      </c>
      <c r="M1266" s="663">
        <v>0</v>
      </c>
      <c r="N1266" s="662">
        <v>2</v>
      </c>
      <c r="O1266" s="745">
        <v>1</v>
      </c>
      <c r="P1266" s="663">
        <v>0</v>
      </c>
      <c r="Q1266" s="678"/>
      <c r="R1266" s="662">
        <v>1</v>
      </c>
      <c r="S1266" s="678">
        <v>0.5</v>
      </c>
      <c r="T1266" s="745">
        <v>0.5</v>
      </c>
      <c r="U1266" s="701">
        <v>0.5</v>
      </c>
    </row>
    <row r="1267" spans="1:21" ht="14.4" customHeight="1" x14ac:dyDescent="0.3">
      <c r="A1267" s="661">
        <v>13</v>
      </c>
      <c r="B1267" s="662" t="s">
        <v>530</v>
      </c>
      <c r="C1267" s="662" t="s">
        <v>1723</v>
      </c>
      <c r="D1267" s="743" t="s">
        <v>2850</v>
      </c>
      <c r="E1267" s="744" t="s">
        <v>1746</v>
      </c>
      <c r="F1267" s="662" t="s">
        <v>1714</v>
      </c>
      <c r="G1267" s="662" t="s">
        <v>1803</v>
      </c>
      <c r="H1267" s="662" t="s">
        <v>531</v>
      </c>
      <c r="I1267" s="662" t="s">
        <v>2215</v>
      </c>
      <c r="J1267" s="662" t="s">
        <v>2216</v>
      </c>
      <c r="K1267" s="662" t="s">
        <v>2217</v>
      </c>
      <c r="L1267" s="663">
        <v>69.16</v>
      </c>
      <c r="M1267" s="663">
        <v>69.16</v>
      </c>
      <c r="N1267" s="662">
        <v>1</v>
      </c>
      <c r="O1267" s="745">
        <v>1</v>
      </c>
      <c r="P1267" s="663"/>
      <c r="Q1267" s="678">
        <v>0</v>
      </c>
      <c r="R1267" s="662"/>
      <c r="S1267" s="678">
        <v>0</v>
      </c>
      <c r="T1267" s="745"/>
      <c r="U1267" s="701">
        <v>0</v>
      </c>
    </row>
    <row r="1268" spans="1:21" ht="14.4" customHeight="1" x14ac:dyDescent="0.3">
      <c r="A1268" s="661">
        <v>13</v>
      </c>
      <c r="B1268" s="662" t="s">
        <v>530</v>
      </c>
      <c r="C1268" s="662" t="s">
        <v>1723</v>
      </c>
      <c r="D1268" s="743" t="s">
        <v>2850</v>
      </c>
      <c r="E1268" s="744" t="s">
        <v>1746</v>
      </c>
      <c r="F1268" s="662" t="s">
        <v>1714</v>
      </c>
      <c r="G1268" s="662" t="s">
        <v>1803</v>
      </c>
      <c r="H1268" s="662" t="s">
        <v>531</v>
      </c>
      <c r="I1268" s="662" t="s">
        <v>2218</v>
      </c>
      <c r="J1268" s="662" t="s">
        <v>2216</v>
      </c>
      <c r="K1268" s="662" t="s">
        <v>2219</v>
      </c>
      <c r="L1268" s="663">
        <v>103.73</v>
      </c>
      <c r="M1268" s="663">
        <v>103.73</v>
      </c>
      <c r="N1268" s="662">
        <v>1</v>
      </c>
      <c r="O1268" s="745">
        <v>1</v>
      </c>
      <c r="P1268" s="663">
        <v>103.73</v>
      </c>
      <c r="Q1268" s="678">
        <v>1</v>
      </c>
      <c r="R1268" s="662">
        <v>1</v>
      </c>
      <c r="S1268" s="678">
        <v>1</v>
      </c>
      <c r="T1268" s="745">
        <v>1</v>
      </c>
      <c r="U1268" s="701">
        <v>1</v>
      </c>
    </row>
    <row r="1269" spans="1:21" ht="14.4" customHeight="1" x14ac:dyDescent="0.3">
      <c r="A1269" s="661">
        <v>13</v>
      </c>
      <c r="B1269" s="662" t="s">
        <v>530</v>
      </c>
      <c r="C1269" s="662" t="s">
        <v>1723</v>
      </c>
      <c r="D1269" s="743" t="s">
        <v>2850</v>
      </c>
      <c r="E1269" s="744" t="s">
        <v>1746</v>
      </c>
      <c r="F1269" s="662" t="s">
        <v>1714</v>
      </c>
      <c r="G1269" s="662" t="s">
        <v>1803</v>
      </c>
      <c r="H1269" s="662" t="s">
        <v>531</v>
      </c>
      <c r="I1269" s="662" t="s">
        <v>1812</v>
      </c>
      <c r="J1269" s="662" t="s">
        <v>987</v>
      </c>
      <c r="K1269" s="662" t="s">
        <v>1813</v>
      </c>
      <c r="L1269" s="663">
        <v>27.67</v>
      </c>
      <c r="M1269" s="663">
        <v>498.06000000000017</v>
      </c>
      <c r="N1269" s="662">
        <v>18</v>
      </c>
      <c r="O1269" s="745">
        <v>13</v>
      </c>
      <c r="P1269" s="663">
        <v>55.34</v>
      </c>
      <c r="Q1269" s="678">
        <v>0.11111111111111108</v>
      </c>
      <c r="R1269" s="662">
        <v>2</v>
      </c>
      <c r="S1269" s="678">
        <v>0.1111111111111111</v>
      </c>
      <c r="T1269" s="745">
        <v>1.5</v>
      </c>
      <c r="U1269" s="701">
        <v>0.11538461538461539</v>
      </c>
    </row>
    <row r="1270" spans="1:21" ht="14.4" customHeight="1" x14ac:dyDescent="0.3">
      <c r="A1270" s="661">
        <v>13</v>
      </c>
      <c r="B1270" s="662" t="s">
        <v>530</v>
      </c>
      <c r="C1270" s="662" t="s">
        <v>1723</v>
      </c>
      <c r="D1270" s="743" t="s">
        <v>2850</v>
      </c>
      <c r="E1270" s="744" t="s">
        <v>1746</v>
      </c>
      <c r="F1270" s="662" t="s">
        <v>1714</v>
      </c>
      <c r="G1270" s="662" t="s">
        <v>1803</v>
      </c>
      <c r="H1270" s="662" t="s">
        <v>531</v>
      </c>
      <c r="I1270" s="662" t="s">
        <v>2775</v>
      </c>
      <c r="J1270" s="662" t="s">
        <v>987</v>
      </c>
      <c r="K1270" s="662" t="s">
        <v>1813</v>
      </c>
      <c r="L1270" s="663">
        <v>27.67</v>
      </c>
      <c r="M1270" s="663">
        <v>55.34</v>
      </c>
      <c r="N1270" s="662">
        <v>2</v>
      </c>
      <c r="O1270" s="745">
        <v>1</v>
      </c>
      <c r="P1270" s="663"/>
      <c r="Q1270" s="678">
        <v>0</v>
      </c>
      <c r="R1270" s="662"/>
      <c r="S1270" s="678">
        <v>0</v>
      </c>
      <c r="T1270" s="745"/>
      <c r="U1270" s="701">
        <v>0</v>
      </c>
    </row>
    <row r="1271" spans="1:21" ht="14.4" customHeight="1" x14ac:dyDescent="0.3">
      <c r="A1271" s="661">
        <v>13</v>
      </c>
      <c r="B1271" s="662" t="s">
        <v>530</v>
      </c>
      <c r="C1271" s="662" t="s">
        <v>1723</v>
      </c>
      <c r="D1271" s="743" t="s">
        <v>2850</v>
      </c>
      <c r="E1271" s="744" t="s">
        <v>1746</v>
      </c>
      <c r="F1271" s="662" t="s">
        <v>1714</v>
      </c>
      <c r="G1271" s="662" t="s">
        <v>1803</v>
      </c>
      <c r="H1271" s="662" t="s">
        <v>531</v>
      </c>
      <c r="I1271" s="662" t="s">
        <v>2768</v>
      </c>
      <c r="J1271" s="662" t="s">
        <v>2216</v>
      </c>
      <c r="K1271" s="662" t="s">
        <v>2769</v>
      </c>
      <c r="L1271" s="663">
        <v>0</v>
      </c>
      <c r="M1271" s="663">
        <v>0</v>
      </c>
      <c r="N1271" s="662">
        <v>1</v>
      </c>
      <c r="O1271" s="745">
        <v>0.5</v>
      </c>
      <c r="P1271" s="663">
        <v>0</v>
      </c>
      <c r="Q1271" s="678"/>
      <c r="R1271" s="662">
        <v>1</v>
      </c>
      <c r="S1271" s="678">
        <v>1</v>
      </c>
      <c r="T1271" s="745">
        <v>0.5</v>
      </c>
      <c r="U1271" s="701">
        <v>1</v>
      </c>
    </row>
    <row r="1272" spans="1:21" ht="14.4" customHeight="1" x14ac:dyDescent="0.3">
      <c r="A1272" s="661">
        <v>13</v>
      </c>
      <c r="B1272" s="662" t="s">
        <v>530</v>
      </c>
      <c r="C1272" s="662" t="s">
        <v>1723</v>
      </c>
      <c r="D1272" s="743" t="s">
        <v>2850</v>
      </c>
      <c r="E1272" s="744" t="s">
        <v>1746</v>
      </c>
      <c r="F1272" s="662" t="s">
        <v>1714</v>
      </c>
      <c r="G1272" s="662" t="s">
        <v>1803</v>
      </c>
      <c r="H1272" s="662" t="s">
        <v>531</v>
      </c>
      <c r="I1272" s="662" t="s">
        <v>1817</v>
      </c>
      <c r="J1272" s="662" t="s">
        <v>1818</v>
      </c>
      <c r="K1272" s="662" t="s">
        <v>1140</v>
      </c>
      <c r="L1272" s="663">
        <v>0</v>
      </c>
      <c r="M1272" s="663">
        <v>0</v>
      </c>
      <c r="N1272" s="662">
        <v>1</v>
      </c>
      <c r="O1272" s="745">
        <v>1</v>
      </c>
      <c r="P1272" s="663"/>
      <c r="Q1272" s="678"/>
      <c r="R1272" s="662"/>
      <c r="S1272" s="678">
        <v>0</v>
      </c>
      <c r="T1272" s="745"/>
      <c r="U1272" s="701">
        <v>0</v>
      </c>
    </row>
    <row r="1273" spans="1:21" ht="14.4" customHeight="1" x14ac:dyDescent="0.3">
      <c r="A1273" s="661">
        <v>13</v>
      </c>
      <c r="B1273" s="662" t="s">
        <v>530</v>
      </c>
      <c r="C1273" s="662" t="s">
        <v>1723</v>
      </c>
      <c r="D1273" s="743" t="s">
        <v>2850</v>
      </c>
      <c r="E1273" s="744" t="s">
        <v>1746</v>
      </c>
      <c r="F1273" s="662" t="s">
        <v>1714</v>
      </c>
      <c r="G1273" s="662" t="s">
        <v>1803</v>
      </c>
      <c r="H1273" s="662" t="s">
        <v>531</v>
      </c>
      <c r="I1273" s="662" t="s">
        <v>2824</v>
      </c>
      <c r="J1273" s="662" t="s">
        <v>1809</v>
      </c>
      <c r="K1273" s="662" t="s">
        <v>2825</v>
      </c>
      <c r="L1273" s="663">
        <v>0</v>
      </c>
      <c r="M1273" s="663">
        <v>0</v>
      </c>
      <c r="N1273" s="662">
        <v>1</v>
      </c>
      <c r="O1273" s="745">
        <v>1</v>
      </c>
      <c r="P1273" s="663"/>
      <c r="Q1273" s="678"/>
      <c r="R1273" s="662"/>
      <c r="S1273" s="678">
        <v>0</v>
      </c>
      <c r="T1273" s="745"/>
      <c r="U1273" s="701">
        <v>0</v>
      </c>
    </row>
    <row r="1274" spans="1:21" ht="14.4" customHeight="1" x14ac:dyDescent="0.3">
      <c r="A1274" s="661">
        <v>13</v>
      </c>
      <c r="B1274" s="662" t="s">
        <v>530</v>
      </c>
      <c r="C1274" s="662" t="s">
        <v>1723</v>
      </c>
      <c r="D1274" s="743" t="s">
        <v>2850</v>
      </c>
      <c r="E1274" s="744" t="s">
        <v>1746</v>
      </c>
      <c r="F1274" s="662" t="s">
        <v>1714</v>
      </c>
      <c r="G1274" s="662" t="s">
        <v>2826</v>
      </c>
      <c r="H1274" s="662" t="s">
        <v>531</v>
      </c>
      <c r="I1274" s="662" t="s">
        <v>2827</v>
      </c>
      <c r="J1274" s="662" t="s">
        <v>2828</v>
      </c>
      <c r="K1274" s="662" t="s">
        <v>2829</v>
      </c>
      <c r="L1274" s="663">
        <v>0</v>
      </c>
      <c r="M1274" s="663">
        <v>0</v>
      </c>
      <c r="N1274" s="662">
        <v>1</v>
      </c>
      <c r="O1274" s="745">
        <v>0.5</v>
      </c>
      <c r="P1274" s="663"/>
      <c r="Q1274" s="678"/>
      <c r="R1274" s="662"/>
      <c r="S1274" s="678">
        <v>0</v>
      </c>
      <c r="T1274" s="745"/>
      <c r="U1274" s="701">
        <v>0</v>
      </c>
    </row>
    <row r="1275" spans="1:21" ht="14.4" customHeight="1" x14ac:dyDescent="0.3">
      <c r="A1275" s="661">
        <v>13</v>
      </c>
      <c r="B1275" s="662" t="s">
        <v>530</v>
      </c>
      <c r="C1275" s="662" t="s">
        <v>1723</v>
      </c>
      <c r="D1275" s="743" t="s">
        <v>2850</v>
      </c>
      <c r="E1275" s="744" t="s">
        <v>1746</v>
      </c>
      <c r="F1275" s="662" t="s">
        <v>1714</v>
      </c>
      <c r="G1275" s="662" t="s">
        <v>1833</v>
      </c>
      <c r="H1275" s="662" t="s">
        <v>531</v>
      </c>
      <c r="I1275" s="662" t="s">
        <v>929</v>
      </c>
      <c r="J1275" s="662" t="s">
        <v>930</v>
      </c>
      <c r="K1275" s="662" t="s">
        <v>905</v>
      </c>
      <c r="L1275" s="663">
        <v>0</v>
      </c>
      <c r="M1275" s="663">
        <v>0</v>
      </c>
      <c r="N1275" s="662">
        <v>1</v>
      </c>
      <c r="O1275" s="745">
        <v>1</v>
      </c>
      <c r="P1275" s="663">
        <v>0</v>
      </c>
      <c r="Q1275" s="678"/>
      <c r="R1275" s="662">
        <v>1</v>
      </c>
      <c r="S1275" s="678">
        <v>1</v>
      </c>
      <c r="T1275" s="745">
        <v>1</v>
      </c>
      <c r="U1275" s="701">
        <v>1</v>
      </c>
    </row>
    <row r="1276" spans="1:21" ht="14.4" customHeight="1" x14ac:dyDescent="0.3">
      <c r="A1276" s="661">
        <v>13</v>
      </c>
      <c r="B1276" s="662" t="s">
        <v>530</v>
      </c>
      <c r="C1276" s="662" t="s">
        <v>1723</v>
      </c>
      <c r="D1276" s="743" t="s">
        <v>2850</v>
      </c>
      <c r="E1276" s="744" t="s">
        <v>1746</v>
      </c>
      <c r="F1276" s="662" t="s">
        <v>1714</v>
      </c>
      <c r="G1276" s="662" t="s">
        <v>1833</v>
      </c>
      <c r="H1276" s="662" t="s">
        <v>531</v>
      </c>
      <c r="I1276" s="662" t="s">
        <v>2322</v>
      </c>
      <c r="J1276" s="662" t="s">
        <v>810</v>
      </c>
      <c r="K1276" s="662" t="s">
        <v>2323</v>
      </c>
      <c r="L1276" s="663">
        <v>42.05</v>
      </c>
      <c r="M1276" s="663">
        <v>42.05</v>
      </c>
      <c r="N1276" s="662">
        <v>1</v>
      </c>
      <c r="O1276" s="745">
        <v>1</v>
      </c>
      <c r="P1276" s="663"/>
      <c r="Q1276" s="678">
        <v>0</v>
      </c>
      <c r="R1276" s="662"/>
      <c r="S1276" s="678">
        <v>0</v>
      </c>
      <c r="T1276" s="745"/>
      <c r="U1276" s="701">
        <v>0</v>
      </c>
    </row>
    <row r="1277" spans="1:21" ht="14.4" customHeight="1" x14ac:dyDescent="0.3">
      <c r="A1277" s="661">
        <v>13</v>
      </c>
      <c r="B1277" s="662" t="s">
        <v>530</v>
      </c>
      <c r="C1277" s="662" t="s">
        <v>1723</v>
      </c>
      <c r="D1277" s="743" t="s">
        <v>2850</v>
      </c>
      <c r="E1277" s="744" t="s">
        <v>1746</v>
      </c>
      <c r="F1277" s="662" t="s">
        <v>1714</v>
      </c>
      <c r="G1277" s="662" t="s">
        <v>2618</v>
      </c>
      <c r="H1277" s="662" t="s">
        <v>531</v>
      </c>
      <c r="I1277" s="662" t="s">
        <v>2619</v>
      </c>
      <c r="J1277" s="662" t="s">
        <v>2620</v>
      </c>
      <c r="K1277" s="662" t="s">
        <v>2621</v>
      </c>
      <c r="L1277" s="663">
        <v>0</v>
      </c>
      <c r="M1277" s="663">
        <v>0</v>
      </c>
      <c r="N1277" s="662">
        <v>1</v>
      </c>
      <c r="O1277" s="745">
        <v>1</v>
      </c>
      <c r="P1277" s="663"/>
      <c r="Q1277" s="678"/>
      <c r="R1277" s="662"/>
      <c r="S1277" s="678">
        <v>0</v>
      </c>
      <c r="T1277" s="745"/>
      <c r="U1277" s="701">
        <v>0</v>
      </c>
    </row>
    <row r="1278" spans="1:21" ht="14.4" customHeight="1" x14ac:dyDescent="0.3">
      <c r="A1278" s="661">
        <v>13</v>
      </c>
      <c r="B1278" s="662" t="s">
        <v>530</v>
      </c>
      <c r="C1278" s="662" t="s">
        <v>1723</v>
      </c>
      <c r="D1278" s="743" t="s">
        <v>2850</v>
      </c>
      <c r="E1278" s="744" t="s">
        <v>1746</v>
      </c>
      <c r="F1278" s="662" t="s">
        <v>1714</v>
      </c>
      <c r="G1278" s="662" t="s">
        <v>1835</v>
      </c>
      <c r="H1278" s="662" t="s">
        <v>531</v>
      </c>
      <c r="I1278" s="662" t="s">
        <v>1836</v>
      </c>
      <c r="J1278" s="662" t="s">
        <v>1837</v>
      </c>
      <c r="K1278" s="662" t="s">
        <v>1838</v>
      </c>
      <c r="L1278" s="663">
        <v>92.85</v>
      </c>
      <c r="M1278" s="663">
        <v>92.85</v>
      </c>
      <c r="N1278" s="662">
        <v>1</v>
      </c>
      <c r="O1278" s="745">
        <v>0.5</v>
      </c>
      <c r="P1278" s="663"/>
      <c r="Q1278" s="678">
        <v>0</v>
      </c>
      <c r="R1278" s="662"/>
      <c r="S1278" s="678">
        <v>0</v>
      </c>
      <c r="T1278" s="745"/>
      <c r="U1278" s="701">
        <v>0</v>
      </c>
    </row>
    <row r="1279" spans="1:21" ht="14.4" customHeight="1" x14ac:dyDescent="0.3">
      <c r="A1279" s="661">
        <v>13</v>
      </c>
      <c r="B1279" s="662" t="s">
        <v>530</v>
      </c>
      <c r="C1279" s="662" t="s">
        <v>1723</v>
      </c>
      <c r="D1279" s="743" t="s">
        <v>2850</v>
      </c>
      <c r="E1279" s="744" t="s">
        <v>1746</v>
      </c>
      <c r="F1279" s="662" t="s">
        <v>1714</v>
      </c>
      <c r="G1279" s="662" t="s">
        <v>1835</v>
      </c>
      <c r="H1279" s="662" t="s">
        <v>531</v>
      </c>
      <c r="I1279" s="662" t="s">
        <v>731</v>
      </c>
      <c r="J1279" s="662" t="s">
        <v>1837</v>
      </c>
      <c r="K1279" s="662" t="s">
        <v>2324</v>
      </c>
      <c r="L1279" s="663">
        <v>159.16999999999999</v>
      </c>
      <c r="M1279" s="663">
        <v>477.51</v>
      </c>
      <c r="N1279" s="662">
        <v>3</v>
      </c>
      <c r="O1279" s="745">
        <v>2.5</v>
      </c>
      <c r="P1279" s="663"/>
      <c r="Q1279" s="678">
        <v>0</v>
      </c>
      <c r="R1279" s="662"/>
      <c r="S1279" s="678">
        <v>0</v>
      </c>
      <c r="T1279" s="745"/>
      <c r="U1279" s="701">
        <v>0</v>
      </c>
    </row>
    <row r="1280" spans="1:21" ht="14.4" customHeight="1" x14ac:dyDescent="0.3">
      <c r="A1280" s="661">
        <v>13</v>
      </c>
      <c r="B1280" s="662" t="s">
        <v>530</v>
      </c>
      <c r="C1280" s="662" t="s">
        <v>1723</v>
      </c>
      <c r="D1280" s="743" t="s">
        <v>2850</v>
      </c>
      <c r="E1280" s="744" t="s">
        <v>1746</v>
      </c>
      <c r="F1280" s="662" t="s">
        <v>1714</v>
      </c>
      <c r="G1280" s="662" t="s">
        <v>1960</v>
      </c>
      <c r="H1280" s="662" t="s">
        <v>531</v>
      </c>
      <c r="I1280" s="662" t="s">
        <v>2098</v>
      </c>
      <c r="J1280" s="662" t="s">
        <v>2099</v>
      </c>
      <c r="K1280" s="662" t="s">
        <v>2100</v>
      </c>
      <c r="L1280" s="663">
        <v>93.98</v>
      </c>
      <c r="M1280" s="663">
        <v>187.96</v>
      </c>
      <c r="N1280" s="662">
        <v>2</v>
      </c>
      <c r="O1280" s="745">
        <v>2</v>
      </c>
      <c r="P1280" s="663">
        <v>93.98</v>
      </c>
      <c r="Q1280" s="678">
        <v>0.5</v>
      </c>
      <c r="R1280" s="662">
        <v>1</v>
      </c>
      <c r="S1280" s="678">
        <v>0.5</v>
      </c>
      <c r="T1280" s="745">
        <v>1</v>
      </c>
      <c r="U1280" s="701">
        <v>0.5</v>
      </c>
    </row>
    <row r="1281" spans="1:21" ht="14.4" customHeight="1" x14ac:dyDescent="0.3">
      <c r="A1281" s="661">
        <v>13</v>
      </c>
      <c r="B1281" s="662" t="s">
        <v>530</v>
      </c>
      <c r="C1281" s="662" t="s">
        <v>1723</v>
      </c>
      <c r="D1281" s="743" t="s">
        <v>2850</v>
      </c>
      <c r="E1281" s="744" t="s">
        <v>1746</v>
      </c>
      <c r="F1281" s="662" t="s">
        <v>1714</v>
      </c>
      <c r="G1281" s="662" t="s">
        <v>1960</v>
      </c>
      <c r="H1281" s="662" t="s">
        <v>531</v>
      </c>
      <c r="I1281" s="662" t="s">
        <v>2101</v>
      </c>
      <c r="J1281" s="662" t="s">
        <v>2102</v>
      </c>
      <c r="K1281" s="662" t="s">
        <v>2103</v>
      </c>
      <c r="L1281" s="663">
        <v>140.96</v>
      </c>
      <c r="M1281" s="663">
        <v>281.92</v>
      </c>
      <c r="N1281" s="662">
        <v>2</v>
      </c>
      <c r="O1281" s="745">
        <v>2</v>
      </c>
      <c r="P1281" s="663">
        <v>281.92</v>
      </c>
      <c r="Q1281" s="678">
        <v>1</v>
      </c>
      <c r="R1281" s="662">
        <v>2</v>
      </c>
      <c r="S1281" s="678">
        <v>1</v>
      </c>
      <c r="T1281" s="745">
        <v>2</v>
      </c>
      <c r="U1281" s="701">
        <v>1</v>
      </c>
    </row>
    <row r="1282" spans="1:21" ht="14.4" customHeight="1" x14ac:dyDescent="0.3">
      <c r="A1282" s="661">
        <v>13</v>
      </c>
      <c r="B1282" s="662" t="s">
        <v>530</v>
      </c>
      <c r="C1282" s="662" t="s">
        <v>1723</v>
      </c>
      <c r="D1282" s="743" t="s">
        <v>2850</v>
      </c>
      <c r="E1282" s="744" t="s">
        <v>1746</v>
      </c>
      <c r="F1282" s="662" t="s">
        <v>1714</v>
      </c>
      <c r="G1282" s="662" t="s">
        <v>1960</v>
      </c>
      <c r="H1282" s="662" t="s">
        <v>531</v>
      </c>
      <c r="I1282" s="662" t="s">
        <v>2830</v>
      </c>
      <c r="J1282" s="662" t="s">
        <v>2831</v>
      </c>
      <c r="K1282" s="662" t="s">
        <v>1655</v>
      </c>
      <c r="L1282" s="663">
        <v>98.68</v>
      </c>
      <c r="M1282" s="663">
        <v>98.68</v>
      </c>
      <c r="N1282" s="662">
        <v>1</v>
      </c>
      <c r="O1282" s="745">
        <v>1</v>
      </c>
      <c r="P1282" s="663"/>
      <c r="Q1282" s="678">
        <v>0</v>
      </c>
      <c r="R1282" s="662"/>
      <c r="S1282" s="678">
        <v>0</v>
      </c>
      <c r="T1282" s="745"/>
      <c r="U1282" s="701">
        <v>0</v>
      </c>
    </row>
    <row r="1283" spans="1:21" ht="14.4" customHeight="1" x14ac:dyDescent="0.3">
      <c r="A1283" s="661">
        <v>13</v>
      </c>
      <c r="B1283" s="662" t="s">
        <v>530</v>
      </c>
      <c r="C1283" s="662" t="s">
        <v>1723</v>
      </c>
      <c r="D1283" s="743" t="s">
        <v>2850</v>
      </c>
      <c r="E1283" s="744" t="s">
        <v>1746</v>
      </c>
      <c r="F1283" s="662" t="s">
        <v>1714</v>
      </c>
      <c r="G1283" s="662" t="s">
        <v>1973</v>
      </c>
      <c r="H1283" s="662" t="s">
        <v>531</v>
      </c>
      <c r="I1283" s="662" t="s">
        <v>1974</v>
      </c>
      <c r="J1283" s="662" t="s">
        <v>1530</v>
      </c>
      <c r="K1283" s="662" t="s">
        <v>1975</v>
      </c>
      <c r="L1283" s="663">
        <v>89.91</v>
      </c>
      <c r="M1283" s="663">
        <v>89.91</v>
      </c>
      <c r="N1283" s="662">
        <v>1</v>
      </c>
      <c r="O1283" s="745">
        <v>1</v>
      </c>
      <c r="P1283" s="663"/>
      <c r="Q1283" s="678">
        <v>0</v>
      </c>
      <c r="R1283" s="662"/>
      <c r="S1283" s="678">
        <v>0</v>
      </c>
      <c r="T1283" s="745"/>
      <c r="U1283" s="701">
        <v>0</v>
      </c>
    </row>
    <row r="1284" spans="1:21" ht="14.4" customHeight="1" x14ac:dyDescent="0.3">
      <c r="A1284" s="661">
        <v>13</v>
      </c>
      <c r="B1284" s="662" t="s">
        <v>530</v>
      </c>
      <c r="C1284" s="662" t="s">
        <v>1723</v>
      </c>
      <c r="D1284" s="743" t="s">
        <v>2850</v>
      </c>
      <c r="E1284" s="744" t="s">
        <v>1746</v>
      </c>
      <c r="F1284" s="662" t="s">
        <v>1714</v>
      </c>
      <c r="G1284" s="662" t="s">
        <v>2573</v>
      </c>
      <c r="H1284" s="662" t="s">
        <v>531</v>
      </c>
      <c r="I1284" s="662" t="s">
        <v>2832</v>
      </c>
      <c r="J1284" s="662" t="s">
        <v>2833</v>
      </c>
      <c r="K1284" s="662" t="s">
        <v>2834</v>
      </c>
      <c r="L1284" s="663">
        <v>214.48</v>
      </c>
      <c r="M1284" s="663">
        <v>214.48</v>
      </c>
      <c r="N1284" s="662">
        <v>1</v>
      </c>
      <c r="O1284" s="745">
        <v>1</v>
      </c>
      <c r="P1284" s="663"/>
      <c r="Q1284" s="678">
        <v>0</v>
      </c>
      <c r="R1284" s="662"/>
      <c r="S1284" s="678">
        <v>0</v>
      </c>
      <c r="T1284" s="745"/>
      <c r="U1284" s="701">
        <v>0</v>
      </c>
    </row>
    <row r="1285" spans="1:21" ht="14.4" customHeight="1" x14ac:dyDescent="0.3">
      <c r="A1285" s="661">
        <v>13</v>
      </c>
      <c r="B1285" s="662" t="s">
        <v>530</v>
      </c>
      <c r="C1285" s="662" t="s">
        <v>1723</v>
      </c>
      <c r="D1285" s="743" t="s">
        <v>2850</v>
      </c>
      <c r="E1285" s="744" t="s">
        <v>1746</v>
      </c>
      <c r="F1285" s="662" t="s">
        <v>1714</v>
      </c>
      <c r="G1285" s="662" t="s">
        <v>1856</v>
      </c>
      <c r="H1285" s="662" t="s">
        <v>531</v>
      </c>
      <c r="I1285" s="662" t="s">
        <v>1857</v>
      </c>
      <c r="J1285" s="662" t="s">
        <v>1110</v>
      </c>
      <c r="K1285" s="662" t="s">
        <v>1111</v>
      </c>
      <c r="L1285" s="663">
        <v>98.75</v>
      </c>
      <c r="M1285" s="663">
        <v>98.75</v>
      </c>
      <c r="N1285" s="662">
        <v>1</v>
      </c>
      <c r="O1285" s="745">
        <v>1</v>
      </c>
      <c r="P1285" s="663">
        <v>98.75</v>
      </c>
      <c r="Q1285" s="678">
        <v>1</v>
      </c>
      <c r="R1285" s="662">
        <v>1</v>
      </c>
      <c r="S1285" s="678">
        <v>1</v>
      </c>
      <c r="T1285" s="745">
        <v>1</v>
      </c>
      <c r="U1285" s="701">
        <v>1</v>
      </c>
    </row>
    <row r="1286" spans="1:21" ht="14.4" customHeight="1" x14ac:dyDescent="0.3">
      <c r="A1286" s="661">
        <v>13</v>
      </c>
      <c r="B1286" s="662" t="s">
        <v>530</v>
      </c>
      <c r="C1286" s="662" t="s">
        <v>1723</v>
      </c>
      <c r="D1286" s="743" t="s">
        <v>2850</v>
      </c>
      <c r="E1286" s="744" t="s">
        <v>1746</v>
      </c>
      <c r="F1286" s="662" t="s">
        <v>1714</v>
      </c>
      <c r="G1286" s="662" t="s">
        <v>1856</v>
      </c>
      <c r="H1286" s="662" t="s">
        <v>531</v>
      </c>
      <c r="I1286" s="662" t="s">
        <v>2581</v>
      </c>
      <c r="J1286" s="662" t="s">
        <v>2582</v>
      </c>
      <c r="K1286" s="662" t="s">
        <v>2260</v>
      </c>
      <c r="L1286" s="663">
        <v>49.38</v>
      </c>
      <c r="M1286" s="663">
        <v>148.14000000000001</v>
      </c>
      <c r="N1286" s="662">
        <v>3</v>
      </c>
      <c r="O1286" s="745">
        <v>3</v>
      </c>
      <c r="P1286" s="663">
        <v>98.76</v>
      </c>
      <c r="Q1286" s="678">
        <v>0.66666666666666663</v>
      </c>
      <c r="R1286" s="662">
        <v>2</v>
      </c>
      <c r="S1286" s="678">
        <v>0.66666666666666663</v>
      </c>
      <c r="T1286" s="745">
        <v>2</v>
      </c>
      <c r="U1286" s="701">
        <v>0.66666666666666663</v>
      </c>
    </row>
    <row r="1287" spans="1:21" ht="14.4" customHeight="1" x14ac:dyDescent="0.3">
      <c r="A1287" s="661">
        <v>13</v>
      </c>
      <c r="B1287" s="662" t="s">
        <v>530</v>
      </c>
      <c r="C1287" s="662" t="s">
        <v>1723</v>
      </c>
      <c r="D1287" s="743" t="s">
        <v>2850</v>
      </c>
      <c r="E1287" s="744" t="s">
        <v>1746</v>
      </c>
      <c r="F1287" s="662" t="s">
        <v>1714</v>
      </c>
      <c r="G1287" s="662" t="s">
        <v>1861</v>
      </c>
      <c r="H1287" s="662" t="s">
        <v>531</v>
      </c>
      <c r="I1287" s="662" t="s">
        <v>727</v>
      </c>
      <c r="J1287" s="662" t="s">
        <v>728</v>
      </c>
      <c r="K1287" s="662" t="s">
        <v>729</v>
      </c>
      <c r="L1287" s="663">
        <v>126.59</v>
      </c>
      <c r="M1287" s="663">
        <v>4304.0600000000013</v>
      </c>
      <c r="N1287" s="662">
        <v>34</v>
      </c>
      <c r="O1287" s="745">
        <v>28.5</v>
      </c>
      <c r="P1287" s="663">
        <v>632.95000000000005</v>
      </c>
      <c r="Q1287" s="678">
        <v>0.14705882352941174</v>
      </c>
      <c r="R1287" s="662">
        <v>5</v>
      </c>
      <c r="S1287" s="678">
        <v>0.14705882352941177</v>
      </c>
      <c r="T1287" s="745">
        <v>4.5</v>
      </c>
      <c r="U1287" s="701">
        <v>0.15789473684210525</v>
      </c>
    </row>
    <row r="1288" spans="1:21" ht="14.4" customHeight="1" x14ac:dyDescent="0.3">
      <c r="A1288" s="661">
        <v>13</v>
      </c>
      <c r="B1288" s="662" t="s">
        <v>530</v>
      </c>
      <c r="C1288" s="662" t="s">
        <v>1723</v>
      </c>
      <c r="D1288" s="743" t="s">
        <v>2850</v>
      </c>
      <c r="E1288" s="744" t="s">
        <v>1746</v>
      </c>
      <c r="F1288" s="662" t="s">
        <v>1714</v>
      </c>
      <c r="G1288" s="662" t="s">
        <v>1866</v>
      </c>
      <c r="H1288" s="662" t="s">
        <v>531</v>
      </c>
      <c r="I1288" s="662" t="s">
        <v>2232</v>
      </c>
      <c r="J1288" s="662" t="s">
        <v>1868</v>
      </c>
      <c r="K1288" s="662" t="s">
        <v>1935</v>
      </c>
      <c r="L1288" s="663">
        <v>0</v>
      </c>
      <c r="M1288" s="663">
        <v>0</v>
      </c>
      <c r="N1288" s="662">
        <v>2</v>
      </c>
      <c r="O1288" s="745">
        <v>1</v>
      </c>
      <c r="P1288" s="663"/>
      <c r="Q1288" s="678"/>
      <c r="R1288" s="662"/>
      <c r="S1288" s="678">
        <v>0</v>
      </c>
      <c r="T1288" s="745"/>
      <c r="U1288" s="701">
        <v>0</v>
      </c>
    </row>
    <row r="1289" spans="1:21" ht="14.4" customHeight="1" x14ac:dyDescent="0.3">
      <c r="A1289" s="661">
        <v>13</v>
      </c>
      <c r="B1289" s="662" t="s">
        <v>530</v>
      </c>
      <c r="C1289" s="662" t="s">
        <v>1723</v>
      </c>
      <c r="D1289" s="743" t="s">
        <v>2850</v>
      </c>
      <c r="E1289" s="744" t="s">
        <v>1746</v>
      </c>
      <c r="F1289" s="662" t="s">
        <v>1714</v>
      </c>
      <c r="G1289" s="662" t="s">
        <v>1866</v>
      </c>
      <c r="H1289" s="662" t="s">
        <v>1113</v>
      </c>
      <c r="I1289" s="662" t="s">
        <v>1867</v>
      </c>
      <c r="J1289" s="662" t="s">
        <v>1868</v>
      </c>
      <c r="K1289" s="662" t="s">
        <v>1140</v>
      </c>
      <c r="L1289" s="663">
        <v>69.16</v>
      </c>
      <c r="M1289" s="663">
        <v>414.95999999999992</v>
      </c>
      <c r="N1289" s="662">
        <v>6</v>
      </c>
      <c r="O1289" s="745">
        <v>5.5</v>
      </c>
      <c r="P1289" s="663"/>
      <c r="Q1289" s="678">
        <v>0</v>
      </c>
      <c r="R1289" s="662"/>
      <c r="S1289" s="678">
        <v>0</v>
      </c>
      <c r="T1289" s="745"/>
      <c r="U1289" s="701">
        <v>0</v>
      </c>
    </row>
    <row r="1290" spans="1:21" ht="14.4" customHeight="1" x14ac:dyDescent="0.3">
      <c r="A1290" s="661">
        <v>13</v>
      </c>
      <c r="B1290" s="662" t="s">
        <v>530</v>
      </c>
      <c r="C1290" s="662" t="s">
        <v>1723</v>
      </c>
      <c r="D1290" s="743" t="s">
        <v>2850</v>
      </c>
      <c r="E1290" s="744" t="s">
        <v>1746</v>
      </c>
      <c r="F1290" s="662" t="s">
        <v>1714</v>
      </c>
      <c r="G1290" s="662" t="s">
        <v>2486</v>
      </c>
      <c r="H1290" s="662" t="s">
        <v>1113</v>
      </c>
      <c r="I1290" s="662" t="s">
        <v>2835</v>
      </c>
      <c r="J1290" s="662" t="s">
        <v>1240</v>
      </c>
      <c r="K1290" s="662" t="s">
        <v>2836</v>
      </c>
      <c r="L1290" s="663">
        <v>0</v>
      </c>
      <c r="M1290" s="663">
        <v>0</v>
      </c>
      <c r="N1290" s="662">
        <v>1</v>
      </c>
      <c r="O1290" s="745">
        <v>0.5</v>
      </c>
      <c r="P1290" s="663"/>
      <c r="Q1290" s="678"/>
      <c r="R1290" s="662"/>
      <c r="S1290" s="678">
        <v>0</v>
      </c>
      <c r="T1290" s="745"/>
      <c r="U1290" s="701">
        <v>0</v>
      </c>
    </row>
    <row r="1291" spans="1:21" ht="14.4" customHeight="1" x14ac:dyDescent="0.3">
      <c r="A1291" s="661">
        <v>13</v>
      </c>
      <c r="B1291" s="662" t="s">
        <v>530</v>
      </c>
      <c r="C1291" s="662" t="s">
        <v>1723</v>
      </c>
      <c r="D1291" s="743" t="s">
        <v>2850</v>
      </c>
      <c r="E1291" s="744" t="s">
        <v>1746</v>
      </c>
      <c r="F1291" s="662" t="s">
        <v>1714</v>
      </c>
      <c r="G1291" s="662" t="s">
        <v>1877</v>
      </c>
      <c r="H1291" s="662" t="s">
        <v>531</v>
      </c>
      <c r="I1291" s="662" t="s">
        <v>1878</v>
      </c>
      <c r="J1291" s="662" t="s">
        <v>1879</v>
      </c>
      <c r="K1291" s="662" t="s">
        <v>1880</v>
      </c>
      <c r="L1291" s="663">
        <v>141.04</v>
      </c>
      <c r="M1291" s="663">
        <v>423.12</v>
      </c>
      <c r="N1291" s="662">
        <v>3</v>
      </c>
      <c r="O1291" s="745">
        <v>2.5</v>
      </c>
      <c r="P1291" s="663"/>
      <c r="Q1291" s="678">
        <v>0</v>
      </c>
      <c r="R1291" s="662"/>
      <c r="S1291" s="678">
        <v>0</v>
      </c>
      <c r="T1291" s="745"/>
      <c r="U1291" s="701">
        <v>0</v>
      </c>
    </row>
    <row r="1292" spans="1:21" ht="14.4" customHeight="1" x14ac:dyDescent="0.3">
      <c r="A1292" s="661">
        <v>13</v>
      </c>
      <c r="B1292" s="662" t="s">
        <v>530</v>
      </c>
      <c r="C1292" s="662" t="s">
        <v>1723</v>
      </c>
      <c r="D1292" s="743" t="s">
        <v>2850</v>
      </c>
      <c r="E1292" s="744" t="s">
        <v>1746</v>
      </c>
      <c r="F1292" s="662" t="s">
        <v>1714</v>
      </c>
      <c r="G1292" s="662" t="s">
        <v>2837</v>
      </c>
      <c r="H1292" s="662" t="s">
        <v>531</v>
      </c>
      <c r="I1292" s="662" t="s">
        <v>2838</v>
      </c>
      <c r="J1292" s="662" t="s">
        <v>2839</v>
      </c>
      <c r="K1292" s="662" t="s">
        <v>2774</v>
      </c>
      <c r="L1292" s="663">
        <v>0</v>
      </c>
      <c r="M1292" s="663">
        <v>0</v>
      </c>
      <c r="N1292" s="662">
        <v>1</v>
      </c>
      <c r="O1292" s="745">
        <v>0.5</v>
      </c>
      <c r="P1292" s="663"/>
      <c r="Q1292" s="678"/>
      <c r="R1292" s="662"/>
      <c r="S1292" s="678">
        <v>0</v>
      </c>
      <c r="T1292" s="745"/>
      <c r="U1292" s="701">
        <v>0</v>
      </c>
    </row>
    <row r="1293" spans="1:21" ht="14.4" customHeight="1" x14ac:dyDescent="0.3">
      <c r="A1293" s="661">
        <v>13</v>
      </c>
      <c r="B1293" s="662" t="s">
        <v>530</v>
      </c>
      <c r="C1293" s="662" t="s">
        <v>1723</v>
      </c>
      <c r="D1293" s="743" t="s">
        <v>2850</v>
      </c>
      <c r="E1293" s="744" t="s">
        <v>1746</v>
      </c>
      <c r="F1293" s="662" t="s">
        <v>1714</v>
      </c>
      <c r="G1293" s="662" t="s">
        <v>1890</v>
      </c>
      <c r="H1293" s="662" t="s">
        <v>531</v>
      </c>
      <c r="I1293" s="662" t="s">
        <v>1003</v>
      </c>
      <c r="J1293" s="662" t="s">
        <v>1004</v>
      </c>
      <c r="K1293" s="662" t="s">
        <v>1891</v>
      </c>
      <c r="L1293" s="663">
        <v>36.54</v>
      </c>
      <c r="M1293" s="663">
        <v>73.08</v>
      </c>
      <c r="N1293" s="662">
        <v>2</v>
      </c>
      <c r="O1293" s="745">
        <v>1</v>
      </c>
      <c r="P1293" s="663"/>
      <c r="Q1293" s="678">
        <v>0</v>
      </c>
      <c r="R1293" s="662"/>
      <c r="S1293" s="678">
        <v>0</v>
      </c>
      <c r="T1293" s="745"/>
      <c r="U1293" s="701">
        <v>0</v>
      </c>
    </row>
    <row r="1294" spans="1:21" ht="14.4" customHeight="1" x14ac:dyDescent="0.3">
      <c r="A1294" s="661">
        <v>13</v>
      </c>
      <c r="B1294" s="662" t="s">
        <v>530</v>
      </c>
      <c r="C1294" s="662" t="s">
        <v>1723</v>
      </c>
      <c r="D1294" s="743" t="s">
        <v>2850</v>
      </c>
      <c r="E1294" s="744" t="s">
        <v>1746</v>
      </c>
      <c r="F1294" s="662" t="s">
        <v>1714</v>
      </c>
      <c r="G1294" s="662" t="s">
        <v>2027</v>
      </c>
      <c r="H1294" s="662" t="s">
        <v>531</v>
      </c>
      <c r="I1294" s="662" t="s">
        <v>2028</v>
      </c>
      <c r="J1294" s="662" t="s">
        <v>1089</v>
      </c>
      <c r="K1294" s="662" t="s">
        <v>2029</v>
      </c>
      <c r="L1294" s="663">
        <v>0</v>
      </c>
      <c r="M1294" s="663">
        <v>0</v>
      </c>
      <c r="N1294" s="662">
        <v>4</v>
      </c>
      <c r="O1294" s="745">
        <v>2.5</v>
      </c>
      <c r="P1294" s="663"/>
      <c r="Q1294" s="678"/>
      <c r="R1294" s="662"/>
      <c r="S1294" s="678">
        <v>0</v>
      </c>
      <c r="T1294" s="745"/>
      <c r="U1294" s="701">
        <v>0</v>
      </c>
    </row>
    <row r="1295" spans="1:21" ht="14.4" customHeight="1" x14ac:dyDescent="0.3">
      <c r="A1295" s="661">
        <v>13</v>
      </c>
      <c r="B1295" s="662" t="s">
        <v>530</v>
      </c>
      <c r="C1295" s="662" t="s">
        <v>1723</v>
      </c>
      <c r="D1295" s="743" t="s">
        <v>2850</v>
      </c>
      <c r="E1295" s="744" t="s">
        <v>1746</v>
      </c>
      <c r="F1295" s="662" t="s">
        <v>1714</v>
      </c>
      <c r="G1295" s="662" t="s">
        <v>2027</v>
      </c>
      <c r="H1295" s="662" t="s">
        <v>531</v>
      </c>
      <c r="I1295" s="662" t="s">
        <v>2446</v>
      </c>
      <c r="J1295" s="662" t="s">
        <v>1089</v>
      </c>
      <c r="K1295" s="662" t="s">
        <v>1098</v>
      </c>
      <c r="L1295" s="663">
        <v>0</v>
      </c>
      <c r="M1295" s="663">
        <v>0</v>
      </c>
      <c r="N1295" s="662">
        <v>1</v>
      </c>
      <c r="O1295" s="745">
        <v>1</v>
      </c>
      <c r="P1295" s="663">
        <v>0</v>
      </c>
      <c r="Q1295" s="678"/>
      <c r="R1295" s="662">
        <v>1</v>
      </c>
      <c r="S1295" s="678">
        <v>1</v>
      </c>
      <c r="T1295" s="745">
        <v>1</v>
      </c>
      <c r="U1295" s="701">
        <v>1</v>
      </c>
    </row>
    <row r="1296" spans="1:21" ht="14.4" customHeight="1" x14ac:dyDescent="0.3">
      <c r="A1296" s="661">
        <v>13</v>
      </c>
      <c r="B1296" s="662" t="s">
        <v>530</v>
      </c>
      <c r="C1296" s="662" t="s">
        <v>1723</v>
      </c>
      <c r="D1296" s="743" t="s">
        <v>2850</v>
      </c>
      <c r="E1296" s="744" t="s">
        <v>1746</v>
      </c>
      <c r="F1296" s="662" t="s">
        <v>1714</v>
      </c>
      <c r="G1296" s="662" t="s">
        <v>2027</v>
      </c>
      <c r="H1296" s="662" t="s">
        <v>531</v>
      </c>
      <c r="I1296" s="662" t="s">
        <v>2306</v>
      </c>
      <c r="J1296" s="662" t="s">
        <v>1089</v>
      </c>
      <c r="K1296" s="662" t="s">
        <v>2307</v>
      </c>
      <c r="L1296" s="663">
        <v>0</v>
      </c>
      <c r="M1296" s="663">
        <v>0</v>
      </c>
      <c r="N1296" s="662">
        <v>5</v>
      </c>
      <c r="O1296" s="745">
        <v>4</v>
      </c>
      <c r="P1296" s="663"/>
      <c r="Q1296" s="678"/>
      <c r="R1296" s="662"/>
      <c r="S1296" s="678">
        <v>0</v>
      </c>
      <c r="T1296" s="745"/>
      <c r="U1296" s="701">
        <v>0</v>
      </c>
    </row>
    <row r="1297" spans="1:21" ht="14.4" customHeight="1" x14ac:dyDescent="0.3">
      <c r="A1297" s="661">
        <v>13</v>
      </c>
      <c r="B1297" s="662" t="s">
        <v>530</v>
      </c>
      <c r="C1297" s="662" t="s">
        <v>1723</v>
      </c>
      <c r="D1297" s="743" t="s">
        <v>2850</v>
      </c>
      <c r="E1297" s="744" t="s">
        <v>1746</v>
      </c>
      <c r="F1297" s="662" t="s">
        <v>1714</v>
      </c>
      <c r="G1297" s="662" t="s">
        <v>2308</v>
      </c>
      <c r="H1297" s="662" t="s">
        <v>531</v>
      </c>
      <c r="I1297" s="662" t="s">
        <v>2309</v>
      </c>
      <c r="J1297" s="662" t="s">
        <v>2310</v>
      </c>
      <c r="K1297" s="662" t="s">
        <v>2311</v>
      </c>
      <c r="L1297" s="663">
        <v>51.21</v>
      </c>
      <c r="M1297" s="663">
        <v>51.21</v>
      </c>
      <c r="N1297" s="662">
        <v>1</v>
      </c>
      <c r="O1297" s="745">
        <v>1</v>
      </c>
      <c r="P1297" s="663"/>
      <c r="Q1297" s="678">
        <v>0</v>
      </c>
      <c r="R1297" s="662"/>
      <c r="S1297" s="678">
        <v>0</v>
      </c>
      <c r="T1297" s="745"/>
      <c r="U1297" s="701">
        <v>0</v>
      </c>
    </row>
    <row r="1298" spans="1:21" ht="14.4" customHeight="1" x14ac:dyDescent="0.3">
      <c r="A1298" s="661">
        <v>13</v>
      </c>
      <c r="B1298" s="662" t="s">
        <v>530</v>
      </c>
      <c r="C1298" s="662" t="s">
        <v>1723</v>
      </c>
      <c r="D1298" s="743" t="s">
        <v>2850</v>
      </c>
      <c r="E1298" s="744" t="s">
        <v>1746</v>
      </c>
      <c r="F1298" s="662" t="s">
        <v>1714</v>
      </c>
      <c r="G1298" s="662" t="s">
        <v>2556</v>
      </c>
      <c r="H1298" s="662" t="s">
        <v>531</v>
      </c>
      <c r="I1298" s="662" t="s">
        <v>2557</v>
      </c>
      <c r="J1298" s="662" t="s">
        <v>1384</v>
      </c>
      <c r="K1298" s="662" t="s">
        <v>2558</v>
      </c>
      <c r="L1298" s="663">
        <v>61.97</v>
      </c>
      <c r="M1298" s="663">
        <v>61.97</v>
      </c>
      <c r="N1298" s="662">
        <v>1</v>
      </c>
      <c r="O1298" s="745">
        <v>1</v>
      </c>
      <c r="P1298" s="663"/>
      <c r="Q1298" s="678">
        <v>0</v>
      </c>
      <c r="R1298" s="662"/>
      <c r="S1298" s="678">
        <v>0</v>
      </c>
      <c r="T1298" s="745"/>
      <c r="U1298" s="701">
        <v>0</v>
      </c>
    </row>
    <row r="1299" spans="1:21" ht="14.4" customHeight="1" x14ac:dyDescent="0.3">
      <c r="A1299" s="661">
        <v>13</v>
      </c>
      <c r="B1299" s="662" t="s">
        <v>530</v>
      </c>
      <c r="C1299" s="662" t="s">
        <v>1723</v>
      </c>
      <c r="D1299" s="743" t="s">
        <v>2850</v>
      </c>
      <c r="E1299" s="744" t="s">
        <v>1747</v>
      </c>
      <c r="F1299" s="662" t="s">
        <v>1714</v>
      </c>
      <c r="G1299" s="662" t="s">
        <v>1751</v>
      </c>
      <c r="H1299" s="662" t="s">
        <v>1113</v>
      </c>
      <c r="I1299" s="662" t="s">
        <v>1410</v>
      </c>
      <c r="J1299" s="662" t="s">
        <v>1260</v>
      </c>
      <c r="K1299" s="662" t="s">
        <v>1656</v>
      </c>
      <c r="L1299" s="663">
        <v>154.36000000000001</v>
      </c>
      <c r="M1299" s="663">
        <v>3241.5600000000009</v>
      </c>
      <c r="N1299" s="662">
        <v>21</v>
      </c>
      <c r="O1299" s="745">
        <v>17</v>
      </c>
      <c r="P1299" s="663">
        <v>463.08000000000004</v>
      </c>
      <c r="Q1299" s="678">
        <v>0.14285714285714282</v>
      </c>
      <c r="R1299" s="662">
        <v>3</v>
      </c>
      <c r="S1299" s="678">
        <v>0.14285714285714285</v>
      </c>
      <c r="T1299" s="745">
        <v>2.5</v>
      </c>
      <c r="U1299" s="701">
        <v>0.14705882352941177</v>
      </c>
    </row>
    <row r="1300" spans="1:21" ht="14.4" customHeight="1" x14ac:dyDescent="0.3">
      <c r="A1300" s="661">
        <v>13</v>
      </c>
      <c r="B1300" s="662" t="s">
        <v>530</v>
      </c>
      <c r="C1300" s="662" t="s">
        <v>1723</v>
      </c>
      <c r="D1300" s="743" t="s">
        <v>2850</v>
      </c>
      <c r="E1300" s="744" t="s">
        <v>1747</v>
      </c>
      <c r="F1300" s="662" t="s">
        <v>1714</v>
      </c>
      <c r="G1300" s="662" t="s">
        <v>1751</v>
      </c>
      <c r="H1300" s="662" t="s">
        <v>1113</v>
      </c>
      <c r="I1300" s="662" t="s">
        <v>2312</v>
      </c>
      <c r="J1300" s="662" t="s">
        <v>2313</v>
      </c>
      <c r="K1300" s="662" t="s">
        <v>1655</v>
      </c>
      <c r="L1300" s="663">
        <v>111.22</v>
      </c>
      <c r="M1300" s="663">
        <v>778.54000000000008</v>
      </c>
      <c r="N1300" s="662">
        <v>7</v>
      </c>
      <c r="O1300" s="745">
        <v>7</v>
      </c>
      <c r="P1300" s="663"/>
      <c r="Q1300" s="678">
        <v>0</v>
      </c>
      <c r="R1300" s="662"/>
      <c r="S1300" s="678">
        <v>0</v>
      </c>
      <c r="T1300" s="745"/>
      <c r="U1300" s="701">
        <v>0</v>
      </c>
    </row>
    <row r="1301" spans="1:21" ht="14.4" customHeight="1" x14ac:dyDescent="0.3">
      <c r="A1301" s="661">
        <v>13</v>
      </c>
      <c r="B1301" s="662" t="s">
        <v>530</v>
      </c>
      <c r="C1301" s="662" t="s">
        <v>1723</v>
      </c>
      <c r="D1301" s="743" t="s">
        <v>2850</v>
      </c>
      <c r="E1301" s="744" t="s">
        <v>1747</v>
      </c>
      <c r="F1301" s="662" t="s">
        <v>1714</v>
      </c>
      <c r="G1301" s="662" t="s">
        <v>1751</v>
      </c>
      <c r="H1301" s="662" t="s">
        <v>1113</v>
      </c>
      <c r="I1301" s="662" t="s">
        <v>1919</v>
      </c>
      <c r="J1301" s="662" t="s">
        <v>1920</v>
      </c>
      <c r="K1301" s="662" t="s">
        <v>1655</v>
      </c>
      <c r="L1301" s="663">
        <v>149.52000000000001</v>
      </c>
      <c r="M1301" s="663">
        <v>299.04000000000002</v>
      </c>
      <c r="N1301" s="662">
        <v>2</v>
      </c>
      <c r="O1301" s="745">
        <v>2</v>
      </c>
      <c r="P1301" s="663"/>
      <c r="Q1301" s="678">
        <v>0</v>
      </c>
      <c r="R1301" s="662"/>
      <c r="S1301" s="678">
        <v>0</v>
      </c>
      <c r="T1301" s="745"/>
      <c r="U1301" s="701">
        <v>0</v>
      </c>
    </row>
    <row r="1302" spans="1:21" ht="14.4" customHeight="1" x14ac:dyDescent="0.3">
      <c r="A1302" s="661">
        <v>13</v>
      </c>
      <c r="B1302" s="662" t="s">
        <v>530</v>
      </c>
      <c r="C1302" s="662" t="s">
        <v>1723</v>
      </c>
      <c r="D1302" s="743" t="s">
        <v>2850</v>
      </c>
      <c r="E1302" s="744" t="s">
        <v>1747</v>
      </c>
      <c r="F1302" s="662" t="s">
        <v>1714</v>
      </c>
      <c r="G1302" s="662" t="s">
        <v>1751</v>
      </c>
      <c r="H1302" s="662" t="s">
        <v>1113</v>
      </c>
      <c r="I1302" s="662" t="s">
        <v>1414</v>
      </c>
      <c r="J1302" s="662" t="s">
        <v>1415</v>
      </c>
      <c r="K1302" s="662" t="s">
        <v>1416</v>
      </c>
      <c r="L1302" s="663">
        <v>75.73</v>
      </c>
      <c r="M1302" s="663">
        <v>984.49000000000012</v>
      </c>
      <c r="N1302" s="662">
        <v>13</v>
      </c>
      <c r="O1302" s="745">
        <v>12.5</v>
      </c>
      <c r="P1302" s="663">
        <v>151.46</v>
      </c>
      <c r="Q1302" s="678">
        <v>0.15384615384615383</v>
      </c>
      <c r="R1302" s="662">
        <v>2</v>
      </c>
      <c r="S1302" s="678">
        <v>0.15384615384615385</v>
      </c>
      <c r="T1302" s="745">
        <v>1.5</v>
      </c>
      <c r="U1302" s="701">
        <v>0.12</v>
      </c>
    </row>
    <row r="1303" spans="1:21" ht="14.4" customHeight="1" x14ac:dyDescent="0.3">
      <c r="A1303" s="661">
        <v>13</v>
      </c>
      <c r="B1303" s="662" t="s">
        <v>530</v>
      </c>
      <c r="C1303" s="662" t="s">
        <v>1723</v>
      </c>
      <c r="D1303" s="743" t="s">
        <v>2850</v>
      </c>
      <c r="E1303" s="744" t="s">
        <v>1747</v>
      </c>
      <c r="F1303" s="662" t="s">
        <v>1714</v>
      </c>
      <c r="G1303" s="662" t="s">
        <v>1755</v>
      </c>
      <c r="H1303" s="662" t="s">
        <v>531</v>
      </c>
      <c r="I1303" s="662" t="s">
        <v>1756</v>
      </c>
      <c r="J1303" s="662" t="s">
        <v>1757</v>
      </c>
      <c r="K1303" s="662" t="s">
        <v>1758</v>
      </c>
      <c r="L1303" s="663">
        <v>57.76</v>
      </c>
      <c r="M1303" s="663">
        <v>57.76</v>
      </c>
      <c r="N1303" s="662">
        <v>1</v>
      </c>
      <c r="O1303" s="745">
        <v>1</v>
      </c>
      <c r="P1303" s="663"/>
      <c r="Q1303" s="678">
        <v>0</v>
      </c>
      <c r="R1303" s="662"/>
      <c r="S1303" s="678">
        <v>0</v>
      </c>
      <c r="T1303" s="745"/>
      <c r="U1303" s="701">
        <v>0</v>
      </c>
    </row>
    <row r="1304" spans="1:21" ht="14.4" customHeight="1" x14ac:dyDescent="0.3">
      <c r="A1304" s="661">
        <v>13</v>
      </c>
      <c r="B1304" s="662" t="s">
        <v>530</v>
      </c>
      <c r="C1304" s="662" t="s">
        <v>1723</v>
      </c>
      <c r="D1304" s="743" t="s">
        <v>2850</v>
      </c>
      <c r="E1304" s="744" t="s">
        <v>1747</v>
      </c>
      <c r="F1304" s="662" t="s">
        <v>1714</v>
      </c>
      <c r="G1304" s="662" t="s">
        <v>1769</v>
      </c>
      <c r="H1304" s="662" t="s">
        <v>531</v>
      </c>
      <c r="I1304" s="662" t="s">
        <v>1921</v>
      </c>
      <c r="J1304" s="662" t="s">
        <v>1771</v>
      </c>
      <c r="K1304" s="662" t="s">
        <v>1922</v>
      </c>
      <c r="L1304" s="663">
        <v>36.76</v>
      </c>
      <c r="M1304" s="663">
        <v>73.52</v>
      </c>
      <c r="N1304" s="662">
        <v>2</v>
      </c>
      <c r="O1304" s="745">
        <v>1</v>
      </c>
      <c r="P1304" s="663"/>
      <c r="Q1304" s="678">
        <v>0</v>
      </c>
      <c r="R1304" s="662"/>
      <c r="S1304" s="678">
        <v>0</v>
      </c>
      <c r="T1304" s="745"/>
      <c r="U1304" s="701">
        <v>0</v>
      </c>
    </row>
    <row r="1305" spans="1:21" ht="14.4" customHeight="1" x14ac:dyDescent="0.3">
      <c r="A1305" s="661">
        <v>13</v>
      </c>
      <c r="B1305" s="662" t="s">
        <v>530</v>
      </c>
      <c r="C1305" s="662" t="s">
        <v>1723</v>
      </c>
      <c r="D1305" s="743" t="s">
        <v>2850</v>
      </c>
      <c r="E1305" s="744" t="s">
        <v>1747</v>
      </c>
      <c r="F1305" s="662" t="s">
        <v>1714</v>
      </c>
      <c r="G1305" s="662" t="s">
        <v>1773</v>
      </c>
      <c r="H1305" s="662" t="s">
        <v>1113</v>
      </c>
      <c r="I1305" s="662" t="s">
        <v>861</v>
      </c>
      <c r="J1305" s="662" t="s">
        <v>1207</v>
      </c>
      <c r="K1305" s="662" t="s">
        <v>1208</v>
      </c>
      <c r="L1305" s="663">
        <v>103.8</v>
      </c>
      <c r="M1305" s="663">
        <v>622.79999999999995</v>
      </c>
      <c r="N1305" s="662">
        <v>6</v>
      </c>
      <c r="O1305" s="745">
        <v>1.5</v>
      </c>
      <c r="P1305" s="663"/>
      <c r="Q1305" s="678">
        <v>0</v>
      </c>
      <c r="R1305" s="662"/>
      <c r="S1305" s="678">
        <v>0</v>
      </c>
      <c r="T1305" s="745"/>
      <c r="U1305" s="701">
        <v>0</v>
      </c>
    </row>
    <row r="1306" spans="1:21" ht="14.4" customHeight="1" x14ac:dyDescent="0.3">
      <c r="A1306" s="661">
        <v>13</v>
      </c>
      <c r="B1306" s="662" t="s">
        <v>530</v>
      </c>
      <c r="C1306" s="662" t="s">
        <v>1723</v>
      </c>
      <c r="D1306" s="743" t="s">
        <v>2850</v>
      </c>
      <c r="E1306" s="744" t="s">
        <v>1747</v>
      </c>
      <c r="F1306" s="662" t="s">
        <v>1714</v>
      </c>
      <c r="G1306" s="662" t="s">
        <v>1779</v>
      </c>
      <c r="H1306" s="662" t="s">
        <v>531</v>
      </c>
      <c r="I1306" s="662" t="s">
        <v>1923</v>
      </c>
      <c r="J1306" s="662" t="s">
        <v>1924</v>
      </c>
      <c r="K1306" s="662" t="s">
        <v>1925</v>
      </c>
      <c r="L1306" s="663">
        <v>102.31</v>
      </c>
      <c r="M1306" s="663">
        <v>204.62</v>
      </c>
      <c r="N1306" s="662">
        <v>2</v>
      </c>
      <c r="O1306" s="745">
        <v>2</v>
      </c>
      <c r="P1306" s="663"/>
      <c r="Q1306" s="678">
        <v>0</v>
      </c>
      <c r="R1306" s="662"/>
      <c r="S1306" s="678">
        <v>0</v>
      </c>
      <c r="T1306" s="745"/>
      <c r="U1306" s="701">
        <v>0</v>
      </c>
    </row>
    <row r="1307" spans="1:21" ht="14.4" customHeight="1" x14ac:dyDescent="0.3">
      <c r="A1307" s="661">
        <v>13</v>
      </c>
      <c r="B1307" s="662" t="s">
        <v>530</v>
      </c>
      <c r="C1307" s="662" t="s">
        <v>1723</v>
      </c>
      <c r="D1307" s="743" t="s">
        <v>2850</v>
      </c>
      <c r="E1307" s="744" t="s">
        <v>1747</v>
      </c>
      <c r="F1307" s="662" t="s">
        <v>1714</v>
      </c>
      <c r="G1307" s="662" t="s">
        <v>1782</v>
      </c>
      <c r="H1307" s="662" t="s">
        <v>531</v>
      </c>
      <c r="I1307" s="662" t="s">
        <v>1783</v>
      </c>
      <c r="J1307" s="662" t="s">
        <v>1343</v>
      </c>
      <c r="K1307" s="662" t="s">
        <v>1663</v>
      </c>
      <c r="L1307" s="663">
        <v>170.52</v>
      </c>
      <c r="M1307" s="663">
        <v>341.04</v>
      </c>
      <c r="N1307" s="662">
        <v>2</v>
      </c>
      <c r="O1307" s="745">
        <v>2</v>
      </c>
      <c r="P1307" s="663"/>
      <c r="Q1307" s="678">
        <v>0</v>
      </c>
      <c r="R1307" s="662"/>
      <c r="S1307" s="678">
        <v>0</v>
      </c>
      <c r="T1307" s="745"/>
      <c r="U1307" s="701">
        <v>0</v>
      </c>
    </row>
    <row r="1308" spans="1:21" ht="14.4" customHeight="1" x14ac:dyDescent="0.3">
      <c r="A1308" s="661">
        <v>13</v>
      </c>
      <c r="B1308" s="662" t="s">
        <v>530</v>
      </c>
      <c r="C1308" s="662" t="s">
        <v>1723</v>
      </c>
      <c r="D1308" s="743" t="s">
        <v>2850</v>
      </c>
      <c r="E1308" s="744" t="s">
        <v>1747</v>
      </c>
      <c r="F1308" s="662" t="s">
        <v>1714</v>
      </c>
      <c r="G1308" s="662" t="s">
        <v>1782</v>
      </c>
      <c r="H1308" s="662" t="s">
        <v>531</v>
      </c>
      <c r="I1308" s="662" t="s">
        <v>2764</v>
      </c>
      <c r="J1308" s="662" t="s">
        <v>1785</v>
      </c>
      <c r="K1308" s="662" t="s">
        <v>2765</v>
      </c>
      <c r="L1308" s="663">
        <v>0</v>
      </c>
      <c r="M1308" s="663">
        <v>0</v>
      </c>
      <c r="N1308" s="662">
        <v>1</v>
      </c>
      <c r="O1308" s="745">
        <v>1</v>
      </c>
      <c r="P1308" s="663"/>
      <c r="Q1308" s="678"/>
      <c r="R1308" s="662"/>
      <c r="S1308" s="678">
        <v>0</v>
      </c>
      <c r="T1308" s="745"/>
      <c r="U1308" s="701">
        <v>0</v>
      </c>
    </row>
    <row r="1309" spans="1:21" ht="14.4" customHeight="1" x14ac:dyDescent="0.3">
      <c r="A1309" s="661">
        <v>13</v>
      </c>
      <c r="B1309" s="662" t="s">
        <v>530</v>
      </c>
      <c r="C1309" s="662" t="s">
        <v>1723</v>
      </c>
      <c r="D1309" s="743" t="s">
        <v>2850</v>
      </c>
      <c r="E1309" s="744" t="s">
        <v>1747</v>
      </c>
      <c r="F1309" s="662" t="s">
        <v>1714</v>
      </c>
      <c r="G1309" s="662" t="s">
        <v>1782</v>
      </c>
      <c r="H1309" s="662" t="s">
        <v>531</v>
      </c>
      <c r="I1309" s="662" t="s">
        <v>2259</v>
      </c>
      <c r="J1309" s="662" t="s">
        <v>1788</v>
      </c>
      <c r="K1309" s="662" t="s">
        <v>2260</v>
      </c>
      <c r="L1309" s="663">
        <v>0</v>
      </c>
      <c r="M1309" s="663">
        <v>0</v>
      </c>
      <c r="N1309" s="662">
        <v>1</v>
      </c>
      <c r="O1309" s="745">
        <v>1</v>
      </c>
      <c r="P1309" s="663"/>
      <c r="Q1309" s="678"/>
      <c r="R1309" s="662"/>
      <c r="S1309" s="678">
        <v>0</v>
      </c>
      <c r="T1309" s="745"/>
      <c r="U1309" s="701">
        <v>0</v>
      </c>
    </row>
    <row r="1310" spans="1:21" ht="14.4" customHeight="1" x14ac:dyDescent="0.3">
      <c r="A1310" s="661">
        <v>13</v>
      </c>
      <c r="B1310" s="662" t="s">
        <v>530</v>
      </c>
      <c r="C1310" s="662" t="s">
        <v>1723</v>
      </c>
      <c r="D1310" s="743" t="s">
        <v>2850</v>
      </c>
      <c r="E1310" s="744" t="s">
        <v>1747</v>
      </c>
      <c r="F1310" s="662" t="s">
        <v>1714</v>
      </c>
      <c r="G1310" s="662" t="s">
        <v>1782</v>
      </c>
      <c r="H1310" s="662" t="s">
        <v>531</v>
      </c>
      <c r="I1310" s="662" t="s">
        <v>1342</v>
      </c>
      <c r="J1310" s="662" t="s">
        <v>1343</v>
      </c>
      <c r="K1310" s="662" t="s">
        <v>1663</v>
      </c>
      <c r="L1310" s="663">
        <v>170.52</v>
      </c>
      <c r="M1310" s="663">
        <v>852.60000000000014</v>
      </c>
      <c r="N1310" s="662">
        <v>5</v>
      </c>
      <c r="O1310" s="745">
        <v>2.5</v>
      </c>
      <c r="P1310" s="663">
        <v>341.04</v>
      </c>
      <c r="Q1310" s="678">
        <v>0.39999999999999997</v>
      </c>
      <c r="R1310" s="662">
        <v>2</v>
      </c>
      <c r="S1310" s="678">
        <v>0.4</v>
      </c>
      <c r="T1310" s="745">
        <v>0.5</v>
      </c>
      <c r="U1310" s="701">
        <v>0.2</v>
      </c>
    </row>
    <row r="1311" spans="1:21" ht="14.4" customHeight="1" x14ac:dyDescent="0.3">
      <c r="A1311" s="661">
        <v>13</v>
      </c>
      <c r="B1311" s="662" t="s">
        <v>530</v>
      </c>
      <c r="C1311" s="662" t="s">
        <v>1723</v>
      </c>
      <c r="D1311" s="743" t="s">
        <v>2850</v>
      </c>
      <c r="E1311" s="744" t="s">
        <v>1747</v>
      </c>
      <c r="F1311" s="662" t="s">
        <v>1714</v>
      </c>
      <c r="G1311" s="662" t="s">
        <v>1782</v>
      </c>
      <c r="H1311" s="662" t="s">
        <v>531</v>
      </c>
      <c r="I1311" s="662" t="s">
        <v>1790</v>
      </c>
      <c r="J1311" s="662" t="s">
        <v>1343</v>
      </c>
      <c r="K1311" s="662" t="s">
        <v>1663</v>
      </c>
      <c r="L1311" s="663">
        <v>0</v>
      </c>
      <c r="M1311" s="663">
        <v>0</v>
      </c>
      <c r="N1311" s="662">
        <v>7</v>
      </c>
      <c r="O1311" s="745">
        <v>3.5</v>
      </c>
      <c r="P1311" s="663"/>
      <c r="Q1311" s="678"/>
      <c r="R1311" s="662"/>
      <c r="S1311" s="678">
        <v>0</v>
      </c>
      <c r="T1311" s="745"/>
      <c r="U1311" s="701">
        <v>0</v>
      </c>
    </row>
    <row r="1312" spans="1:21" ht="14.4" customHeight="1" x14ac:dyDescent="0.3">
      <c r="A1312" s="661">
        <v>13</v>
      </c>
      <c r="B1312" s="662" t="s">
        <v>530</v>
      </c>
      <c r="C1312" s="662" t="s">
        <v>1723</v>
      </c>
      <c r="D1312" s="743" t="s">
        <v>2850</v>
      </c>
      <c r="E1312" s="744" t="s">
        <v>1747</v>
      </c>
      <c r="F1312" s="662" t="s">
        <v>1714</v>
      </c>
      <c r="G1312" s="662" t="s">
        <v>2072</v>
      </c>
      <c r="H1312" s="662" t="s">
        <v>531</v>
      </c>
      <c r="I1312" s="662" t="s">
        <v>2073</v>
      </c>
      <c r="J1312" s="662" t="s">
        <v>2074</v>
      </c>
      <c r="K1312" s="662" t="s">
        <v>2075</v>
      </c>
      <c r="L1312" s="663">
        <v>0</v>
      </c>
      <c r="M1312" s="663">
        <v>0</v>
      </c>
      <c r="N1312" s="662">
        <v>1</v>
      </c>
      <c r="O1312" s="745">
        <v>1</v>
      </c>
      <c r="P1312" s="663"/>
      <c r="Q1312" s="678"/>
      <c r="R1312" s="662"/>
      <c r="S1312" s="678">
        <v>0</v>
      </c>
      <c r="T1312" s="745"/>
      <c r="U1312" s="701">
        <v>0</v>
      </c>
    </row>
    <row r="1313" spans="1:21" ht="14.4" customHeight="1" x14ac:dyDescent="0.3">
      <c r="A1313" s="661">
        <v>13</v>
      </c>
      <c r="B1313" s="662" t="s">
        <v>530</v>
      </c>
      <c r="C1313" s="662" t="s">
        <v>1723</v>
      </c>
      <c r="D1313" s="743" t="s">
        <v>2850</v>
      </c>
      <c r="E1313" s="744" t="s">
        <v>1747</v>
      </c>
      <c r="F1313" s="662" t="s">
        <v>1714</v>
      </c>
      <c r="G1313" s="662" t="s">
        <v>1797</v>
      </c>
      <c r="H1313" s="662" t="s">
        <v>531</v>
      </c>
      <c r="I1313" s="662" t="s">
        <v>1475</v>
      </c>
      <c r="J1313" s="662" t="s">
        <v>1476</v>
      </c>
      <c r="K1313" s="662" t="s">
        <v>1764</v>
      </c>
      <c r="L1313" s="663">
        <v>75.819999999999993</v>
      </c>
      <c r="M1313" s="663">
        <v>151.63999999999999</v>
      </c>
      <c r="N1313" s="662">
        <v>2</v>
      </c>
      <c r="O1313" s="745">
        <v>2</v>
      </c>
      <c r="P1313" s="663"/>
      <c r="Q1313" s="678">
        <v>0</v>
      </c>
      <c r="R1313" s="662"/>
      <c r="S1313" s="678">
        <v>0</v>
      </c>
      <c r="T1313" s="745"/>
      <c r="U1313" s="701">
        <v>0</v>
      </c>
    </row>
    <row r="1314" spans="1:21" ht="14.4" customHeight="1" x14ac:dyDescent="0.3">
      <c r="A1314" s="661">
        <v>13</v>
      </c>
      <c r="B1314" s="662" t="s">
        <v>530</v>
      </c>
      <c r="C1314" s="662" t="s">
        <v>1723</v>
      </c>
      <c r="D1314" s="743" t="s">
        <v>2850</v>
      </c>
      <c r="E1314" s="744" t="s">
        <v>1747</v>
      </c>
      <c r="F1314" s="662" t="s">
        <v>1714</v>
      </c>
      <c r="G1314" s="662" t="s">
        <v>1803</v>
      </c>
      <c r="H1314" s="662" t="s">
        <v>531</v>
      </c>
      <c r="I1314" s="662" t="s">
        <v>2766</v>
      </c>
      <c r="J1314" s="662" t="s">
        <v>987</v>
      </c>
      <c r="K1314" s="662" t="s">
        <v>2767</v>
      </c>
      <c r="L1314" s="663">
        <v>0</v>
      </c>
      <c r="M1314" s="663">
        <v>0</v>
      </c>
      <c r="N1314" s="662">
        <v>1</v>
      </c>
      <c r="O1314" s="745">
        <v>0.5</v>
      </c>
      <c r="P1314" s="663"/>
      <c r="Q1314" s="678"/>
      <c r="R1314" s="662"/>
      <c r="S1314" s="678">
        <v>0</v>
      </c>
      <c r="T1314" s="745"/>
      <c r="U1314" s="701">
        <v>0</v>
      </c>
    </row>
    <row r="1315" spans="1:21" ht="14.4" customHeight="1" x14ac:dyDescent="0.3">
      <c r="A1315" s="661">
        <v>13</v>
      </c>
      <c r="B1315" s="662" t="s">
        <v>530</v>
      </c>
      <c r="C1315" s="662" t="s">
        <v>1723</v>
      </c>
      <c r="D1315" s="743" t="s">
        <v>2850</v>
      </c>
      <c r="E1315" s="744" t="s">
        <v>1747</v>
      </c>
      <c r="F1315" s="662" t="s">
        <v>1714</v>
      </c>
      <c r="G1315" s="662" t="s">
        <v>1803</v>
      </c>
      <c r="H1315" s="662" t="s">
        <v>531</v>
      </c>
      <c r="I1315" s="662" t="s">
        <v>2768</v>
      </c>
      <c r="J1315" s="662" t="s">
        <v>2216</v>
      </c>
      <c r="K1315" s="662" t="s">
        <v>2769</v>
      </c>
      <c r="L1315" s="663">
        <v>0</v>
      </c>
      <c r="M1315" s="663">
        <v>0</v>
      </c>
      <c r="N1315" s="662">
        <v>1</v>
      </c>
      <c r="O1315" s="745">
        <v>1</v>
      </c>
      <c r="P1315" s="663"/>
      <c r="Q1315" s="678"/>
      <c r="R1315" s="662"/>
      <c r="S1315" s="678">
        <v>0</v>
      </c>
      <c r="T1315" s="745"/>
      <c r="U1315" s="701">
        <v>0</v>
      </c>
    </row>
    <row r="1316" spans="1:21" ht="14.4" customHeight="1" x14ac:dyDescent="0.3">
      <c r="A1316" s="661">
        <v>13</v>
      </c>
      <c r="B1316" s="662" t="s">
        <v>530</v>
      </c>
      <c r="C1316" s="662" t="s">
        <v>1723</v>
      </c>
      <c r="D1316" s="743" t="s">
        <v>2850</v>
      </c>
      <c r="E1316" s="744" t="s">
        <v>1747</v>
      </c>
      <c r="F1316" s="662" t="s">
        <v>1714</v>
      </c>
      <c r="G1316" s="662" t="s">
        <v>1833</v>
      </c>
      <c r="H1316" s="662" t="s">
        <v>531</v>
      </c>
      <c r="I1316" s="662" t="s">
        <v>929</v>
      </c>
      <c r="J1316" s="662" t="s">
        <v>930</v>
      </c>
      <c r="K1316" s="662" t="s">
        <v>905</v>
      </c>
      <c r="L1316" s="663">
        <v>0</v>
      </c>
      <c r="M1316" s="663">
        <v>0</v>
      </c>
      <c r="N1316" s="662">
        <v>6</v>
      </c>
      <c r="O1316" s="745">
        <v>6</v>
      </c>
      <c r="P1316" s="663">
        <v>0</v>
      </c>
      <c r="Q1316" s="678"/>
      <c r="R1316" s="662">
        <v>1</v>
      </c>
      <c r="S1316" s="678">
        <v>0.16666666666666666</v>
      </c>
      <c r="T1316" s="745">
        <v>1</v>
      </c>
      <c r="U1316" s="701">
        <v>0.16666666666666666</v>
      </c>
    </row>
    <row r="1317" spans="1:21" ht="14.4" customHeight="1" x14ac:dyDescent="0.3">
      <c r="A1317" s="661">
        <v>13</v>
      </c>
      <c r="B1317" s="662" t="s">
        <v>530</v>
      </c>
      <c r="C1317" s="662" t="s">
        <v>1723</v>
      </c>
      <c r="D1317" s="743" t="s">
        <v>2850</v>
      </c>
      <c r="E1317" s="744" t="s">
        <v>1747</v>
      </c>
      <c r="F1317" s="662" t="s">
        <v>1714</v>
      </c>
      <c r="G1317" s="662" t="s">
        <v>1835</v>
      </c>
      <c r="H1317" s="662" t="s">
        <v>531</v>
      </c>
      <c r="I1317" s="662" t="s">
        <v>731</v>
      </c>
      <c r="J1317" s="662" t="s">
        <v>1837</v>
      </c>
      <c r="K1317" s="662" t="s">
        <v>2324</v>
      </c>
      <c r="L1317" s="663">
        <v>159.16999999999999</v>
      </c>
      <c r="M1317" s="663">
        <v>159.16999999999999</v>
      </c>
      <c r="N1317" s="662">
        <v>1</v>
      </c>
      <c r="O1317" s="745">
        <v>0.5</v>
      </c>
      <c r="P1317" s="663">
        <v>159.16999999999999</v>
      </c>
      <c r="Q1317" s="678">
        <v>1</v>
      </c>
      <c r="R1317" s="662">
        <v>1</v>
      </c>
      <c r="S1317" s="678">
        <v>1</v>
      </c>
      <c r="T1317" s="745">
        <v>0.5</v>
      </c>
      <c r="U1317" s="701">
        <v>1</v>
      </c>
    </row>
    <row r="1318" spans="1:21" ht="14.4" customHeight="1" x14ac:dyDescent="0.3">
      <c r="A1318" s="661">
        <v>13</v>
      </c>
      <c r="B1318" s="662" t="s">
        <v>530</v>
      </c>
      <c r="C1318" s="662" t="s">
        <v>1723</v>
      </c>
      <c r="D1318" s="743" t="s">
        <v>2850</v>
      </c>
      <c r="E1318" s="744" t="s">
        <v>1747</v>
      </c>
      <c r="F1318" s="662" t="s">
        <v>1714</v>
      </c>
      <c r="G1318" s="662" t="s">
        <v>1960</v>
      </c>
      <c r="H1318" s="662" t="s">
        <v>531</v>
      </c>
      <c r="I1318" s="662" t="s">
        <v>2098</v>
      </c>
      <c r="J1318" s="662" t="s">
        <v>2099</v>
      </c>
      <c r="K1318" s="662" t="s">
        <v>2100</v>
      </c>
      <c r="L1318" s="663">
        <v>93.98</v>
      </c>
      <c r="M1318" s="663">
        <v>93.98</v>
      </c>
      <c r="N1318" s="662">
        <v>1</v>
      </c>
      <c r="O1318" s="745">
        <v>1</v>
      </c>
      <c r="P1318" s="663"/>
      <c r="Q1318" s="678">
        <v>0</v>
      </c>
      <c r="R1318" s="662"/>
      <c r="S1318" s="678">
        <v>0</v>
      </c>
      <c r="T1318" s="745"/>
      <c r="U1318" s="701">
        <v>0</v>
      </c>
    </row>
    <row r="1319" spans="1:21" ht="14.4" customHeight="1" x14ac:dyDescent="0.3">
      <c r="A1319" s="661">
        <v>13</v>
      </c>
      <c r="B1319" s="662" t="s">
        <v>530</v>
      </c>
      <c r="C1319" s="662" t="s">
        <v>1723</v>
      </c>
      <c r="D1319" s="743" t="s">
        <v>2850</v>
      </c>
      <c r="E1319" s="744" t="s">
        <v>1747</v>
      </c>
      <c r="F1319" s="662" t="s">
        <v>1714</v>
      </c>
      <c r="G1319" s="662" t="s">
        <v>1960</v>
      </c>
      <c r="H1319" s="662" t="s">
        <v>531</v>
      </c>
      <c r="I1319" s="662" t="s">
        <v>2101</v>
      </c>
      <c r="J1319" s="662" t="s">
        <v>2102</v>
      </c>
      <c r="K1319" s="662" t="s">
        <v>2103</v>
      </c>
      <c r="L1319" s="663">
        <v>140.96</v>
      </c>
      <c r="M1319" s="663">
        <v>704.80000000000007</v>
      </c>
      <c r="N1319" s="662">
        <v>5</v>
      </c>
      <c r="O1319" s="745">
        <v>5</v>
      </c>
      <c r="P1319" s="663"/>
      <c r="Q1319" s="678">
        <v>0</v>
      </c>
      <c r="R1319" s="662"/>
      <c r="S1319" s="678">
        <v>0</v>
      </c>
      <c r="T1319" s="745"/>
      <c r="U1319" s="701">
        <v>0</v>
      </c>
    </row>
    <row r="1320" spans="1:21" ht="14.4" customHeight="1" x14ac:dyDescent="0.3">
      <c r="A1320" s="661">
        <v>13</v>
      </c>
      <c r="B1320" s="662" t="s">
        <v>530</v>
      </c>
      <c r="C1320" s="662" t="s">
        <v>1723</v>
      </c>
      <c r="D1320" s="743" t="s">
        <v>2850</v>
      </c>
      <c r="E1320" s="744" t="s">
        <v>1747</v>
      </c>
      <c r="F1320" s="662" t="s">
        <v>1714</v>
      </c>
      <c r="G1320" s="662" t="s">
        <v>1973</v>
      </c>
      <c r="H1320" s="662" t="s">
        <v>531</v>
      </c>
      <c r="I1320" s="662" t="s">
        <v>2112</v>
      </c>
      <c r="J1320" s="662" t="s">
        <v>1369</v>
      </c>
      <c r="K1320" s="662" t="s">
        <v>2113</v>
      </c>
      <c r="L1320" s="663">
        <v>48.09</v>
      </c>
      <c r="M1320" s="663">
        <v>48.09</v>
      </c>
      <c r="N1320" s="662">
        <v>1</v>
      </c>
      <c r="O1320" s="745">
        <v>1</v>
      </c>
      <c r="P1320" s="663"/>
      <c r="Q1320" s="678">
        <v>0</v>
      </c>
      <c r="R1320" s="662"/>
      <c r="S1320" s="678">
        <v>0</v>
      </c>
      <c r="T1320" s="745"/>
      <c r="U1320" s="701">
        <v>0</v>
      </c>
    </row>
    <row r="1321" spans="1:21" ht="14.4" customHeight="1" x14ac:dyDescent="0.3">
      <c r="A1321" s="661">
        <v>13</v>
      </c>
      <c r="B1321" s="662" t="s">
        <v>530</v>
      </c>
      <c r="C1321" s="662" t="s">
        <v>1723</v>
      </c>
      <c r="D1321" s="743" t="s">
        <v>2850</v>
      </c>
      <c r="E1321" s="744" t="s">
        <v>1747</v>
      </c>
      <c r="F1321" s="662" t="s">
        <v>1714</v>
      </c>
      <c r="G1321" s="662" t="s">
        <v>1856</v>
      </c>
      <c r="H1321" s="662" t="s">
        <v>531</v>
      </c>
      <c r="I1321" s="662" t="s">
        <v>1857</v>
      </c>
      <c r="J1321" s="662" t="s">
        <v>1110</v>
      </c>
      <c r="K1321" s="662" t="s">
        <v>1111</v>
      </c>
      <c r="L1321" s="663">
        <v>98.75</v>
      </c>
      <c r="M1321" s="663">
        <v>296.25</v>
      </c>
      <c r="N1321" s="662">
        <v>3</v>
      </c>
      <c r="O1321" s="745">
        <v>2.5</v>
      </c>
      <c r="P1321" s="663"/>
      <c r="Q1321" s="678">
        <v>0</v>
      </c>
      <c r="R1321" s="662"/>
      <c r="S1321" s="678">
        <v>0</v>
      </c>
      <c r="T1321" s="745"/>
      <c r="U1321" s="701">
        <v>0</v>
      </c>
    </row>
    <row r="1322" spans="1:21" ht="14.4" customHeight="1" x14ac:dyDescent="0.3">
      <c r="A1322" s="661">
        <v>13</v>
      </c>
      <c r="B1322" s="662" t="s">
        <v>530</v>
      </c>
      <c r="C1322" s="662" t="s">
        <v>1723</v>
      </c>
      <c r="D1322" s="743" t="s">
        <v>2850</v>
      </c>
      <c r="E1322" s="744" t="s">
        <v>1747</v>
      </c>
      <c r="F1322" s="662" t="s">
        <v>1714</v>
      </c>
      <c r="G1322" s="662" t="s">
        <v>1856</v>
      </c>
      <c r="H1322" s="662" t="s">
        <v>531</v>
      </c>
      <c r="I1322" s="662" t="s">
        <v>2581</v>
      </c>
      <c r="J1322" s="662" t="s">
        <v>2582</v>
      </c>
      <c r="K1322" s="662" t="s">
        <v>2260</v>
      </c>
      <c r="L1322" s="663">
        <v>49.38</v>
      </c>
      <c r="M1322" s="663">
        <v>49.38</v>
      </c>
      <c r="N1322" s="662">
        <v>1</v>
      </c>
      <c r="O1322" s="745">
        <v>1</v>
      </c>
      <c r="P1322" s="663"/>
      <c r="Q1322" s="678">
        <v>0</v>
      </c>
      <c r="R1322" s="662"/>
      <c r="S1322" s="678">
        <v>0</v>
      </c>
      <c r="T1322" s="745"/>
      <c r="U1322" s="701">
        <v>0</v>
      </c>
    </row>
    <row r="1323" spans="1:21" ht="14.4" customHeight="1" x14ac:dyDescent="0.3">
      <c r="A1323" s="661">
        <v>13</v>
      </c>
      <c r="B1323" s="662" t="s">
        <v>530</v>
      </c>
      <c r="C1323" s="662" t="s">
        <v>1723</v>
      </c>
      <c r="D1323" s="743" t="s">
        <v>2850</v>
      </c>
      <c r="E1323" s="744" t="s">
        <v>1747</v>
      </c>
      <c r="F1323" s="662" t="s">
        <v>1714</v>
      </c>
      <c r="G1323" s="662" t="s">
        <v>2123</v>
      </c>
      <c r="H1323" s="662" t="s">
        <v>531</v>
      </c>
      <c r="I1323" s="662" t="s">
        <v>2399</v>
      </c>
      <c r="J1323" s="662" t="s">
        <v>2400</v>
      </c>
      <c r="K1323" s="662" t="s">
        <v>2401</v>
      </c>
      <c r="L1323" s="663">
        <v>0</v>
      </c>
      <c r="M1323" s="663">
        <v>0</v>
      </c>
      <c r="N1323" s="662">
        <v>3</v>
      </c>
      <c r="O1323" s="745">
        <v>3</v>
      </c>
      <c r="P1323" s="663"/>
      <c r="Q1323" s="678"/>
      <c r="R1323" s="662"/>
      <c r="S1323" s="678">
        <v>0</v>
      </c>
      <c r="T1323" s="745"/>
      <c r="U1323" s="701">
        <v>0</v>
      </c>
    </row>
    <row r="1324" spans="1:21" ht="14.4" customHeight="1" x14ac:dyDescent="0.3">
      <c r="A1324" s="661">
        <v>13</v>
      </c>
      <c r="B1324" s="662" t="s">
        <v>530</v>
      </c>
      <c r="C1324" s="662" t="s">
        <v>1723</v>
      </c>
      <c r="D1324" s="743" t="s">
        <v>2850</v>
      </c>
      <c r="E1324" s="744" t="s">
        <v>1747</v>
      </c>
      <c r="F1324" s="662" t="s">
        <v>1714</v>
      </c>
      <c r="G1324" s="662" t="s">
        <v>1861</v>
      </c>
      <c r="H1324" s="662" t="s">
        <v>531</v>
      </c>
      <c r="I1324" s="662" t="s">
        <v>727</v>
      </c>
      <c r="J1324" s="662" t="s">
        <v>728</v>
      </c>
      <c r="K1324" s="662" t="s">
        <v>729</v>
      </c>
      <c r="L1324" s="663">
        <v>126.59</v>
      </c>
      <c r="M1324" s="663">
        <v>3924.2900000000018</v>
      </c>
      <c r="N1324" s="662">
        <v>31</v>
      </c>
      <c r="O1324" s="745">
        <v>30</v>
      </c>
      <c r="P1324" s="663">
        <v>126.59</v>
      </c>
      <c r="Q1324" s="678">
        <v>3.2258064516129017E-2</v>
      </c>
      <c r="R1324" s="662">
        <v>1</v>
      </c>
      <c r="S1324" s="678">
        <v>3.2258064516129031E-2</v>
      </c>
      <c r="T1324" s="745">
        <v>0.5</v>
      </c>
      <c r="U1324" s="701">
        <v>1.6666666666666666E-2</v>
      </c>
    </row>
    <row r="1325" spans="1:21" ht="14.4" customHeight="1" x14ac:dyDescent="0.3">
      <c r="A1325" s="661">
        <v>13</v>
      </c>
      <c r="B1325" s="662" t="s">
        <v>530</v>
      </c>
      <c r="C1325" s="662" t="s">
        <v>1723</v>
      </c>
      <c r="D1325" s="743" t="s">
        <v>2850</v>
      </c>
      <c r="E1325" s="744" t="s">
        <v>1747</v>
      </c>
      <c r="F1325" s="662" t="s">
        <v>1714</v>
      </c>
      <c r="G1325" s="662" t="s">
        <v>1866</v>
      </c>
      <c r="H1325" s="662" t="s">
        <v>1113</v>
      </c>
      <c r="I1325" s="662" t="s">
        <v>1867</v>
      </c>
      <c r="J1325" s="662" t="s">
        <v>1868</v>
      </c>
      <c r="K1325" s="662" t="s">
        <v>1140</v>
      </c>
      <c r="L1325" s="663">
        <v>69.16</v>
      </c>
      <c r="M1325" s="663">
        <v>69.16</v>
      </c>
      <c r="N1325" s="662">
        <v>1</v>
      </c>
      <c r="O1325" s="745">
        <v>0.5</v>
      </c>
      <c r="P1325" s="663"/>
      <c r="Q1325" s="678">
        <v>0</v>
      </c>
      <c r="R1325" s="662"/>
      <c r="S1325" s="678">
        <v>0</v>
      </c>
      <c r="T1325" s="745"/>
      <c r="U1325" s="701">
        <v>0</v>
      </c>
    </row>
    <row r="1326" spans="1:21" ht="14.4" customHeight="1" x14ac:dyDescent="0.3">
      <c r="A1326" s="661">
        <v>13</v>
      </c>
      <c r="B1326" s="662" t="s">
        <v>530</v>
      </c>
      <c r="C1326" s="662" t="s">
        <v>1723</v>
      </c>
      <c r="D1326" s="743" t="s">
        <v>2850</v>
      </c>
      <c r="E1326" s="744" t="s">
        <v>1747</v>
      </c>
      <c r="F1326" s="662" t="s">
        <v>1714</v>
      </c>
      <c r="G1326" s="662" t="s">
        <v>1877</v>
      </c>
      <c r="H1326" s="662" t="s">
        <v>531</v>
      </c>
      <c r="I1326" s="662" t="s">
        <v>1883</v>
      </c>
      <c r="J1326" s="662" t="s">
        <v>1884</v>
      </c>
      <c r="K1326" s="662" t="s">
        <v>1885</v>
      </c>
      <c r="L1326" s="663">
        <v>0</v>
      </c>
      <c r="M1326" s="663">
        <v>0</v>
      </c>
      <c r="N1326" s="662">
        <v>3</v>
      </c>
      <c r="O1326" s="745">
        <v>2</v>
      </c>
      <c r="P1326" s="663"/>
      <c r="Q1326" s="678"/>
      <c r="R1326" s="662"/>
      <c r="S1326" s="678">
        <v>0</v>
      </c>
      <c r="T1326" s="745"/>
      <c r="U1326" s="701">
        <v>0</v>
      </c>
    </row>
    <row r="1327" spans="1:21" ht="14.4" customHeight="1" x14ac:dyDescent="0.3">
      <c r="A1327" s="661">
        <v>13</v>
      </c>
      <c r="B1327" s="662" t="s">
        <v>530</v>
      </c>
      <c r="C1327" s="662" t="s">
        <v>1723</v>
      </c>
      <c r="D1327" s="743" t="s">
        <v>2850</v>
      </c>
      <c r="E1327" s="744" t="s">
        <v>1747</v>
      </c>
      <c r="F1327" s="662" t="s">
        <v>1714</v>
      </c>
      <c r="G1327" s="662" t="s">
        <v>1877</v>
      </c>
      <c r="H1327" s="662" t="s">
        <v>531</v>
      </c>
      <c r="I1327" s="662" t="s">
        <v>1886</v>
      </c>
      <c r="J1327" s="662" t="s">
        <v>1884</v>
      </c>
      <c r="K1327" s="662" t="s">
        <v>1887</v>
      </c>
      <c r="L1327" s="663">
        <v>131.37</v>
      </c>
      <c r="M1327" s="663">
        <v>1707.8099999999997</v>
      </c>
      <c r="N1327" s="662">
        <v>13</v>
      </c>
      <c r="O1327" s="745">
        <v>9.5</v>
      </c>
      <c r="P1327" s="663">
        <v>262.74</v>
      </c>
      <c r="Q1327" s="678">
        <v>0.15384615384615388</v>
      </c>
      <c r="R1327" s="662">
        <v>2</v>
      </c>
      <c r="S1327" s="678">
        <v>0.15384615384615385</v>
      </c>
      <c r="T1327" s="745">
        <v>1</v>
      </c>
      <c r="U1327" s="701">
        <v>0.10526315789473684</v>
      </c>
    </row>
    <row r="1328" spans="1:21" ht="14.4" customHeight="1" x14ac:dyDescent="0.3">
      <c r="A1328" s="661">
        <v>13</v>
      </c>
      <c r="B1328" s="662" t="s">
        <v>530</v>
      </c>
      <c r="C1328" s="662" t="s">
        <v>1723</v>
      </c>
      <c r="D1328" s="743" t="s">
        <v>2850</v>
      </c>
      <c r="E1328" s="744" t="s">
        <v>1747</v>
      </c>
      <c r="F1328" s="662" t="s">
        <v>1714</v>
      </c>
      <c r="G1328" s="662" t="s">
        <v>2154</v>
      </c>
      <c r="H1328" s="662" t="s">
        <v>531</v>
      </c>
      <c r="I1328" s="662" t="s">
        <v>1112</v>
      </c>
      <c r="J1328" s="662" t="s">
        <v>1095</v>
      </c>
      <c r="K1328" s="662" t="s">
        <v>1096</v>
      </c>
      <c r="L1328" s="663">
        <v>301.2</v>
      </c>
      <c r="M1328" s="663">
        <v>602.4</v>
      </c>
      <c r="N1328" s="662">
        <v>2</v>
      </c>
      <c r="O1328" s="745">
        <v>0.5</v>
      </c>
      <c r="P1328" s="663"/>
      <c r="Q1328" s="678">
        <v>0</v>
      </c>
      <c r="R1328" s="662"/>
      <c r="S1328" s="678">
        <v>0</v>
      </c>
      <c r="T1328" s="745"/>
      <c r="U1328" s="701">
        <v>0</v>
      </c>
    </row>
    <row r="1329" spans="1:21" ht="14.4" customHeight="1" x14ac:dyDescent="0.3">
      <c r="A1329" s="661">
        <v>13</v>
      </c>
      <c r="B1329" s="662" t="s">
        <v>530</v>
      </c>
      <c r="C1329" s="662" t="s">
        <v>1723</v>
      </c>
      <c r="D1329" s="743" t="s">
        <v>2850</v>
      </c>
      <c r="E1329" s="744" t="s">
        <v>1747</v>
      </c>
      <c r="F1329" s="662" t="s">
        <v>1714</v>
      </c>
      <c r="G1329" s="662" t="s">
        <v>2027</v>
      </c>
      <c r="H1329" s="662" t="s">
        <v>531</v>
      </c>
      <c r="I1329" s="662" t="s">
        <v>2028</v>
      </c>
      <c r="J1329" s="662" t="s">
        <v>1089</v>
      </c>
      <c r="K1329" s="662" t="s">
        <v>2029</v>
      </c>
      <c r="L1329" s="663">
        <v>0</v>
      </c>
      <c r="M1329" s="663">
        <v>0</v>
      </c>
      <c r="N1329" s="662">
        <v>6</v>
      </c>
      <c r="O1329" s="745">
        <v>4.5</v>
      </c>
      <c r="P1329" s="663">
        <v>0</v>
      </c>
      <c r="Q1329" s="678"/>
      <c r="R1329" s="662">
        <v>1</v>
      </c>
      <c r="S1329" s="678">
        <v>0.16666666666666666</v>
      </c>
      <c r="T1329" s="745">
        <v>1</v>
      </c>
      <c r="U1329" s="701">
        <v>0.22222222222222221</v>
      </c>
    </row>
    <row r="1330" spans="1:21" ht="14.4" customHeight="1" x14ac:dyDescent="0.3">
      <c r="A1330" s="661">
        <v>13</v>
      </c>
      <c r="B1330" s="662" t="s">
        <v>530</v>
      </c>
      <c r="C1330" s="662" t="s">
        <v>1723</v>
      </c>
      <c r="D1330" s="743" t="s">
        <v>2850</v>
      </c>
      <c r="E1330" s="744" t="s">
        <v>1747</v>
      </c>
      <c r="F1330" s="662" t="s">
        <v>1714</v>
      </c>
      <c r="G1330" s="662" t="s">
        <v>2027</v>
      </c>
      <c r="H1330" s="662" t="s">
        <v>531</v>
      </c>
      <c r="I1330" s="662" t="s">
        <v>2840</v>
      </c>
      <c r="J1330" s="662" t="s">
        <v>1089</v>
      </c>
      <c r="K1330" s="662" t="s">
        <v>2841</v>
      </c>
      <c r="L1330" s="663">
        <v>0</v>
      </c>
      <c r="M1330" s="663">
        <v>0</v>
      </c>
      <c r="N1330" s="662">
        <v>1</v>
      </c>
      <c r="O1330" s="745">
        <v>0.5</v>
      </c>
      <c r="P1330" s="663"/>
      <c r="Q1330" s="678"/>
      <c r="R1330" s="662"/>
      <c r="S1330" s="678">
        <v>0</v>
      </c>
      <c r="T1330" s="745"/>
      <c r="U1330" s="701">
        <v>0</v>
      </c>
    </row>
    <row r="1331" spans="1:21" ht="14.4" customHeight="1" x14ac:dyDescent="0.3">
      <c r="A1331" s="661">
        <v>13</v>
      </c>
      <c r="B1331" s="662" t="s">
        <v>530</v>
      </c>
      <c r="C1331" s="662" t="s">
        <v>1723</v>
      </c>
      <c r="D1331" s="743" t="s">
        <v>2850</v>
      </c>
      <c r="E1331" s="744" t="s">
        <v>1747</v>
      </c>
      <c r="F1331" s="662" t="s">
        <v>1714</v>
      </c>
      <c r="G1331" s="662" t="s">
        <v>2027</v>
      </c>
      <c r="H1331" s="662" t="s">
        <v>531</v>
      </c>
      <c r="I1331" s="662" t="s">
        <v>2446</v>
      </c>
      <c r="J1331" s="662" t="s">
        <v>1089</v>
      </c>
      <c r="K1331" s="662" t="s">
        <v>1098</v>
      </c>
      <c r="L1331" s="663">
        <v>0</v>
      </c>
      <c r="M1331" s="663">
        <v>0</v>
      </c>
      <c r="N1331" s="662">
        <v>1</v>
      </c>
      <c r="O1331" s="745">
        <v>1</v>
      </c>
      <c r="P1331" s="663">
        <v>0</v>
      </c>
      <c r="Q1331" s="678"/>
      <c r="R1331" s="662">
        <v>1</v>
      </c>
      <c r="S1331" s="678">
        <v>1</v>
      </c>
      <c r="T1331" s="745">
        <v>1</v>
      </c>
      <c r="U1331" s="701">
        <v>1</v>
      </c>
    </row>
    <row r="1332" spans="1:21" ht="14.4" customHeight="1" x14ac:dyDescent="0.3">
      <c r="A1332" s="661">
        <v>13</v>
      </c>
      <c r="B1332" s="662" t="s">
        <v>530</v>
      </c>
      <c r="C1332" s="662" t="s">
        <v>1723</v>
      </c>
      <c r="D1332" s="743" t="s">
        <v>2850</v>
      </c>
      <c r="E1332" s="744" t="s">
        <v>1747</v>
      </c>
      <c r="F1332" s="662" t="s">
        <v>1714</v>
      </c>
      <c r="G1332" s="662" t="s">
        <v>2033</v>
      </c>
      <c r="H1332" s="662" t="s">
        <v>531</v>
      </c>
      <c r="I1332" s="662" t="s">
        <v>681</v>
      </c>
      <c r="J1332" s="662" t="s">
        <v>2034</v>
      </c>
      <c r="K1332" s="662" t="s">
        <v>2035</v>
      </c>
      <c r="L1332" s="663">
        <v>0</v>
      </c>
      <c r="M1332" s="663">
        <v>0</v>
      </c>
      <c r="N1332" s="662">
        <v>3</v>
      </c>
      <c r="O1332" s="745">
        <v>2.5</v>
      </c>
      <c r="P1332" s="663">
        <v>0</v>
      </c>
      <c r="Q1332" s="678"/>
      <c r="R1332" s="662">
        <v>1</v>
      </c>
      <c r="S1332" s="678">
        <v>0.33333333333333331</v>
      </c>
      <c r="T1332" s="745">
        <v>0.5</v>
      </c>
      <c r="U1332" s="701">
        <v>0.2</v>
      </c>
    </row>
    <row r="1333" spans="1:21" ht="14.4" customHeight="1" x14ac:dyDescent="0.3">
      <c r="A1333" s="661">
        <v>13</v>
      </c>
      <c r="B1333" s="662" t="s">
        <v>530</v>
      </c>
      <c r="C1333" s="662" t="s">
        <v>1723</v>
      </c>
      <c r="D1333" s="743" t="s">
        <v>2850</v>
      </c>
      <c r="E1333" s="744" t="s">
        <v>1747</v>
      </c>
      <c r="F1333" s="662" t="s">
        <v>1714</v>
      </c>
      <c r="G1333" s="662" t="s">
        <v>1899</v>
      </c>
      <c r="H1333" s="662" t="s">
        <v>531</v>
      </c>
      <c r="I1333" s="662" t="s">
        <v>1900</v>
      </c>
      <c r="J1333" s="662" t="s">
        <v>632</v>
      </c>
      <c r="K1333" s="662" t="s">
        <v>1901</v>
      </c>
      <c r="L1333" s="663">
        <v>85.76</v>
      </c>
      <c r="M1333" s="663">
        <v>85.76</v>
      </c>
      <c r="N1333" s="662">
        <v>1</v>
      </c>
      <c r="O1333" s="745">
        <v>0.5</v>
      </c>
      <c r="P1333" s="663"/>
      <c r="Q1333" s="678">
        <v>0</v>
      </c>
      <c r="R1333" s="662"/>
      <c r="S1333" s="678">
        <v>0</v>
      </c>
      <c r="T1333" s="745"/>
      <c r="U1333" s="701">
        <v>0</v>
      </c>
    </row>
    <row r="1334" spans="1:21" ht="14.4" customHeight="1" x14ac:dyDescent="0.3">
      <c r="A1334" s="661">
        <v>13</v>
      </c>
      <c r="B1334" s="662" t="s">
        <v>530</v>
      </c>
      <c r="C1334" s="662" t="s">
        <v>1723</v>
      </c>
      <c r="D1334" s="743" t="s">
        <v>2850</v>
      </c>
      <c r="E1334" s="744" t="s">
        <v>1748</v>
      </c>
      <c r="F1334" s="662" t="s">
        <v>1714</v>
      </c>
      <c r="G1334" s="662" t="s">
        <v>1751</v>
      </c>
      <c r="H1334" s="662" t="s">
        <v>1113</v>
      </c>
      <c r="I1334" s="662" t="s">
        <v>1410</v>
      </c>
      <c r="J1334" s="662" t="s">
        <v>1260</v>
      </c>
      <c r="K1334" s="662" t="s">
        <v>1656</v>
      </c>
      <c r="L1334" s="663">
        <v>154.36000000000001</v>
      </c>
      <c r="M1334" s="663">
        <v>771.80000000000007</v>
      </c>
      <c r="N1334" s="662">
        <v>5</v>
      </c>
      <c r="O1334" s="745">
        <v>4</v>
      </c>
      <c r="P1334" s="663"/>
      <c r="Q1334" s="678">
        <v>0</v>
      </c>
      <c r="R1334" s="662"/>
      <c r="S1334" s="678">
        <v>0</v>
      </c>
      <c r="T1334" s="745"/>
      <c r="U1334" s="701">
        <v>0</v>
      </c>
    </row>
    <row r="1335" spans="1:21" ht="14.4" customHeight="1" x14ac:dyDescent="0.3">
      <c r="A1335" s="661">
        <v>13</v>
      </c>
      <c r="B1335" s="662" t="s">
        <v>530</v>
      </c>
      <c r="C1335" s="662" t="s">
        <v>1723</v>
      </c>
      <c r="D1335" s="743" t="s">
        <v>2850</v>
      </c>
      <c r="E1335" s="744" t="s">
        <v>1748</v>
      </c>
      <c r="F1335" s="662" t="s">
        <v>1714</v>
      </c>
      <c r="G1335" s="662" t="s">
        <v>1751</v>
      </c>
      <c r="H1335" s="662" t="s">
        <v>1113</v>
      </c>
      <c r="I1335" s="662" t="s">
        <v>1752</v>
      </c>
      <c r="J1335" s="662" t="s">
        <v>1753</v>
      </c>
      <c r="K1335" s="662" t="s">
        <v>1754</v>
      </c>
      <c r="L1335" s="663">
        <v>66.08</v>
      </c>
      <c r="M1335" s="663">
        <v>66.08</v>
      </c>
      <c r="N1335" s="662">
        <v>1</v>
      </c>
      <c r="O1335" s="745">
        <v>1</v>
      </c>
      <c r="P1335" s="663">
        <v>66.08</v>
      </c>
      <c r="Q1335" s="678">
        <v>1</v>
      </c>
      <c r="R1335" s="662">
        <v>1</v>
      </c>
      <c r="S1335" s="678">
        <v>1</v>
      </c>
      <c r="T1335" s="745">
        <v>1</v>
      </c>
      <c r="U1335" s="701">
        <v>1</v>
      </c>
    </row>
    <row r="1336" spans="1:21" ht="14.4" customHeight="1" x14ac:dyDescent="0.3">
      <c r="A1336" s="661">
        <v>13</v>
      </c>
      <c r="B1336" s="662" t="s">
        <v>530</v>
      </c>
      <c r="C1336" s="662" t="s">
        <v>1723</v>
      </c>
      <c r="D1336" s="743" t="s">
        <v>2850</v>
      </c>
      <c r="E1336" s="744" t="s">
        <v>1748</v>
      </c>
      <c r="F1336" s="662" t="s">
        <v>1714</v>
      </c>
      <c r="G1336" s="662" t="s">
        <v>1751</v>
      </c>
      <c r="H1336" s="662" t="s">
        <v>1113</v>
      </c>
      <c r="I1336" s="662" t="s">
        <v>1259</v>
      </c>
      <c r="J1336" s="662" t="s">
        <v>1260</v>
      </c>
      <c r="K1336" s="662" t="s">
        <v>1655</v>
      </c>
      <c r="L1336" s="663">
        <v>225.06</v>
      </c>
      <c r="M1336" s="663">
        <v>225.06</v>
      </c>
      <c r="N1336" s="662">
        <v>1</v>
      </c>
      <c r="O1336" s="745">
        <v>1</v>
      </c>
      <c r="P1336" s="663"/>
      <c r="Q1336" s="678">
        <v>0</v>
      </c>
      <c r="R1336" s="662"/>
      <c r="S1336" s="678">
        <v>0</v>
      </c>
      <c r="T1336" s="745"/>
      <c r="U1336" s="701">
        <v>0</v>
      </c>
    </row>
    <row r="1337" spans="1:21" ht="14.4" customHeight="1" x14ac:dyDescent="0.3">
      <c r="A1337" s="661">
        <v>13</v>
      </c>
      <c r="B1337" s="662" t="s">
        <v>530</v>
      </c>
      <c r="C1337" s="662" t="s">
        <v>1723</v>
      </c>
      <c r="D1337" s="743" t="s">
        <v>2850</v>
      </c>
      <c r="E1337" s="744" t="s">
        <v>1748</v>
      </c>
      <c r="F1337" s="662" t="s">
        <v>1714</v>
      </c>
      <c r="G1337" s="662" t="s">
        <v>1769</v>
      </c>
      <c r="H1337" s="662" t="s">
        <v>531</v>
      </c>
      <c r="I1337" s="662" t="s">
        <v>1921</v>
      </c>
      <c r="J1337" s="662" t="s">
        <v>1771</v>
      </c>
      <c r="K1337" s="662" t="s">
        <v>1922</v>
      </c>
      <c r="L1337" s="663">
        <v>36.76</v>
      </c>
      <c r="M1337" s="663">
        <v>73.52</v>
      </c>
      <c r="N1337" s="662">
        <v>2</v>
      </c>
      <c r="O1337" s="745">
        <v>1.5</v>
      </c>
      <c r="P1337" s="663"/>
      <c r="Q1337" s="678">
        <v>0</v>
      </c>
      <c r="R1337" s="662"/>
      <c r="S1337" s="678">
        <v>0</v>
      </c>
      <c r="T1337" s="745"/>
      <c r="U1337" s="701">
        <v>0</v>
      </c>
    </row>
    <row r="1338" spans="1:21" ht="14.4" customHeight="1" x14ac:dyDescent="0.3">
      <c r="A1338" s="661">
        <v>13</v>
      </c>
      <c r="B1338" s="662" t="s">
        <v>530</v>
      </c>
      <c r="C1338" s="662" t="s">
        <v>1723</v>
      </c>
      <c r="D1338" s="743" t="s">
        <v>2850</v>
      </c>
      <c r="E1338" s="744" t="s">
        <v>1748</v>
      </c>
      <c r="F1338" s="662" t="s">
        <v>1714</v>
      </c>
      <c r="G1338" s="662" t="s">
        <v>1782</v>
      </c>
      <c r="H1338" s="662" t="s">
        <v>531</v>
      </c>
      <c r="I1338" s="662" t="s">
        <v>2277</v>
      </c>
      <c r="J1338" s="662" t="s">
        <v>1343</v>
      </c>
      <c r="K1338" s="662" t="s">
        <v>1111</v>
      </c>
      <c r="L1338" s="663">
        <v>0</v>
      </c>
      <c r="M1338" s="663">
        <v>0</v>
      </c>
      <c r="N1338" s="662">
        <v>1</v>
      </c>
      <c r="O1338" s="745">
        <v>1</v>
      </c>
      <c r="P1338" s="663"/>
      <c r="Q1338" s="678"/>
      <c r="R1338" s="662"/>
      <c r="S1338" s="678">
        <v>0</v>
      </c>
      <c r="T1338" s="745"/>
      <c r="U1338" s="701">
        <v>0</v>
      </c>
    </row>
    <row r="1339" spans="1:21" ht="14.4" customHeight="1" x14ac:dyDescent="0.3">
      <c r="A1339" s="661">
        <v>13</v>
      </c>
      <c r="B1339" s="662" t="s">
        <v>530</v>
      </c>
      <c r="C1339" s="662" t="s">
        <v>1723</v>
      </c>
      <c r="D1339" s="743" t="s">
        <v>2850</v>
      </c>
      <c r="E1339" s="744" t="s">
        <v>1748</v>
      </c>
      <c r="F1339" s="662" t="s">
        <v>1714</v>
      </c>
      <c r="G1339" s="662" t="s">
        <v>1797</v>
      </c>
      <c r="H1339" s="662" t="s">
        <v>531</v>
      </c>
      <c r="I1339" s="662" t="s">
        <v>1475</v>
      </c>
      <c r="J1339" s="662" t="s">
        <v>1476</v>
      </c>
      <c r="K1339" s="662" t="s">
        <v>1764</v>
      </c>
      <c r="L1339" s="663">
        <v>75.819999999999993</v>
      </c>
      <c r="M1339" s="663">
        <v>151.63999999999999</v>
      </c>
      <c r="N1339" s="662">
        <v>2</v>
      </c>
      <c r="O1339" s="745">
        <v>2</v>
      </c>
      <c r="P1339" s="663"/>
      <c r="Q1339" s="678">
        <v>0</v>
      </c>
      <c r="R1339" s="662"/>
      <c r="S1339" s="678">
        <v>0</v>
      </c>
      <c r="T1339" s="745"/>
      <c r="U1339" s="701">
        <v>0</v>
      </c>
    </row>
    <row r="1340" spans="1:21" ht="14.4" customHeight="1" x14ac:dyDescent="0.3">
      <c r="A1340" s="661">
        <v>13</v>
      </c>
      <c r="B1340" s="662" t="s">
        <v>530</v>
      </c>
      <c r="C1340" s="662" t="s">
        <v>1723</v>
      </c>
      <c r="D1340" s="743" t="s">
        <v>2850</v>
      </c>
      <c r="E1340" s="744" t="s">
        <v>1748</v>
      </c>
      <c r="F1340" s="662" t="s">
        <v>1714</v>
      </c>
      <c r="G1340" s="662" t="s">
        <v>1803</v>
      </c>
      <c r="H1340" s="662" t="s">
        <v>531</v>
      </c>
      <c r="I1340" s="662" t="s">
        <v>2320</v>
      </c>
      <c r="J1340" s="662" t="s">
        <v>2216</v>
      </c>
      <c r="K1340" s="662" t="s">
        <v>2321</v>
      </c>
      <c r="L1340" s="663">
        <v>0</v>
      </c>
      <c r="M1340" s="663">
        <v>0</v>
      </c>
      <c r="N1340" s="662">
        <v>1</v>
      </c>
      <c r="O1340" s="745">
        <v>0.5</v>
      </c>
      <c r="P1340" s="663"/>
      <c r="Q1340" s="678"/>
      <c r="R1340" s="662"/>
      <c r="S1340" s="678">
        <v>0</v>
      </c>
      <c r="T1340" s="745"/>
      <c r="U1340" s="701">
        <v>0</v>
      </c>
    </row>
    <row r="1341" spans="1:21" ht="14.4" customHeight="1" x14ac:dyDescent="0.3">
      <c r="A1341" s="661">
        <v>13</v>
      </c>
      <c r="B1341" s="662" t="s">
        <v>530</v>
      </c>
      <c r="C1341" s="662" t="s">
        <v>1723</v>
      </c>
      <c r="D1341" s="743" t="s">
        <v>2850</v>
      </c>
      <c r="E1341" s="744" t="s">
        <v>1748</v>
      </c>
      <c r="F1341" s="662" t="s">
        <v>1714</v>
      </c>
      <c r="G1341" s="662" t="s">
        <v>1803</v>
      </c>
      <c r="H1341" s="662" t="s">
        <v>531</v>
      </c>
      <c r="I1341" s="662" t="s">
        <v>2766</v>
      </c>
      <c r="J1341" s="662" t="s">
        <v>987</v>
      </c>
      <c r="K1341" s="662" t="s">
        <v>2767</v>
      </c>
      <c r="L1341" s="663">
        <v>0</v>
      </c>
      <c r="M1341" s="663">
        <v>0</v>
      </c>
      <c r="N1341" s="662">
        <v>2</v>
      </c>
      <c r="O1341" s="745">
        <v>1.5</v>
      </c>
      <c r="P1341" s="663"/>
      <c r="Q1341" s="678"/>
      <c r="R1341" s="662"/>
      <c r="S1341" s="678">
        <v>0</v>
      </c>
      <c r="T1341" s="745"/>
      <c r="U1341" s="701">
        <v>0</v>
      </c>
    </row>
    <row r="1342" spans="1:21" ht="14.4" customHeight="1" x14ac:dyDescent="0.3">
      <c r="A1342" s="661">
        <v>13</v>
      </c>
      <c r="B1342" s="662" t="s">
        <v>530</v>
      </c>
      <c r="C1342" s="662" t="s">
        <v>1723</v>
      </c>
      <c r="D1342" s="743" t="s">
        <v>2850</v>
      </c>
      <c r="E1342" s="744" t="s">
        <v>1748</v>
      </c>
      <c r="F1342" s="662" t="s">
        <v>1714</v>
      </c>
      <c r="G1342" s="662" t="s">
        <v>1803</v>
      </c>
      <c r="H1342" s="662" t="s">
        <v>531</v>
      </c>
      <c r="I1342" s="662" t="s">
        <v>986</v>
      </c>
      <c r="J1342" s="662" t="s">
        <v>987</v>
      </c>
      <c r="K1342" s="662" t="s">
        <v>1811</v>
      </c>
      <c r="L1342" s="663">
        <v>13.83</v>
      </c>
      <c r="M1342" s="663">
        <v>13.83</v>
      </c>
      <c r="N1342" s="662">
        <v>1</v>
      </c>
      <c r="O1342" s="745">
        <v>0.5</v>
      </c>
      <c r="P1342" s="663"/>
      <c r="Q1342" s="678">
        <v>0</v>
      </c>
      <c r="R1342" s="662"/>
      <c r="S1342" s="678">
        <v>0</v>
      </c>
      <c r="T1342" s="745"/>
      <c r="U1342" s="701">
        <v>0</v>
      </c>
    </row>
    <row r="1343" spans="1:21" ht="14.4" customHeight="1" x14ac:dyDescent="0.3">
      <c r="A1343" s="661">
        <v>13</v>
      </c>
      <c r="B1343" s="662" t="s">
        <v>530</v>
      </c>
      <c r="C1343" s="662" t="s">
        <v>1723</v>
      </c>
      <c r="D1343" s="743" t="s">
        <v>2850</v>
      </c>
      <c r="E1343" s="744" t="s">
        <v>1748</v>
      </c>
      <c r="F1343" s="662" t="s">
        <v>1714</v>
      </c>
      <c r="G1343" s="662" t="s">
        <v>1960</v>
      </c>
      <c r="H1343" s="662" t="s">
        <v>531</v>
      </c>
      <c r="I1343" s="662" t="s">
        <v>2483</v>
      </c>
      <c r="J1343" s="662" t="s">
        <v>2484</v>
      </c>
      <c r="K1343" s="662" t="s">
        <v>2485</v>
      </c>
      <c r="L1343" s="663">
        <v>46.99</v>
      </c>
      <c r="M1343" s="663">
        <v>46.99</v>
      </c>
      <c r="N1343" s="662">
        <v>1</v>
      </c>
      <c r="O1343" s="745">
        <v>1</v>
      </c>
      <c r="P1343" s="663"/>
      <c r="Q1343" s="678">
        <v>0</v>
      </c>
      <c r="R1343" s="662"/>
      <c r="S1343" s="678">
        <v>0</v>
      </c>
      <c r="T1343" s="745"/>
      <c r="U1343" s="701">
        <v>0</v>
      </c>
    </row>
    <row r="1344" spans="1:21" ht="14.4" customHeight="1" x14ac:dyDescent="0.3">
      <c r="A1344" s="661">
        <v>13</v>
      </c>
      <c r="B1344" s="662" t="s">
        <v>530</v>
      </c>
      <c r="C1344" s="662" t="s">
        <v>1723</v>
      </c>
      <c r="D1344" s="743" t="s">
        <v>2850</v>
      </c>
      <c r="E1344" s="744" t="s">
        <v>1748</v>
      </c>
      <c r="F1344" s="662" t="s">
        <v>1714</v>
      </c>
      <c r="G1344" s="662" t="s">
        <v>1960</v>
      </c>
      <c r="H1344" s="662" t="s">
        <v>531</v>
      </c>
      <c r="I1344" s="662" t="s">
        <v>2098</v>
      </c>
      <c r="J1344" s="662" t="s">
        <v>2099</v>
      </c>
      <c r="K1344" s="662" t="s">
        <v>2100</v>
      </c>
      <c r="L1344" s="663">
        <v>93.98</v>
      </c>
      <c r="M1344" s="663">
        <v>93.98</v>
      </c>
      <c r="N1344" s="662">
        <v>1</v>
      </c>
      <c r="O1344" s="745">
        <v>1</v>
      </c>
      <c r="P1344" s="663"/>
      <c r="Q1344" s="678">
        <v>0</v>
      </c>
      <c r="R1344" s="662"/>
      <c r="S1344" s="678">
        <v>0</v>
      </c>
      <c r="T1344" s="745"/>
      <c r="U1344" s="701">
        <v>0</v>
      </c>
    </row>
    <row r="1345" spans="1:21" ht="14.4" customHeight="1" x14ac:dyDescent="0.3">
      <c r="A1345" s="661">
        <v>13</v>
      </c>
      <c r="B1345" s="662" t="s">
        <v>530</v>
      </c>
      <c r="C1345" s="662" t="s">
        <v>1723</v>
      </c>
      <c r="D1345" s="743" t="s">
        <v>2850</v>
      </c>
      <c r="E1345" s="744" t="s">
        <v>1748</v>
      </c>
      <c r="F1345" s="662" t="s">
        <v>1714</v>
      </c>
      <c r="G1345" s="662" t="s">
        <v>1861</v>
      </c>
      <c r="H1345" s="662" t="s">
        <v>531</v>
      </c>
      <c r="I1345" s="662" t="s">
        <v>727</v>
      </c>
      <c r="J1345" s="662" t="s">
        <v>728</v>
      </c>
      <c r="K1345" s="662" t="s">
        <v>729</v>
      </c>
      <c r="L1345" s="663">
        <v>126.59</v>
      </c>
      <c r="M1345" s="663">
        <v>1898.85</v>
      </c>
      <c r="N1345" s="662">
        <v>15</v>
      </c>
      <c r="O1345" s="745">
        <v>12</v>
      </c>
      <c r="P1345" s="663">
        <v>506.36</v>
      </c>
      <c r="Q1345" s="678">
        <v>0.26666666666666666</v>
      </c>
      <c r="R1345" s="662">
        <v>4</v>
      </c>
      <c r="S1345" s="678">
        <v>0.26666666666666666</v>
      </c>
      <c r="T1345" s="745">
        <v>3.5</v>
      </c>
      <c r="U1345" s="701">
        <v>0.29166666666666669</v>
      </c>
    </row>
    <row r="1346" spans="1:21" ht="14.4" customHeight="1" x14ac:dyDescent="0.3">
      <c r="A1346" s="661">
        <v>13</v>
      </c>
      <c r="B1346" s="662" t="s">
        <v>530</v>
      </c>
      <c r="C1346" s="662" t="s">
        <v>1723</v>
      </c>
      <c r="D1346" s="743" t="s">
        <v>2850</v>
      </c>
      <c r="E1346" s="744" t="s">
        <v>1748</v>
      </c>
      <c r="F1346" s="662" t="s">
        <v>1714</v>
      </c>
      <c r="G1346" s="662" t="s">
        <v>1866</v>
      </c>
      <c r="H1346" s="662" t="s">
        <v>531</v>
      </c>
      <c r="I1346" s="662" t="s">
        <v>2232</v>
      </c>
      <c r="J1346" s="662" t="s">
        <v>1868</v>
      </c>
      <c r="K1346" s="662" t="s">
        <v>1935</v>
      </c>
      <c r="L1346" s="663">
        <v>0</v>
      </c>
      <c r="M1346" s="663">
        <v>0</v>
      </c>
      <c r="N1346" s="662">
        <v>1</v>
      </c>
      <c r="O1346" s="745">
        <v>0.5</v>
      </c>
      <c r="P1346" s="663"/>
      <c r="Q1346" s="678"/>
      <c r="R1346" s="662"/>
      <c r="S1346" s="678">
        <v>0</v>
      </c>
      <c r="T1346" s="745"/>
      <c r="U1346" s="701">
        <v>0</v>
      </c>
    </row>
    <row r="1347" spans="1:21" ht="14.4" customHeight="1" x14ac:dyDescent="0.3">
      <c r="A1347" s="661">
        <v>13</v>
      </c>
      <c r="B1347" s="662" t="s">
        <v>530</v>
      </c>
      <c r="C1347" s="662" t="s">
        <v>1723</v>
      </c>
      <c r="D1347" s="743" t="s">
        <v>2850</v>
      </c>
      <c r="E1347" s="744" t="s">
        <v>1748</v>
      </c>
      <c r="F1347" s="662" t="s">
        <v>1714</v>
      </c>
      <c r="G1347" s="662" t="s">
        <v>1866</v>
      </c>
      <c r="H1347" s="662" t="s">
        <v>1113</v>
      </c>
      <c r="I1347" s="662" t="s">
        <v>1867</v>
      </c>
      <c r="J1347" s="662" t="s">
        <v>1868</v>
      </c>
      <c r="K1347" s="662" t="s">
        <v>1140</v>
      </c>
      <c r="L1347" s="663">
        <v>69.16</v>
      </c>
      <c r="M1347" s="663">
        <v>207.48</v>
      </c>
      <c r="N1347" s="662">
        <v>3</v>
      </c>
      <c r="O1347" s="745">
        <v>3</v>
      </c>
      <c r="P1347" s="663"/>
      <c r="Q1347" s="678">
        <v>0</v>
      </c>
      <c r="R1347" s="662"/>
      <c r="S1347" s="678">
        <v>0</v>
      </c>
      <c r="T1347" s="745"/>
      <c r="U1347" s="701">
        <v>0</v>
      </c>
    </row>
    <row r="1348" spans="1:21" ht="14.4" customHeight="1" x14ac:dyDescent="0.3">
      <c r="A1348" s="661">
        <v>13</v>
      </c>
      <c r="B1348" s="662" t="s">
        <v>530</v>
      </c>
      <c r="C1348" s="662" t="s">
        <v>1723</v>
      </c>
      <c r="D1348" s="743" t="s">
        <v>2850</v>
      </c>
      <c r="E1348" s="744" t="s">
        <v>1748</v>
      </c>
      <c r="F1348" s="662" t="s">
        <v>1714</v>
      </c>
      <c r="G1348" s="662" t="s">
        <v>1877</v>
      </c>
      <c r="H1348" s="662" t="s">
        <v>1113</v>
      </c>
      <c r="I1348" s="662" t="s">
        <v>1881</v>
      </c>
      <c r="J1348" s="662" t="s">
        <v>1882</v>
      </c>
      <c r="K1348" s="662" t="s">
        <v>1880</v>
      </c>
      <c r="L1348" s="663">
        <v>141.04</v>
      </c>
      <c r="M1348" s="663">
        <v>282.08</v>
      </c>
      <c r="N1348" s="662">
        <v>2</v>
      </c>
      <c r="O1348" s="745">
        <v>1</v>
      </c>
      <c r="P1348" s="663"/>
      <c r="Q1348" s="678">
        <v>0</v>
      </c>
      <c r="R1348" s="662"/>
      <c r="S1348" s="678">
        <v>0</v>
      </c>
      <c r="T1348" s="745"/>
      <c r="U1348" s="701">
        <v>0</v>
      </c>
    </row>
    <row r="1349" spans="1:21" ht="14.4" customHeight="1" x14ac:dyDescent="0.3">
      <c r="A1349" s="661">
        <v>13</v>
      </c>
      <c r="B1349" s="662" t="s">
        <v>530</v>
      </c>
      <c r="C1349" s="662" t="s">
        <v>1723</v>
      </c>
      <c r="D1349" s="743" t="s">
        <v>2850</v>
      </c>
      <c r="E1349" s="744" t="s">
        <v>1748</v>
      </c>
      <c r="F1349" s="662" t="s">
        <v>1714</v>
      </c>
      <c r="G1349" s="662" t="s">
        <v>1877</v>
      </c>
      <c r="H1349" s="662" t="s">
        <v>531</v>
      </c>
      <c r="I1349" s="662" t="s">
        <v>2019</v>
      </c>
      <c r="J1349" s="662" t="s">
        <v>1882</v>
      </c>
      <c r="K1349" s="662" t="s">
        <v>2020</v>
      </c>
      <c r="L1349" s="663">
        <v>0</v>
      </c>
      <c r="M1349" s="663">
        <v>0</v>
      </c>
      <c r="N1349" s="662">
        <v>1</v>
      </c>
      <c r="O1349" s="745">
        <v>0.5</v>
      </c>
      <c r="P1349" s="663">
        <v>0</v>
      </c>
      <c r="Q1349" s="678"/>
      <c r="R1349" s="662">
        <v>1</v>
      </c>
      <c r="S1349" s="678">
        <v>1</v>
      </c>
      <c r="T1349" s="745">
        <v>0.5</v>
      </c>
      <c r="U1349" s="701">
        <v>1</v>
      </c>
    </row>
    <row r="1350" spans="1:21" ht="14.4" customHeight="1" x14ac:dyDescent="0.3">
      <c r="A1350" s="661">
        <v>13</v>
      </c>
      <c r="B1350" s="662" t="s">
        <v>530</v>
      </c>
      <c r="C1350" s="662" t="s">
        <v>1723</v>
      </c>
      <c r="D1350" s="743" t="s">
        <v>2850</v>
      </c>
      <c r="E1350" s="744" t="s">
        <v>1749</v>
      </c>
      <c r="F1350" s="662" t="s">
        <v>1714</v>
      </c>
      <c r="G1350" s="662" t="s">
        <v>1751</v>
      </c>
      <c r="H1350" s="662" t="s">
        <v>1113</v>
      </c>
      <c r="I1350" s="662" t="s">
        <v>1410</v>
      </c>
      <c r="J1350" s="662" t="s">
        <v>1260</v>
      </c>
      <c r="K1350" s="662" t="s">
        <v>1656</v>
      </c>
      <c r="L1350" s="663">
        <v>154.36000000000001</v>
      </c>
      <c r="M1350" s="663">
        <v>308.72000000000003</v>
      </c>
      <c r="N1350" s="662">
        <v>2</v>
      </c>
      <c r="O1350" s="745">
        <v>1</v>
      </c>
      <c r="P1350" s="663"/>
      <c r="Q1350" s="678">
        <v>0</v>
      </c>
      <c r="R1350" s="662"/>
      <c r="S1350" s="678">
        <v>0</v>
      </c>
      <c r="T1350" s="745"/>
      <c r="U1350" s="701">
        <v>0</v>
      </c>
    </row>
    <row r="1351" spans="1:21" ht="14.4" customHeight="1" x14ac:dyDescent="0.3">
      <c r="A1351" s="661">
        <v>13</v>
      </c>
      <c r="B1351" s="662" t="s">
        <v>530</v>
      </c>
      <c r="C1351" s="662" t="s">
        <v>1723</v>
      </c>
      <c r="D1351" s="743" t="s">
        <v>2850</v>
      </c>
      <c r="E1351" s="744" t="s">
        <v>1749</v>
      </c>
      <c r="F1351" s="662" t="s">
        <v>1714</v>
      </c>
      <c r="G1351" s="662" t="s">
        <v>1751</v>
      </c>
      <c r="H1351" s="662" t="s">
        <v>1113</v>
      </c>
      <c r="I1351" s="662" t="s">
        <v>1752</v>
      </c>
      <c r="J1351" s="662" t="s">
        <v>1753</v>
      </c>
      <c r="K1351" s="662" t="s">
        <v>1754</v>
      </c>
      <c r="L1351" s="663">
        <v>66.08</v>
      </c>
      <c r="M1351" s="663">
        <v>66.08</v>
      </c>
      <c r="N1351" s="662">
        <v>1</v>
      </c>
      <c r="O1351" s="745">
        <v>1</v>
      </c>
      <c r="P1351" s="663"/>
      <c r="Q1351" s="678">
        <v>0</v>
      </c>
      <c r="R1351" s="662"/>
      <c r="S1351" s="678">
        <v>0</v>
      </c>
      <c r="T1351" s="745"/>
      <c r="U1351" s="701">
        <v>0</v>
      </c>
    </row>
    <row r="1352" spans="1:21" ht="14.4" customHeight="1" x14ac:dyDescent="0.3">
      <c r="A1352" s="661">
        <v>13</v>
      </c>
      <c r="B1352" s="662" t="s">
        <v>530</v>
      </c>
      <c r="C1352" s="662" t="s">
        <v>1723</v>
      </c>
      <c r="D1352" s="743" t="s">
        <v>2850</v>
      </c>
      <c r="E1352" s="744" t="s">
        <v>1749</v>
      </c>
      <c r="F1352" s="662" t="s">
        <v>1714</v>
      </c>
      <c r="G1352" s="662" t="s">
        <v>1751</v>
      </c>
      <c r="H1352" s="662" t="s">
        <v>1113</v>
      </c>
      <c r="I1352" s="662" t="s">
        <v>1414</v>
      </c>
      <c r="J1352" s="662" t="s">
        <v>1415</v>
      </c>
      <c r="K1352" s="662" t="s">
        <v>1416</v>
      </c>
      <c r="L1352" s="663">
        <v>75.73</v>
      </c>
      <c r="M1352" s="663">
        <v>378.65000000000003</v>
      </c>
      <c r="N1352" s="662">
        <v>5</v>
      </c>
      <c r="O1352" s="745">
        <v>4</v>
      </c>
      <c r="P1352" s="663"/>
      <c r="Q1352" s="678">
        <v>0</v>
      </c>
      <c r="R1352" s="662"/>
      <c r="S1352" s="678">
        <v>0</v>
      </c>
      <c r="T1352" s="745"/>
      <c r="U1352" s="701">
        <v>0</v>
      </c>
    </row>
    <row r="1353" spans="1:21" ht="14.4" customHeight="1" x14ac:dyDescent="0.3">
      <c r="A1353" s="661">
        <v>13</v>
      </c>
      <c r="B1353" s="662" t="s">
        <v>530</v>
      </c>
      <c r="C1353" s="662" t="s">
        <v>1723</v>
      </c>
      <c r="D1353" s="743" t="s">
        <v>2850</v>
      </c>
      <c r="E1353" s="744" t="s">
        <v>1749</v>
      </c>
      <c r="F1353" s="662" t="s">
        <v>1714</v>
      </c>
      <c r="G1353" s="662" t="s">
        <v>1751</v>
      </c>
      <c r="H1353" s="662" t="s">
        <v>1113</v>
      </c>
      <c r="I1353" s="662" t="s">
        <v>1259</v>
      </c>
      <c r="J1353" s="662" t="s">
        <v>1260</v>
      </c>
      <c r="K1353" s="662" t="s">
        <v>1655</v>
      </c>
      <c r="L1353" s="663">
        <v>225.06</v>
      </c>
      <c r="M1353" s="663">
        <v>450.12</v>
      </c>
      <c r="N1353" s="662">
        <v>2</v>
      </c>
      <c r="O1353" s="745">
        <v>2</v>
      </c>
      <c r="P1353" s="663"/>
      <c r="Q1353" s="678">
        <v>0</v>
      </c>
      <c r="R1353" s="662"/>
      <c r="S1353" s="678">
        <v>0</v>
      </c>
      <c r="T1353" s="745"/>
      <c r="U1353" s="701">
        <v>0</v>
      </c>
    </row>
    <row r="1354" spans="1:21" ht="14.4" customHeight="1" x14ac:dyDescent="0.3">
      <c r="A1354" s="661">
        <v>13</v>
      </c>
      <c r="B1354" s="662" t="s">
        <v>530</v>
      </c>
      <c r="C1354" s="662" t="s">
        <v>1723</v>
      </c>
      <c r="D1354" s="743" t="s">
        <v>2850</v>
      </c>
      <c r="E1354" s="744" t="s">
        <v>1749</v>
      </c>
      <c r="F1354" s="662" t="s">
        <v>1714</v>
      </c>
      <c r="G1354" s="662" t="s">
        <v>1782</v>
      </c>
      <c r="H1354" s="662" t="s">
        <v>531</v>
      </c>
      <c r="I1354" s="662" t="s">
        <v>2764</v>
      </c>
      <c r="J1354" s="662" t="s">
        <v>1785</v>
      </c>
      <c r="K1354" s="662" t="s">
        <v>2765</v>
      </c>
      <c r="L1354" s="663">
        <v>0</v>
      </c>
      <c r="M1354" s="663">
        <v>0</v>
      </c>
      <c r="N1354" s="662">
        <v>1</v>
      </c>
      <c r="O1354" s="745">
        <v>0.5</v>
      </c>
      <c r="P1354" s="663"/>
      <c r="Q1354" s="678"/>
      <c r="R1354" s="662"/>
      <c r="S1354" s="678">
        <v>0</v>
      </c>
      <c r="T1354" s="745"/>
      <c r="U1354" s="701">
        <v>0</v>
      </c>
    </row>
    <row r="1355" spans="1:21" ht="14.4" customHeight="1" x14ac:dyDescent="0.3">
      <c r="A1355" s="661">
        <v>13</v>
      </c>
      <c r="B1355" s="662" t="s">
        <v>530</v>
      </c>
      <c r="C1355" s="662" t="s">
        <v>1723</v>
      </c>
      <c r="D1355" s="743" t="s">
        <v>2850</v>
      </c>
      <c r="E1355" s="744" t="s">
        <v>1749</v>
      </c>
      <c r="F1355" s="662" t="s">
        <v>1714</v>
      </c>
      <c r="G1355" s="662" t="s">
        <v>1782</v>
      </c>
      <c r="H1355" s="662" t="s">
        <v>531</v>
      </c>
      <c r="I1355" s="662" t="s">
        <v>2277</v>
      </c>
      <c r="J1355" s="662" t="s">
        <v>1343</v>
      </c>
      <c r="K1355" s="662" t="s">
        <v>1111</v>
      </c>
      <c r="L1355" s="663">
        <v>0</v>
      </c>
      <c r="M1355" s="663">
        <v>0</v>
      </c>
      <c r="N1355" s="662">
        <v>7</v>
      </c>
      <c r="O1355" s="745">
        <v>6.5</v>
      </c>
      <c r="P1355" s="663"/>
      <c r="Q1355" s="678"/>
      <c r="R1355" s="662"/>
      <c r="S1355" s="678">
        <v>0</v>
      </c>
      <c r="T1355" s="745"/>
      <c r="U1355" s="701">
        <v>0</v>
      </c>
    </row>
    <row r="1356" spans="1:21" ht="14.4" customHeight="1" x14ac:dyDescent="0.3">
      <c r="A1356" s="661">
        <v>13</v>
      </c>
      <c r="B1356" s="662" t="s">
        <v>530</v>
      </c>
      <c r="C1356" s="662" t="s">
        <v>1723</v>
      </c>
      <c r="D1356" s="743" t="s">
        <v>2850</v>
      </c>
      <c r="E1356" s="744" t="s">
        <v>1749</v>
      </c>
      <c r="F1356" s="662" t="s">
        <v>1714</v>
      </c>
      <c r="G1356" s="662" t="s">
        <v>1797</v>
      </c>
      <c r="H1356" s="662" t="s">
        <v>531</v>
      </c>
      <c r="I1356" s="662" t="s">
        <v>1475</v>
      </c>
      <c r="J1356" s="662" t="s">
        <v>1476</v>
      </c>
      <c r="K1356" s="662" t="s">
        <v>1764</v>
      </c>
      <c r="L1356" s="663">
        <v>75.819999999999993</v>
      </c>
      <c r="M1356" s="663">
        <v>75.819999999999993</v>
      </c>
      <c r="N1356" s="662">
        <v>1</v>
      </c>
      <c r="O1356" s="745">
        <v>1</v>
      </c>
      <c r="P1356" s="663"/>
      <c r="Q1356" s="678">
        <v>0</v>
      </c>
      <c r="R1356" s="662"/>
      <c r="S1356" s="678">
        <v>0</v>
      </c>
      <c r="T1356" s="745"/>
      <c r="U1356" s="701">
        <v>0</v>
      </c>
    </row>
    <row r="1357" spans="1:21" ht="14.4" customHeight="1" x14ac:dyDescent="0.3">
      <c r="A1357" s="661">
        <v>13</v>
      </c>
      <c r="B1357" s="662" t="s">
        <v>530</v>
      </c>
      <c r="C1357" s="662" t="s">
        <v>1723</v>
      </c>
      <c r="D1357" s="743" t="s">
        <v>2850</v>
      </c>
      <c r="E1357" s="744" t="s">
        <v>1749</v>
      </c>
      <c r="F1357" s="662" t="s">
        <v>1714</v>
      </c>
      <c r="G1357" s="662" t="s">
        <v>1803</v>
      </c>
      <c r="H1357" s="662" t="s">
        <v>531</v>
      </c>
      <c r="I1357" s="662" t="s">
        <v>1808</v>
      </c>
      <c r="J1357" s="662" t="s">
        <v>1809</v>
      </c>
      <c r="K1357" s="662" t="s">
        <v>1140</v>
      </c>
      <c r="L1357" s="663">
        <v>69.16</v>
      </c>
      <c r="M1357" s="663">
        <v>69.16</v>
      </c>
      <c r="N1357" s="662">
        <v>1</v>
      </c>
      <c r="O1357" s="745">
        <v>0.5</v>
      </c>
      <c r="P1357" s="663"/>
      <c r="Q1357" s="678">
        <v>0</v>
      </c>
      <c r="R1357" s="662"/>
      <c r="S1357" s="678">
        <v>0</v>
      </c>
      <c r="T1357" s="745"/>
      <c r="U1357" s="701">
        <v>0</v>
      </c>
    </row>
    <row r="1358" spans="1:21" ht="14.4" customHeight="1" x14ac:dyDescent="0.3">
      <c r="A1358" s="661">
        <v>13</v>
      </c>
      <c r="B1358" s="662" t="s">
        <v>530</v>
      </c>
      <c r="C1358" s="662" t="s">
        <v>1723</v>
      </c>
      <c r="D1358" s="743" t="s">
        <v>2850</v>
      </c>
      <c r="E1358" s="744" t="s">
        <v>1749</v>
      </c>
      <c r="F1358" s="662" t="s">
        <v>1714</v>
      </c>
      <c r="G1358" s="662" t="s">
        <v>1803</v>
      </c>
      <c r="H1358" s="662" t="s">
        <v>531</v>
      </c>
      <c r="I1358" s="662" t="s">
        <v>2320</v>
      </c>
      <c r="J1358" s="662" t="s">
        <v>2216</v>
      </c>
      <c r="K1358" s="662" t="s">
        <v>2321</v>
      </c>
      <c r="L1358" s="663">
        <v>0</v>
      </c>
      <c r="M1358" s="663">
        <v>0</v>
      </c>
      <c r="N1358" s="662">
        <v>4</v>
      </c>
      <c r="O1358" s="745">
        <v>3</v>
      </c>
      <c r="P1358" s="663"/>
      <c r="Q1358" s="678"/>
      <c r="R1358" s="662"/>
      <c r="S1358" s="678">
        <v>0</v>
      </c>
      <c r="T1358" s="745"/>
      <c r="U1358" s="701">
        <v>0</v>
      </c>
    </row>
    <row r="1359" spans="1:21" ht="14.4" customHeight="1" x14ac:dyDescent="0.3">
      <c r="A1359" s="661">
        <v>13</v>
      </c>
      <c r="B1359" s="662" t="s">
        <v>530</v>
      </c>
      <c r="C1359" s="662" t="s">
        <v>1723</v>
      </c>
      <c r="D1359" s="743" t="s">
        <v>2850</v>
      </c>
      <c r="E1359" s="744" t="s">
        <v>1749</v>
      </c>
      <c r="F1359" s="662" t="s">
        <v>1714</v>
      </c>
      <c r="G1359" s="662" t="s">
        <v>1803</v>
      </c>
      <c r="H1359" s="662" t="s">
        <v>531</v>
      </c>
      <c r="I1359" s="662" t="s">
        <v>2479</v>
      </c>
      <c r="J1359" s="662" t="s">
        <v>2216</v>
      </c>
      <c r="K1359" s="662" t="s">
        <v>2480</v>
      </c>
      <c r="L1359" s="663">
        <v>34.57</v>
      </c>
      <c r="M1359" s="663">
        <v>172.85</v>
      </c>
      <c r="N1359" s="662">
        <v>5</v>
      </c>
      <c r="O1359" s="745">
        <v>4</v>
      </c>
      <c r="P1359" s="663"/>
      <c r="Q1359" s="678">
        <v>0</v>
      </c>
      <c r="R1359" s="662"/>
      <c r="S1359" s="678">
        <v>0</v>
      </c>
      <c r="T1359" s="745"/>
      <c r="U1359" s="701">
        <v>0</v>
      </c>
    </row>
    <row r="1360" spans="1:21" ht="14.4" customHeight="1" x14ac:dyDescent="0.3">
      <c r="A1360" s="661">
        <v>13</v>
      </c>
      <c r="B1360" s="662" t="s">
        <v>530</v>
      </c>
      <c r="C1360" s="662" t="s">
        <v>1723</v>
      </c>
      <c r="D1360" s="743" t="s">
        <v>2850</v>
      </c>
      <c r="E1360" s="744" t="s">
        <v>1749</v>
      </c>
      <c r="F1360" s="662" t="s">
        <v>1714</v>
      </c>
      <c r="G1360" s="662" t="s">
        <v>1803</v>
      </c>
      <c r="H1360" s="662" t="s">
        <v>531</v>
      </c>
      <c r="I1360" s="662" t="s">
        <v>2533</v>
      </c>
      <c r="J1360" s="662" t="s">
        <v>2216</v>
      </c>
      <c r="K1360" s="662" t="s">
        <v>2534</v>
      </c>
      <c r="L1360" s="663">
        <v>0</v>
      </c>
      <c r="M1360" s="663">
        <v>0</v>
      </c>
      <c r="N1360" s="662">
        <v>1</v>
      </c>
      <c r="O1360" s="745">
        <v>0.5</v>
      </c>
      <c r="P1360" s="663"/>
      <c r="Q1360" s="678"/>
      <c r="R1360" s="662"/>
      <c r="S1360" s="678">
        <v>0</v>
      </c>
      <c r="T1360" s="745"/>
      <c r="U1360" s="701">
        <v>0</v>
      </c>
    </row>
    <row r="1361" spans="1:21" ht="14.4" customHeight="1" x14ac:dyDescent="0.3">
      <c r="A1361" s="661">
        <v>13</v>
      </c>
      <c r="B1361" s="662" t="s">
        <v>530</v>
      </c>
      <c r="C1361" s="662" t="s">
        <v>1723</v>
      </c>
      <c r="D1361" s="743" t="s">
        <v>2850</v>
      </c>
      <c r="E1361" s="744" t="s">
        <v>1749</v>
      </c>
      <c r="F1361" s="662" t="s">
        <v>1714</v>
      </c>
      <c r="G1361" s="662" t="s">
        <v>1803</v>
      </c>
      <c r="H1361" s="662" t="s">
        <v>531</v>
      </c>
      <c r="I1361" s="662" t="s">
        <v>2766</v>
      </c>
      <c r="J1361" s="662" t="s">
        <v>987</v>
      </c>
      <c r="K1361" s="662" t="s">
        <v>2767</v>
      </c>
      <c r="L1361" s="663">
        <v>0</v>
      </c>
      <c r="M1361" s="663">
        <v>0</v>
      </c>
      <c r="N1361" s="662">
        <v>9</v>
      </c>
      <c r="O1361" s="745">
        <v>6</v>
      </c>
      <c r="P1361" s="663">
        <v>0</v>
      </c>
      <c r="Q1361" s="678"/>
      <c r="R1361" s="662">
        <v>2</v>
      </c>
      <c r="S1361" s="678">
        <v>0.22222222222222221</v>
      </c>
      <c r="T1361" s="745">
        <v>1</v>
      </c>
      <c r="U1361" s="701">
        <v>0.16666666666666666</v>
      </c>
    </row>
    <row r="1362" spans="1:21" ht="14.4" customHeight="1" x14ac:dyDescent="0.3">
      <c r="A1362" s="661">
        <v>13</v>
      </c>
      <c r="B1362" s="662" t="s">
        <v>530</v>
      </c>
      <c r="C1362" s="662" t="s">
        <v>1723</v>
      </c>
      <c r="D1362" s="743" t="s">
        <v>2850</v>
      </c>
      <c r="E1362" s="744" t="s">
        <v>1749</v>
      </c>
      <c r="F1362" s="662" t="s">
        <v>1714</v>
      </c>
      <c r="G1362" s="662" t="s">
        <v>1803</v>
      </c>
      <c r="H1362" s="662" t="s">
        <v>531</v>
      </c>
      <c r="I1362" s="662" t="s">
        <v>986</v>
      </c>
      <c r="J1362" s="662" t="s">
        <v>987</v>
      </c>
      <c r="K1362" s="662" t="s">
        <v>1811</v>
      </c>
      <c r="L1362" s="663">
        <v>13.83</v>
      </c>
      <c r="M1362" s="663">
        <v>152.13000000000002</v>
      </c>
      <c r="N1362" s="662">
        <v>11</v>
      </c>
      <c r="O1362" s="745">
        <v>8.5</v>
      </c>
      <c r="P1362" s="663">
        <v>13.83</v>
      </c>
      <c r="Q1362" s="678">
        <v>9.0909090909090898E-2</v>
      </c>
      <c r="R1362" s="662">
        <v>1</v>
      </c>
      <c r="S1362" s="678">
        <v>9.0909090909090912E-2</v>
      </c>
      <c r="T1362" s="745">
        <v>0.5</v>
      </c>
      <c r="U1362" s="701">
        <v>5.8823529411764705E-2</v>
      </c>
    </row>
    <row r="1363" spans="1:21" ht="14.4" customHeight="1" x14ac:dyDescent="0.3">
      <c r="A1363" s="661">
        <v>13</v>
      </c>
      <c r="B1363" s="662" t="s">
        <v>530</v>
      </c>
      <c r="C1363" s="662" t="s">
        <v>1723</v>
      </c>
      <c r="D1363" s="743" t="s">
        <v>2850</v>
      </c>
      <c r="E1363" s="744" t="s">
        <v>1749</v>
      </c>
      <c r="F1363" s="662" t="s">
        <v>1714</v>
      </c>
      <c r="G1363" s="662" t="s">
        <v>1803</v>
      </c>
      <c r="H1363" s="662" t="s">
        <v>531</v>
      </c>
      <c r="I1363" s="662" t="s">
        <v>1937</v>
      </c>
      <c r="J1363" s="662" t="s">
        <v>987</v>
      </c>
      <c r="K1363" s="662" t="s">
        <v>1938</v>
      </c>
      <c r="L1363" s="663">
        <v>0</v>
      </c>
      <c r="M1363" s="663">
        <v>0</v>
      </c>
      <c r="N1363" s="662">
        <v>3</v>
      </c>
      <c r="O1363" s="745">
        <v>2</v>
      </c>
      <c r="P1363" s="663"/>
      <c r="Q1363" s="678"/>
      <c r="R1363" s="662"/>
      <c r="S1363" s="678">
        <v>0</v>
      </c>
      <c r="T1363" s="745"/>
      <c r="U1363" s="701">
        <v>0</v>
      </c>
    </row>
    <row r="1364" spans="1:21" ht="14.4" customHeight="1" x14ac:dyDescent="0.3">
      <c r="A1364" s="661">
        <v>13</v>
      </c>
      <c r="B1364" s="662" t="s">
        <v>530</v>
      </c>
      <c r="C1364" s="662" t="s">
        <v>1723</v>
      </c>
      <c r="D1364" s="743" t="s">
        <v>2850</v>
      </c>
      <c r="E1364" s="744" t="s">
        <v>1749</v>
      </c>
      <c r="F1364" s="662" t="s">
        <v>1714</v>
      </c>
      <c r="G1364" s="662" t="s">
        <v>1803</v>
      </c>
      <c r="H1364" s="662" t="s">
        <v>531</v>
      </c>
      <c r="I1364" s="662" t="s">
        <v>2768</v>
      </c>
      <c r="J1364" s="662" t="s">
        <v>2216</v>
      </c>
      <c r="K1364" s="662" t="s">
        <v>2769</v>
      </c>
      <c r="L1364" s="663">
        <v>0</v>
      </c>
      <c r="M1364" s="663">
        <v>0</v>
      </c>
      <c r="N1364" s="662">
        <v>2</v>
      </c>
      <c r="O1364" s="745">
        <v>1.5</v>
      </c>
      <c r="P1364" s="663">
        <v>0</v>
      </c>
      <c r="Q1364" s="678"/>
      <c r="R1364" s="662">
        <v>1</v>
      </c>
      <c r="S1364" s="678">
        <v>0.5</v>
      </c>
      <c r="T1364" s="745">
        <v>0.5</v>
      </c>
      <c r="U1364" s="701">
        <v>0.33333333333333331</v>
      </c>
    </row>
    <row r="1365" spans="1:21" ht="14.4" customHeight="1" x14ac:dyDescent="0.3">
      <c r="A1365" s="661">
        <v>13</v>
      </c>
      <c r="B1365" s="662" t="s">
        <v>530</v>
      </c>
      <c r="C1365" s="662" t="s">
        <v>1723</v>
      </c>
      <c r="D1365" s="743" t="s">
        <v>2850</v>
      </c>
      <c r="E1365" s="744" t="s">
        <v>1749</v>
      </c>
      <c r="F1365" s="662" t="s">
        <v>1714</v>
      </c>
      <c r="G1365" s="662" t="s">
        <v>1833</v>
      </c>
      <c r="H1365" s="662" t="s">
        <v>531</v>
      </c>
      <c r="I1365" s="662" t="s">
        <v>929</v>
      </c>
      <c r="J1365" s="662" t="s">
        <v>930</v>
      </c>
      <c r="K1365" s="662" t="s">
        <v>905</v>
      </c>
      <c r="L1365" s="663">
        <v>0</v>
      </c>
      <c r="M1365" s="663">
        <v>0</v>
      </c>
      <c r="N1365" s="662">
        <v>4</v>
      </c>
      <c r="O1365" s="745">
        <v>4</v>
      </c>
      <c r="P1365" s="663"/>
      <c r="Q1365" s="678"/>
      <c r="R1365" s="662"/>
      <c r="S1365" s="678">
        <v>0</v>
      </c>
      <c r="T1365" s="745"/>
      <c r="U1365" s="701">
        <v>0</v>
      </c>
    </row>
    <row r="1366" spans="1:21" ht="14.4" customHeight="1" x14ac:dyDescent="0.3">
      <c r="A1366" s="661">
        <v>13</v>
      </c>
      <c r="B1366" s="662" t="s">
        <v>530</v>
      </c>
      <c r="C1366" s="662" t="s">
        <v>1723</v>
      </c>
      <c r="D1366" s="743" t="s">
        <v>2850</v>
      </c>
      <c r="E1366" s="744" t="s">
        <v>1749</v>
      </c>
      <c r="F1366" s="662" t="s">
        <v>1714</v>
      </c>
      <c r="G1366" s="662" t="s">
        <v>1960</v>
      </c>
      <c r="H1366" s="662" t="s">
        <v>531</v>
      </c>
      <c r="I1366" s="662" t="s">
        <v>2101</v>
      </c>
      <c r="J1366" s="662" t="s">
        <v>2102</v>
      </c>
      <c r="K1366" s="662" t="s">
        <v>2103</v>
      </c>
      <c r="L1366" s="663">
        <v>140.96</v>
      </c>
      <c r="M1366" s="663">
        <v>1409.6000000000001</v>
      </c>
      <c r="N1366" s="662">
        <v>10</v>
      </c>
      <c r="O1366" s="745">
        <v>10</v>
      </c>
      <c r="P1366" s="663">
        <v>140.96</v>
      </c>
      <c r="Q1366" s="678">
        <v>9.9999999999999992E-2</v>
      </c>
      <c r="R1366" s="662">
        <v>1</v>
      </c>
      <c r="S1366" s="678">
        <v>0.1</v>
      </c>
      <c r="T1366" s="745">
        <v>1</v>
      </c>
      <c r="U1366" s="701">
        <v>0.1</v>
      </c>
    </row>
    <row r="1367" spans="1:21" ht="14.4" customHeight="1" x14ac:dyDescent="0.3">
      <c r="A1367" s="661">
        <v>13</v>
      </c>
      <c r="B1367" s="662" t="s">
        <v>530</v>
      </c>
      <c r="C1367" s="662" t="s">
        <v>1723</v>
      </c>
      <c r="D1367" s="743" t="s">
        <v>2850</v>
      </c>
      <c r="E1367" s="744" t="s">
        <v>1749</v>
      </c>
      <c r="F1367" s="662" t="s">
        <v>1714</v>
      </c>
      <c r="G1367" s="662" t="s">
        <v>1960</v>
      </c>
      <c r="H1367" s="662" t="s">
        <v>531</v>
      </c>
      <c r="I1367" s="662" t="s">
        <v>2586</v>
      </c>
      <c r="J1367" s="662" t="s">
        <v>2102</v>
      </c>
      <c r="K1367" s="662" t="s">
        <v>2103</v>
      </c>
      <c r="L1367" s="663">
        <v>140.96</v>
      </c>
      <c r="M1367" s="663">
        <v>563.84</v>
      </c>
      <c r="N1367" s="662">
        <v>4</v>
      </c>
      <c r="O1367" s="745">
        <v>4</v>
      </c>
      <c r="P1367" s="663"/>
      <c r="Q1367" s="678">
        <v>0</v>
      </c>
      <c r="R1367" s="662"/>
      <c r="S1367" s="678">
        <v>0</v>
      </c>
      <c r="T1367" s="745"/>
      <c r="U1367" s="701">
        <v>0</v>
      </c>
    </row>
    <row r="1368" spans="1:21" ht="14.4" customHeight="1" x14ac:dyDescent="0.3">
      <c r="A1368" s="661">
        <v>13</v>
      </c>
      <c r="B1368" s="662" t="s">
        <v>530</v>
      </c>
      <c r="C1368" s="662" t="s">
        <v>1723</v>
      </c>
      <c r="D1368" s="743" t="s">
        <v>2850</v>
      </c>
      <c r="E1368" s="744" t="s">
        <v>1749</v>
      </c>
      <c r="F1368" s="662" t="s">
        <v>1714</v>
      </c>
      <c r="G1368" s="662" t="s">
        <v>2842</v>
      </c>
      <c r="H1368" s="662" t="s">
        <v>531</v>
      </c>
      <c r="I1368" s="662" t="s">
        <v>2843</v>
      </c>
      <c r="J1368" s="662" t="s">
        <v>2844</v>
      </c>
      <c r="K1368" s="662" t="s">
        <v>2689</v>
      </c>
      <c r="L1368" s="663">
        <v>2991.23</v>
      </c>
      <c r="M1368" s="663">
        <v>2991.23</v>
      </c>
      <c r="N1368" s="662">
        <v>1</v>
      </c>
      <c r="O1368" s="745">
        <v>1</v>
      </c>
      <c r="P1368" s="663"/>
      <c r="Q1368" s="678">
        <v>0</v>
      </c>
      <c r="R1368" s="662"/>
      <c r="S1368" s="678">
        <v>0</v>
      </c>
      <c r="T1368" s="745"/>
      <c r="U1368" s="701">
        <v>0</v>
      </c>
    </row>
    <row r="1369" spans="1:21" ht="14.4" customHeight="1" x14ac:dyDescent="0.3">
      <c r="A1369" s="661">
        <v>13</v>
      </c>
      <c r="B1369" s="662" t="s">
        <v>530</v>
      </c>
      <c r="C1369" s="662" t="s">
        <v>1723</v>
      </c>
      <c r="D1369" s="743" t="s">
        <v>2850</v>
      </c>
      <c r="E1369" s="744" t="s">
        <v>1749</v>
      </c>
      <c r="F1369" s="662" t="s">
        <v>1714</v>
      </c>
      <c r="G1369" s="662" t="s">
        <v>1856</v>
      </c>
      <c r="H1369" s="662" t="s">
        <v>531</v>
      </c>
      <c r="I1369" s="662" t="s">
        <v>1857</v>
      </c>
      <c r="J1369" s="662" t="s">
        <v>1110</v>
      </c>
      <c r="K1369" s="662" t="s">
        <v>1111</v>
      </c>
      <c r="L1369" s="663">
        <v>98.75</v>
      </c>
      <c r="M1369" s="663">
        <v>197.5</v>
      </c>
      <c r="N1369" s="662">
        <v>2</v>
      </c>
      <c r="O1369" s="745">
        <v>2</v>
      </c>
      <c r="P1369" s="663"/>
      <c r="Q1369" s="678">
        <v>0</v>
      </c>
      <c r="R1369" s="662"/>
      <c r="S1369" s="678">
        <v>0</v>
      </c>
      <c r="T1369" s="745"/>
      <c r="U1369" s="701">
        <v>0</v>
      </c>
    </row>
    <row r="1370" spans="1:21" ht="14.4" customHeight="1" x14ac:dyDescent="0.3">
      <c r="A1370" s="661">
        <v>13</v>
      </c>
      <c r="B1370" s="662" t="s">
        <v>530</v>
      </c>
      <c r="C1370" s="662" t="s">
        <v>1723</v>
      </c>
      <c r="D1370" s="743" t="s">
        <v>2850</v>
      </c>
      <c r="E1370" s="744" t="s">
        <v>1749</v>
      </c>
      <c r="F1370" s="662" t="s">
        <v>1714</v>
      </c>
      <c r="G1370" s="662" t="s">
        <v>1856</v>
      </c>
      <c r="H1370" s="662" t="s">
        <v>531</v>
      </c>
      <c r="I1370" s="662" t="s">
        <v>2784</v>
      </c>
      <c r="J1370" s="662" t="s">
        <v>1110</v>
      </c>
      <c r="K1370" s="662" t="s">
        <v>1111</v>
      </c>
      <c r="L1370" s="663">
        <v>98.75</v>
      </c>
      <c r="M1370" s="663">
        <v>98.75</v>
      </c>
      <c r="N1370" s="662">
        <v>1</v>
      </c>
      <c r="O1370" s="745">
        <v>1</v>
      </c>
      <c r="P1370" s="663"/>
      <c r="Q1370" s="678">
        <v>0</v>
      </c>
      <c r="R1370" s="662"/>
      <c r="S1370" s="678">
        <v>0</v>
      </c>
      <c r="T1370" s="745"/>
      <c r="U1370" s="701">
        <v>0</v>
      </c>
    </row>
    <row r="1371" spans="1:21" ht="14.4" customHeight="1" x14ac:dyDescent="0.3">
      <c r="A1371" s="661">
        <v>13</v>
      </c>
      <c r="B1371" s="662" t="s">
        <v>530</v>
      </c>
      <c r="C1371" s="662" t="s">
        <v>1723</v>
      </c>
      <c r="D1371" s="743" t="s">
        <v>2850</v>
      </c>
      <c r="E1371" s="744" t="s">
        <v>1749</v>
      </c>
      <c r="F1371" s="662" t="s">
        <v>1714</v>
      </c>
      <c r="G1371" s="662" t="s">
        <v>2123</v>
      </c>
      <c r="H1371" s="662" t="s">
        <v>531</v>
      </c>
      <c r="I1371" s="662" t="s">
        <v>2124</v>
      </c>
      <c r="J1371" s="662" t="s">
        <v>2125</v>
      </c>
      <c r="K1371" s="662" t="s">
        <v>2126</v>
      </c>
      <c r="L1371" s="663">
        <v>0</v>
      </c>
      <c r="M1371" s="663">
        <v>0</v>
      </c>
      <c r="N1371" s="662">
        <v>1</v>
      </c>
      <c r="O1371" s="745">
        <v>1</v>
      </c>
      <c r="P1371" s="663"/>
      <c r="Q1371" s="678"/>
      <c r="R1371" s="662"/>
      <c r="S1371" s="678">
        <v>0</v>
      </c>
      <c r="T1371" s="745"/>
      <c r="U1371" s="701">
        <v>0</v>
      </c>
    </row>
    <row r="1372" spans="1:21" ht="14.4" customHeight="1" x14ac:dyDescent="0.3">
      <c r="A1372" s="661">
        <v>13</v>
      </c>
      <c r="B1372" s="662" t="s">
        <v>530</v>
      </c>
      <c r="C1372" s="662" t="s">
        <v>1723</v>
      </c>
      <c r="D1372" s="743" t="s">
        <v>2850</v>
      </c>
      <c r="E1372" s="744" t="s">
        <v>1749</v>
      </c>
      <c r="F1372" s="662" t="s">
        <v>1714</v>
      </c>
      <c r="G1372" s="662" t="s">
        <v>1861</v>
      </c>
      <c r="H1372" s="662" t="s">
        <v>531</v>
      </c>
      <c r="I1372" s="662" t="s">
        <v>727</v>
      </c>
      <c r="J1372" s="662" t="s">
        <v>728</v>
      </c>
      <c r="K1372" s="662" t="s">
        <v>729</v>
      </c>
      <c r="L1372" s="663">
        <v>126.59</v>
      </c>
      <c r="M1372" s="663">
        <v>6709.2700000000041</v>
      </c>
      <c r="N1372" s="662">
        <v>53</v>
      </c>
      <c r="O1372" s="745">
        <v>39.5</v>
      </c>
      <c r="P1372" s="663">
        <v>632.95000000000005</v>
      </c>
      <c r="Q1372" s="678">
        <v>9.4339622641509385E-2</v>
      </c>
      <c r="R1372" s="662">
        <v>5</v>
      </c>
      <c r="S1372" s="678">
        <v>9.4339622641509441E-2</v>
      </c>
      <c r="T1372" s="745">
        <v>3</v>
      </c>
      <c r="U1372" s="701">
        <v>7.5949367088607597E-2</v>
      </c>
    </row>
    <row r="1373" spans="1:21" ht="14.4" customHeight="1" x14ac:dyDescent="0.3">
      <c r="A1373" s="661">
        <v>13</v>
      </c>
      <c r="B1373" s="662" t="s">
        <v>530</v>
      </c>
      <c r="C1373" s="662" t="s">
        <v>1723</v>
      </c>
      <c r="D1373" s="743" t="s">
        <v>2850</v>
      </c>
      <c r="E1373" s="744" t="s">
        <v>1749</v>
      </c>
      <c r="F1373" s="662" t="s">
        <v>1714</v>
      </c>
      <c r="G1373" s="662" t="s">
        <v>1866</v>
      </c>
      <c r="H1373" s="662" t="s">
        <v>531</v>
      </c>
      <c r="I1373" s="662" t="s">
        <v>2232</v>
      </c>
      <c r="J1373" s="662" t="s">
        <v>1868</v>
      </c>
      <c r="K1373" s="662" t="s">
        <v>1935</v>
      </c>
      <c r="L1373" s="663">
        <v>0</v>
      </c>
      <c r="M1373" s="663">
        <v>0</v>
      </c>
      <c r="N1373" s="662">
        <v>7</v>
      </c>
      <c r="O1373" s="745">
        <v>4</v>
      </c>
      <c r="P1373" s="663"/>
      <c r="Q1373" s="678"/>
      <c r="R1373" s="662"/>
      <c r="S1373" s="678">
        <v>0</v>
      </c>
      <c r="T1373" s="745"/>
      <c r="U1373" s="701">
        <v>0</v>
      </c>
    </row>
    <row r="1374" spans="1:21" ht="14.4" customHeight="1" x14ac:dyDescent="0.3">
      <c r="A1374" s="661">
        <v>13</v>
      </c>
      <c r="B1374" s="662" t="s">
        <v>530</v>
      </c>
      <c r="C1374" s="662" t="s">
        <v>1723</v>
      </c>
      <c r="D1374" s="743" t="s">
        <v>2850</v>
      </c>
      <c r="E1374" s="744" t="s">
        <v>1749</v>
      </c>
      <c r="F1374" s="662" t="s">
        <v>1714</v>
      </c>
      <c r="G1374" s="662" t="s">
        <v>1866</v>
      </c>
      <c r="H1374" s="662" t="s">
        <v>1113</v>
      </c>
      <c r="I1374" s="662" t="s">
        <v>1867</v>
      </c>
      <c r="J1374" s="662" t="s">
        <v>1868</v>
      </c>
      <c r="K1374" s="662" t="s">
        <v>1140</v>
      </c>
      <c r="L1374" s="663">
        <v>69.16</v>
      </c>
      <c r="M1374" s="663">
        <v>691.5999999999998</v>
      </c>
      <c r="N1374" s="662">
        <v>10</v>
      </c>
      <c r="O1374" s="745">
        <v>7.5</v>
      </c>
      <c r="P1374" s="663"/>
      <c r="Q1374" s="678">
        <v>0</v>
      </c>
      <c r="R1374" s="662"/>
      <c r="S1374" s="678">
        <v>0</v>
      </c>
      <c r="T1374" s="745"/>
      <c r="U1374" s="701">
        <v>0</v>
      </c>
    </row>
    <row r="1375" spans="1:21" ht="14.4" customHeight="1" x14ac:dyDescent="0.3">
      <c r="A1375" s="661">
        <v>13</v>
      </c>
      <c r="B1375" s="662" t="s">
        <v>530</v>
      </c>
      <c r="C1375" s="662" t="s">
        <v>1723</v>
      </c>
      <c r="D1375" s="743" t="s">
        <v>2850</v>
      </c>
      <c r="E1375" s="744" t="s">
        <v>1749</v>
      </c>
      <c r="F1375" s="662" t="s">
        <v>1714</v>
      </c>
      <c r="G1375" s="662" t="s">
        <v>1877</v>
      </c>
      <c r="H1375" s="662" t="s">
        <v>531</v>
      </c>
      <c r="I1375" s="662" t="s">
        <v>2233</v>
      </c>
      <c r="J1375" s="662" t="s">
        <v>2234</v>
      </c>
      <c r="K1375" s="662" t="s">
        <v>1880</v>
      </c>
      <c r="L1375" s="663">
        <v>141.04</v>
      </c>
      <c r="M1375" s="663">
        <v>1410.3999999999999</v>
      </c>
      <c r="N1375" s="662">
        <v>10</v>
      </c>
      <c r="O1375" s="745">
        <v>5.5</v>
      </c>
      <c r="P1375" s="663">
        <v>141.04</v>
      </c>
      <c r="Q1375" s="678">
        <v>0.1</v>
      </c>
      <c r="R1375" s="662">
        <v>1</v>
      </c>
      <c r="S1375" s="678">
        <v>0.1</v>
      </c>
      <c r="T1375" s="745">
        <v>0.5</v>
      </c>
      <c r="U1375" s="701">
        <v>9.0909090909090912E-2</v>
      </c>
    </row>
    <row r="1376" spans="1:21" ht="14.4" customHeight="1" x14ac:dyDescent="0.3">
      <c r="A1376" s="661">
        <v>13</v>
      </c>
      <c r="B1376" s="662" t="s">
        <v>530</v>
      </c>
      <c r="C1376" s="662" t="s">
        <v>1723</v>
      </c>
      <c r="D1376" s="743" t="s">
        <v>2850</v>
      </c>
      <c r="E1376" s="744" t="s">
        <v>1749</v>
      </c>
      <c r="F1376" s="662" t="s">
        <v>1714</v>
      </c>
      <c r="G1376" s="662" t="s">
        <v>1877</v>
      </c>
      <c r="H1376" s="662" t="s">
        <v>531</v>
      </c>
      <c r="I1376" s="662" t="s">
        <v>1883</v>
      </c>
      <c r="J1376" s="662" t="s">
        <v>1884</v>
      </c>
      <c r="K1376" s="662" t="s">
        <v>1885</v>
      </c>
      <c r="L1376" s="663">
        <v>0</v>
      </c>
      <c r="M1376" s="663">
        <v>0</v>
      </c>
      <c r="N1376" s="662">
        <v>1</v>
      </c>
      <c r="O1376" s="745">
        <v>0.5</v>
      </c>
      <c r="P1376" s="663"/>
      <c r="Q1376" s="678"/>
      <c r="R1376" s="662"/>
      <c r="S1376" s="678">
        <v>0</v>
      </c>
      <c r="T1376" s="745"/>
      <c r="U1376" s="701">
        <v>0</v>
      </c>
    </row>
    <row r="1377" spans="1:21" ht="14.4" customHeight="1" x14ac:dyDescent="0.3">
      <c r="A1377" s="661">
        <v>13</v>
      </c>
      <c r="B1377" s="662" t="s">
        <v>530</v>
      </c>
      <c r="C1377" s="662" t="s">
        <v>1723</v>
      </c>
      <c r="D1377" s="743" t="s">
        <v>2850</v>
      </c>
      <c r="E1377" s="744" t="s">
        <v>1749</v>
      </c>
      <c r="F1377" s="662" t="s">
        <v>1714</v>
      </c>
      <c r="G1377" s="662" t="s">
        <v>2027</v>
      </c>
      <c r="H1377" s="662" t="s">
        <v>531</v>
      </c>
      <c r="I1377" s="662" t="s">
        <v>2028</v>
      </c>
      <c r="J1377" s="662" t="s">
        <v>1089</v>
      </c>
      <c r="K1377" s="662" t="s">
        <v>2029</v>
      </c>
      <c r="L1377" s="663">
        <v>0</v>
      </c>
      <c r="M1377" s="663">
        <v>0</v>
      </c>
      <c r="N1377" s="662">
        <v>3</v>
      </c>
      <c r="O1377" s="745">
        <v>2</v>
      </c>
      <c r="P1377" s="663">
        <v>0</v>
      </c>
      <c r="Q1377" s="678"/>
      <c r="R1377" s="662">
        <v>1</v>
      </c>
      <c r="S1377" s="678">
        <v>0.33333333333333331</v>
      </c>
      <c r="T1377" s="745">
        <v>0.5</v>
      </c>
      <c r="U1377" s="701">
        <v>0.25</v>
      </c>
    </row>
    <row r="1378" spans="1:21" ht="14.4" customHeight="1" x14ac:dyDescent="0.3">
      <c r="A1378" s="661">
        <v>13</v>
      </c>
      <c r="B1378" s="662" t="s">
        <v>530</v>
      </c>
      <c r="C1378" s="662" t="s">
        <v>1723</v>
      </c>
      <c r="D1378" s="743" t="s">
        <v>2850</v>
      </c>
      <c r="E1378" s="744" t="s">
        <v>1749</v>
      </c>
      <c r="F1378" s="662" t="s">
        <v>1714</v>
      </c>
      <c r="G1378" s="662" t="s">
        <v>1902</v>
      </c>
      <c r="H1378" s="662" t="s">
        <v>531</v>
      </c>
      <c r="I1378" s="662" t="s">
        <v>2845</v>
      </c>
      <c r="J1378" s="662" t="s">
        <v>2846</v>
      </c>
      <c r="K1378" s="662" t="s">
        <v>1520</v>
      </c>
      <c r="L1378" s="663">
        <v>300.68</v>
      </c>
      <c r="M1378" s="663">
        <v>300.68</v>
      </c>
      <c r="N1378" s="662">
        <v>1</v>
      </c>
      <c r="O1378" s="745">
        <v>1</v>
      </c>
      <c r="P1378" s="663"/>
      <c r="Q1378" s="678">
        <v>0</v>
      </c>
      <c r="R1378" s="662"/>
      <c r="S1378" s="678">
        <v>0</v>
      </c>
      <c r="T1378" s="745"/>
      <c r="U1378" s="701">
        <v>0</v>
      </c>
    </row>
    <row r="1379" spans="1:21" ht="14.4" customHeight="1" x14ac:dyDescent="0.3">
      <c r="A1379" s="661">
        <v>13</v>
      </c>
      <c r="B1379" s="662" t="s">
        <v>530</v>
      </c>
      <c r="C1379" s="662" t="s">
        <v>1723</v>
      </c>
      <c r="D1379" s="743" t="s">
        <v>2850</v>
      </c>
      <c r="E1379" s="744" t="s">
        <v>1750</v>
      </c>
      <c r="F1379" s="662" t="s">
        <v>1714</v>
      </c>
      <c r="G1379" s="662" t="s">
        <v>1751</v>
      </c>
      <c r="H1379" s="662" t="s">
        <v>531</v>
      </c>
      <c r="I1379" s="662" t="s">
        <v>2342</v>
      </c>
      <c r="J1379" s="662" t="s">
        <v>2258</v>
      </c>
      <c r="K1379" s="662" t="s">
        <v>2343</v>
      </c>
      <c r="L1379" s="663">
        <v>154.36000000000001</v>
      </c>
      <c r="M1379" s="663">
        <v>308.72000000000003</v>
      </c>
      <c r="N1379" s="662">
        <v>2</v>
      </c>
      <c r="O1379" s="745">
        <v>2</v>
      </c>
      <c r="P1379" s="663">
        <v>154.36000000000001</v>
      </c>
      <c r="Q1379" s="678">
        <v>0.5</v>
      </c>
      <c r="R1379" s="662">
        <v>1</v>
      </c>
      <c r="S1379" s="678">
        <v>0.5</v>
      </c>
      <c r="T1379" s="745">
        <v>1</v>
      </c>
      <c r="U1379" s="701">
        <v>0.5</v>
      </c>
    </row>
    <row r="1380" spans="1:21" ht="14.4" customHeight="1" x14ac:dyDescent="0.3">
      <c r="A1380" s="661">
        <v>13</v>
      </c>
      <c r="B1380" s="662" t="s">
        <v>530</v>
      </c>
      <c r="C1380" s="662" t="s">
        <v>1723</v>
      </c>
      <c r="D1380" s="743" t="s">
        <v>2850</v>
      </c>
      <c r="E1380" s="744" t="s">
        <v>1750</v>
      </c>
      <c r="F1380" s="662" t="s">
        <v>1714</v>
      </c>
      <c r="G1380" s="662" t="s">
        <v>1751</v>
      </c>
      <c r="H1380" s="662" t="s">
        <v>1113</v>
      </c>
      <c r="I1380" s="662" t="s">
        <v>1410</v>
      </c>
      <c r="J1380" s="662" t="s">
        <v>1260</v>
      </c>
      <c r="K1380" s="662" t="s">
        <v>1656</v>
      </c>
      <c r="L1380" s="663">
        <v>154.36000000000001</v>
      </c>
      <c r="M1380" s="663">
        <v>1543.6000000000004</v>
      </c>
      <c r="N1380" s="662">
        <v>10</v>
      </c>
      <c r="O1380" s="745">
        <v>8.5</v>
      </c>
      <c r="P1380" s="663">
        <v>154.36000000000001</v>
      </c>
      <c r="Q1380" s="678">
        <v>9.9999999999999992E-2</v>
      </c>
      <c r="R1380" s="662">
        <v>1</v>
      </c>
      <c r="S1380" s="678">
        <v>0.1</v>
      </c>
      <c r="T1380" s="745">
        <v>0.5</v>
      </c>
      <c r="U1380" s="701">
        <v>5.8823529411764705E-2</v>
      </c>
    </row>
    <row r="1381" spans="1:21" ht="14.4" customHeight="1" x14ac:dyDescent="0.3">
      <c r="A1381" s="661">
        <v>13</v>
      </c>
      <c r="B1381" s="662" t="s">
        <v>530</v>
      </c>
      <c r="C1381" s="662" t="s">
        <v>1723</v>
      </c>
      <c r="D1381" s="743" t="s">
        <v>2850</v>
      </c>
      <c r="E1381" s="744" t="s">
        <v>1750</v>
      </c>
      <c r="F1381" s="662" t="s">
        <v>1714</v>
      </c>
      <c r="G1381" s="662" t="s">
        <v>1751</v>
      </c>
      <c r="H1381" s="662" t="s">
        <v>1113</v>
      </c>
      <c r="I1381" s="662" t="s">
        <v>1752</v>
      </c>
      <c r="J1381" s="662" t="s">
        <v>1753</v>
      </c>
      <c r="K1381" s="662" t="s">
        <v>1754</v>
      </c>
      <c r="L1381" s="663">
        <v>66.08</v>
      </c>
      <c r="M1381" s="663">
        <v>132.16</v>
      </c>
      <c r="N1381" s="662">
        <v>2</v>
      </c>
      <c r="O1381" s="745">
        <v>1.5</v>
      </c>
      <c r="P1381" s="663"/>
      <c r="Q1381" s="678">
        <v>0</v>
      </c>
      <c r="R1381" s="662"/>
      <c r="S1381" s="678">
        <v>0</v>
      </c>
      <c r="T1381" s="745"/>
      <c r="U1381" s="701">
        <v>0</v>
      </c>
    </row>
    <row r="1382" spans="1:21" ht="14.4" customHeight="1" x14ac:dyDescent="0.3">
      <c r="A1382" s="661">
        <v>13</v>
      </c>
      <c r="B1382" s="662" t="s">
        <v>530</v>
      </c>
      <c r="C1382" s="662" t="s">
        <v>1723</v>
      </c>
      <c r="D1382" s="743" t="s">
        <v>2850</v>
      </c>
      <c r="E1382" s="744" t="s">
        <v>1750</v>
      </c>
      <c r="F1382" s="662" t="s">
        <v>1714</v>
      </c>
      <c r="G1382" s="662" t="s">
        <v>1751</v>
      </c>
      <c r="H1382" s="662" t="s">
        <v>1113</v>
      </c>
      <c r="I1382" s="662" t="s">
        <v>1414</v>
      </c>
      <c r="J1382" s="662" t="s">
        <v>1415</v>
      </c>
      <c r="K1382" s="662" t="s">
        <v>1416</v>
      </c>
      <c r="L1382" s="663">
        <v>75.73</v>
      </c>
      <c r="M1382" s="663">
        <v>681.57</v>
      </c>
      <c r="N1382" s="662">
        <v>9</v>
      </c>
      <c r="O1382" s="745">
        <v>5.5</v>
      </c>
      <c r="P1382" s="663"/>
      <c r="Q1382" s="678">
        <v>0</v>
      </c>
      <c r="R1382" s="662"/>
      <c r="S1382" s="678">
        <v>0</v>
      </c>
      <c r="T1382" s="745"/>
      <c r="U1382" s="701">
        <v>0</v>
      </c>
    </row>
    <row r="1383" spans="1:21" ht="14.4" customHeight="1" x14ac:dyDescent="0.3">
      <c r="A1383" s="661">
        <v>13</v>
      </c>
      <c r="B1383" s="662" t="s">
        <v>530</v>
      </c>
      <c r="C1383" s="662" t="s">
        <v>1723</v>
      </c>
      <c r="D1383" s="743" t="s">
        <v>2850</v>
      </c>
      <c r="E1383" s="744" t="s">
        <v>1750</v>
      </c>
      <c r="F1383" s="662" t="s">
        <v>1714</v>
      </c>
      <c r="G1383" s="662" t="s">
        <v>1751</v>
      </c>
      <c r="H1383" s="662" t="s">
        <v>1113</v>
      </c>
      <c r="I1383" s="662" t="s">
        <v>1259</v>
      </c>
      <c r="J1383" s="662" t="s">
        <v>1260</v>
      </c>
      <c r="K1383" s="662" t="s">
        <v>1655</v>
      </c>
      <c r="L1383" s="663">
        <v>225.06</v>
      </c>
      <c r="M1383" s="663">
        <v>1350.36</v>
      </c>
      <c r="N1383" s="662">
        <v>6</v>
      </c>
      <c r="O1383" s="745">
        <v>4.5</v>
      </c>
      <c r="P1383" s="663"/>
      <c r="Q1383" s="678">
        <v>0</v>
      </c>
      <c r="R1383" s="662"/>
      <c r="S1383" s="678">
        <v>0</v>
      </c>
      <c r="T1383" s="745"/>
      <c r="U1383" s="701">
        <v>0</v>
      </c>
    </row>
    <row r="1384" spans="1:21" ht="14.4" customHeight="1" x14ac:dyDescent="0.3">
      <c r="A1384" s="661">
        <v>13</v>
      </c>
      <c r="B1384" s="662" t="s">
        <v>530</v>
      </c>
      <c r="C1384" s="662" t="s">
        <v>1723</v>
      </c>
      <c r="D1384" s="743" t="s">
        <v>2850</v>
      </c>
      <c r="E1384" s="744" t="s">
        <v>1750</v>
      </c>
      <c r="F1384" s="662" t="s">
        <v>1714</v>
      </c>
      <c r="G1384" s="662" t="s">
        <v>1755</v>
      </c>
      <c r="H1384" s="662" t="s">
        <v>531</v>
      </c>
      <c r="I1384" s="662" t="s">
        <v>1756</v>
      </c>
      <c r="J1384" s="662" t="s">
        <v>1757</v>
      </c>
      <c r="K1384" s="662" t="s">
        <v>1758</v>
      </c>
      <c r="L1384" s="663">
        <v>57.76</v>
      </c>
      <c r="M1384" s="663">
        <v>346.56</v>
      </c>
      <c r="N1384" s="662">
        <v>6</v>
      </c>
      <c r="O1384" s="745">
        <v>4.5</v>
      </c>
      <c r="P1384" s="663"/>
      <c r="Q1384" s="678">
        <v>0</v>
      </c>
      <c r="R1384" s="662"/>
      <c r="S1384" s="678">
        <v>0</v>
      </c>
      <c r="T1384" s="745"/>
      <c r="U1384" s="701">
        <v>0</v>
      </c>
    </row>
    <row r="1385" spans="1:21" ht="14.4" customHeight="1" x14ac:dyDescent="0.3">
      <c r="A1385" s="661">
        <v>13</v>
      </c>
      <c r="B1385" s="662" t="s">
        <v>530</v>
      </c>
      <c r="C1385" s="662" t="s">
        <v>1723</v>
      </c>
      <c r="D1385" s="743" t="s">
        <v>2850</v>
      </c>
      <c r="E1385" s="744" t="s">
        <v>1750</v>
      </c>
      <c r="F1385" s="662" t="s">
        <v>1714</v>
      </c>
      <c r="G1385" s="662" t="s">
        <v>1759</v>
      </c>
      <c r="H1385" s="662" t="s">
        <v>531</v>
      </c>
      <c r="I1385" s="662" t="s">
        <v>1760</v>
      </c>
      <c r="J1385" s="662" t="s">
        <v>1761</v>
      </c>
      <c r="K1385" s="662" t="s">
        <v>1762</v>
      </c>
      <c r="L1385" s="663">
        <v>75.819999999999993</v>
      </c>
      <c r="M1385" s="663">
        <v>75.819999999999993</v>
      </c>
      <c r="N1385" s="662">
        <v>1</v>
      </c>
      <c r="O1385" s="745">
        <v>0.5</v>
      </c>
      <c r="P1385" s="663"/>
      <c r="Q1385" s="678">
        <v>0</v>
      </c>
      <c r="R1385" s="662"/>
      <c r="S1385" s="678">
        <v>0</v>
      </c>
      <c r="T1385" s="745"/>
      <c r="U1385" s="701">
        <v>0</v>
      </c>
    </row>
    <row r="1386" spans="1:21" ht="14.4" customHeight="1" x14ac:dyDescent="0.3">
      <c r="A1386" s="661">
        <v>13</v>
      </c>
      <c r="B1386" s="662" t="s">
        <v>530</v>
      </c>
      <c r="C1386" s="662" t="s">
        <v>1723</v>
      </c>
      <c r="D1386" s="743" t="s">
        <v>2850</v>
      </c>
      <c r="E1386" s="744" t="s">
        <v>1750</v>
      </c>
      <c r="F1386" s="662" t="s">
        <v>1714</v>
      </c>
      <c r="G1386" s="662" t="s">
        <v>1773</v>
      </c>
      <c r="H1386" s="662" t="s">
        <v>1113</v>
      </c>
      <c r="I1386" s="662" t="s">
        <v>861</v>
      </c>
      <c r="J1386" s="662" t="s">
        <v>1207</v>
      </c>
      <c r="K1386" s="662" t="s">
        <v>1208</v>
      </c>
      <c r="L1386" s="663">
        <v>103.8</v>
      </c>
      <c r="M1386" s="663">
        <v>519</v>
      </c>
      <c r="N1386" s="662">
        <v>5</v>
      </c>
      <c r="O1386" s="745">
        <v>2.5</v>
      </c>
      <c r="P1386" s="663">
        <v>103.8</v>
      </c>
      <c r="Q1386" s="678">
        <v>0.19999999999999998</v>
      </c>
      <c r="R1386" s="662">
        <v>1</v>
      </c>
      <c r="S1386" s="678">
        <v>0.2</v>
      </c>
      <c r="T1386" s="745">
        <v>0.5</v>
      </c>
      <c r="U1386" s="701">
        <v>0.2</v>
      </c>
    </row>
    <row r="1387" spans="1:21" ht="14.4" customHeight="1" x14ac:dyDescent="0.3">
      <c r="A1387" s="661">
        <v>13</v>
      </c>
      <c r="B1387" s="662" t="s">
        <v>530</v>
      </c>
      <c r="C1387" s="662" t="s">
        <v>1723</v>
      </c>
      <c r="D1387" s="743" t="s">
        <v>2850</v>
      </c>
      <c r="E1387" s="744" t="s">
        <v>1750</v>
      </c>
      <c r="F1387" s="662" t="s">
        <v>1714</v>
      </c>
      <c r="G1387" s="662" t="s">
        <v>1779</v>
      </c>
      <c r="H1387" s="662" t="s">
        <v>531</v>
      </c>
      <c r="I1387" s="662" t="s">
        <v>1923</v>
      </c>
      <c r="J1387" s="662" t="s">
        <v>1924</v>
      </c>
      <c r="K1387" s="662" t="s">
        <v>1925</v>
      </c>
      <c r="L1387" s="663">
        <v>102.31</v>
      </c>
      <c r="M1387" s="663">
        <v>204.62</v>
      </c>
      <c r="N1387" s="662">
        <v>2</v>
      </c>
      <c r="O1387" s="745">
        <v>1.5</v>
      </c>
      <c r="P1387" s="663"/>
      <c r="Q1387" s="678">
        <v>0</v>
      </c>
      <c r="R1387" s="662"/>
      <c r="S1387" s="678">
        <v>0</v>
      </c>
      <c r="T1387" s="745"/>
      <c r="U1387" s="701">
        <v>0</v>
      </c>
    </row>
    <row r="1388" spans="1:21" ht="14.4" customHeight="1" x14ac:dyDescent="0.3">
      <c r="A1388" s="661">
        <v>13</v>
      </c>
      <c r="B1388" s="662" t="s">
        <v>530</v>
      </c>
      <c r="C1388" s="662" t="s">
        <v>1723</v>
      </c>
      <c r="D1388" s="743" t="s">
        <v>2850</v>
      </c>
      <c r="E1388" s="744" t="s">
        <v>1750</v>
      </c>
      <c r="F1388" s="662" t="s">
        <v>1714</v>
      </c>
      <c r="G1388" s="662" t="s">
        <v>1782</v>
      </c>
      <c r="H1388" s="662" t="s">
        <v>531</v>
      </c>
      <c r="I1388" s="662" t="s">
        <v>1783</v>
      </c>
      <c r="J1388" s="662" t="s">
        <v>1343</v>
      </c>
      <c r="K1388" s="662" t="s">
        <v>1663</v>
      </c>
      <c r="L1388" s="663">
        <v>170.52</v>
      </c>
      <c r="M1388" s="663">
        <v>170.52</v>
      </c>
      <c r="N1388" s="662">
        <v>1</v>
      </c>
      <c r="O1388" s="745">
        <v>1</v>
      </c>
      <c r="P1388" s="663"/>
      <c r="Q1388" s="678">
        <v>0</v>
      </c>
      <c r="R1388" s="662"/>
      <c r="S1388" s="678">
        <v>0</v>
      </c>
      <c r="T1388" s="745"/>
      <c r="U1388" s="701">
        <v>0</v>
      </c>
    </row>
    <row r="1389" spans="1:21" ht="14.4" customHeight="1" x14ac:dyDescent="0.3">
      <c r="A1389" s="661">
        <v>13</v>
      </c>
      <c r="B1389" s="662" t="s">
        <v>530</v>
      </c>
      <c r="C1389" s="662" t="s">
        <v>1723</v>
      </c>
      <c r="D1389" s="743" t="s">
        <v>2850</v>
      </c>
      <c r="E1389" s="744" t="s">
        <v>1750</v>
      </c>
      <c r="F1389" s="662" t="s">
        <v>1714</v>
      </c>
      <c r="G1389" s="662" t="s">
        <v>1782</v>
      </c>
      <c r="H1389" s="662" t="s">
        <v>531</v>
      </c>
      <c r="I1389" s="662" t="s">
        <v>2764</v>
      </c>
      <c r="J1389" s="662" t="s">
        <v>1785</v>
      </c>
      <c r="K1389" s="662" t="s">
        <v>2765</v>
      </c>
      <c r="L1389" s="663">
        <v>0</v>
      </c>
      <c r="M1389" s="663">
        <v>0</v>
      </c>
      <c r="N1389" s="662">
        <v>1</v>
      </c>
      <c r="O1389" s="745">
        <v>1</v>
      </c>
      <c r="P1389" s="663"/>
      <c r="Q1389" s="678"/>
      <c r="R1389" s="662"/>
      <c r="S1389" s="678">
        <v>0</v>
      </c>
      <c r="T1389" s="745"/>
      <c r="U1389" s="701">
        <v>0</v>
      </c>
    </row>
    <row r="1390" spans="1:21" ht="14.4" customHeight="1" x14ac:dyDescent="0.3">
      <c r="A1390" s="661">
        <v>13</v>
      </c>
      <c r="B1390" s="662" t="s">
        <v>530</v>
      </c>
      <c r="C1390" s="662" t="s">
        <v>1723</v>
      </c>
      <c r="D1390" s="743" t="s">
        <v>2850</v>
      </c>
      <c r="E1390" s="744" t="s">
        <v>1750</v>
      </c>
      <c r="F1390" s="662" t="s">
        <v>1714</v>
      </c>
      <c r="G1390" s="662" t="s">
        <v>1782</v>
      </c>
      <c r="H1390" s="662" t="s">
        <v>531</v>
      </c>
      <c r="I1390" s="662" t="s">
        <v>2259</v>
      </c>
      <c r="J1390" s="662" t="s">
        <v>1788</v>
      </c>
      <c r="K1390" s="662" t="s">
        <v>2260</v>
      </c>
      <c r="L1390" s="663">
        <v>0</v>
      </c>
      <c r="M1390" s="663">
        <v>0</v>
      </c>
      <c r="N1390" s="662">
        <v>1</v>
      </c>
      <c r="O1390" s="745">
        <v>1</v>
      </c>
      <c r="P1390" s="663"/>
      <c r="Q1390" s="678"/>
      <c r="R1390" s="662"/>
      <c r="S1390" s="678">
        <v>0</v>
      </c>
      <c r="T1390" s="745"/>
      <c r="U1390" s="701">
        <v>0</v>
      </c>
    </row>
    <row r="1391" spans="1:21" ht="14.4" customHeight="1" x14ac:dyDescent="0.3">
      <c r="A1391" s="661">
        <v>13</v>
      </c>
      <c r="B1391" s="662" t="s">
        <v>530</v>
      </c>
      <c r="C1391" s="662" t="s">
        <v>1723</v>
      </c>
      <c r="D1391" s="743" t="s">
        <v>2850</v>
      </c>
      <c r="E1391" s="744" t="s">
        <v>1750</v>
      </c>
      <c r="F1391" s="662" t="s">
        <v>1714</v>
      </c>
      <c r="G1391" s="662" t="s">
        <v>1782</v>
      </c>
      <c r="H1391" s="662" t="s">
        <v>531</v>
      </c>
      <c r="I1391" s="662" t="s">
        <v>2277</v>
      </c>
      <c r="J1391" s="662" t="s">
        <v>1343</v>
      </c>
      <c r="K1391" s="662" t="s">
        <v>1111</v>
      </c>
      <c r="L1391" s="663">
        <v>0</v>
      </c>
      <c r="M1391" s="663">
        <v>0</v>
      </c>
      <c r="N1391" s="662">
        <v>8</v>
      </c>
      <c r="O1391" s="745">
        <v>6</v>
      </c>
      <c r="P1391" s="663"/>
      <c r="Q1391" s="678"/>
      <c r="R1391" s="662"/>
      <c r="S1391" s="678">
        <v>0</v>
      </c>
      <c r="T1391" s="745"/>
      <c r="U1391" s="701">
        <v>0</v>
      </c>
    </row>
    <row r="1392" spans="1:21" ht="14.4" customHeight="1" x14ac:dyDescent="0.3">
      <c r="A1392" s="661">
        <v>13</v>
      </c>
      <c r="B1392" s="662" t="s">
        <v>530</v>
      </c>
      <c r="C1392" s="662" t="s">
        <v>1723</v>
      </c>
      <c r="D1392" s="743" t="s">
        <v>2850</v>
      </c>
      <c r="E1392" s="744" t="s">
        <v>1750</v>
      </c>
      <c r="F1392" s="662" t="s">
        <v>1714</v>
      </c>
      <c r="G1392" s="662" t="s">
        <v>1782</v>
      </c>
      <c r="H1392" s="662" t="s">
        <v>531</v>
      </c>
      <c r="I1392" s="662" t="s">
        <v>1790</v>
      </c>
      <c r="J1392" s="662" t="s">
        <v>1343</v>
      </c>
      <c r="K1392" s="662" t="s">
        <v>1663</v>
      </c>
      <c r="L1392" s="663">
        <v>0</v>
      </c>
      <c r="M1392" s="663">
        <v>0</v>
      </c>
      <c r="N1392" s="662">
        <v>3</v>
      </c>
      <c r="O1392" s="745">
        <v>1.5</v>
      </c>
      <c r="P1392" s="663"/>
      <c r="Q1392" s="678"/>
      <c r="R1392" s="662"/>
      <c r="S1392" s="678">
        <v>0</v>
      </c>
      <c r="T1392" s="745"/>
      <c r="U1392" s="701">
        <v>0</v>
      </c>
    </row>
    <row r="1393" spans="1:21" ht="14.4" customHeight="1" x14ac:dyDescent="0.3">
      <c r="A1393" s="661">
        <v>13</v>
      </c>
      <c r="B1393" s="662" t="s">
        <v>530</v>
      </c>
      <c r="C1393" s="662" t="s">
        <v>1723</v>
      </c>
      <c r="D1393" s="743" t="s">
        <v>2850</v>
      </c>
      <c r="E1393" s="744" t="s">
        <v>1750</v>
      </c>
      <c r="F1393" s="662" t="s">
        <v>1714</v>
      </c>
      <c r="G1393" s="662" t="s">
        <v>1797</v>
      </c>
      <c r="H1393" s="662" t="s">
        <v>531</v>
      </c>
      <c r="I1393" s="662" t="s">
        <v>1475</v>
      </c>
      <c r="J1393" s="662" t="s">
        <v>1476</v>
      </c>
      <c r="K1393" s="662" t="s">
        <v>1764</v>
      </c>
      <c r="L1393" s="663">
        <v>75.819999999999993</v>
      </c>
      <c r="M1393" s="663">
        <v>227.45999999999998</v>
      </c>
      <c r="N1393" s="662">
        <v>3</v>
      </c>
      <c r="O1393" s="745">
        <v>2</v>
      </c>
      <c r="P1393" s="663"/>
      <c r="Q1393" s="678">
        <v>0</v>
      </c>
      <c r="R1393" s="662"/>
      <c r="S1393" s="678">
        <v>0</v>
      </c>
      <c r="T1393" s="745"/>
      <c r="U1393" s="701">
        <v>0</v>
      </c>
    </row>
    <row r="1394" spans="1:21" ht="14.4" customHeight="1" x14ac:dyDescent="0.3">
      <c r="A1394" s="661">
        <v>13</v>
      </c>
      <c r="B1394" s="662" t="s">
        <v>530</v>
      </c>
      <c r="C1394" s="662" t="s">
        <v>1723</v>
      </c>
      <c r="D1394" s="743" t="s">
        <v>2850</v>
      </c>
      <c r="E1394" s="744" t="s">
        <v>1750</v>
      </c>
      <c r="F1394" s="662" t="s">
        <v>1714</v>
      </c>
      <c r="G1394" s="662" t="s">
        <v>1803</v>
      </c>
      <c r="H1394" s="662" t="s">
        <v>531</v>
      </c>
      <c r="I1394" s="662" t="s">
        <v>2365</v>
      </c>
      <c r="J1394" s="662" t="s">
        <v>1809</v>
      </c>
      <c r="K1394" s="662" t="s">
        <v>1935</v>
      </c>
      <c r="L1394" s="663">
        <v>23.06</v>
      </c>
      <c r="M1394" s="663">
        <v>115.3</v>
      </c>
      <c r="N1394" s="662">
        <v>5</v>
      </c>
      <c r="O1394" s="745">
        <v>3.5</v>
      </c>
      <c r="P1394" s="663"/>
      <c r="Q1394" s="678">
        <v>0</v>
      </c>
      <c r="R1394" s="662"/>
      <c r="S1394" s="678">
        <v>0</v>
      </c>
      <c r="T1394" s="745"/>
      <c r="U1394" s="701">
        <v>0</v>
      </c>
    </row>
    <row r="1395" spans="1:21" ht="14.4" customHeight="1" x14ac:dyDescent="0.3">
      <c r="A1395" s="661">
        <v>13</v>
      </c>
      <c r="B1395" s="662" t="s">
        <v>530</v>
      </c>
      <c r="C1395" s="662" t="s">
        <v>1723</v>
      </c>
      <c r="D1395" s="743" t="s">
        <v>2850</v>
      </c>
      <c r="E1395" s="744" t="s">
        <v>1750</v>
      </c>
      <c r="F1395" s="662" t="s">
        <v>1714</v>
      </c>
      <c r="G1395" s="662" t="s">
        <v>1803</v>
      </c>
      <c r="H1395" s="662" t="s">
        <v>531</v>
      </c>
      <c r="I1395" s="662" t="s">
        <v>2214</v>
      </c>
      <c r="J1395" s="662" t="s">
        <v>1809</v>
      </c>
      <c r="K1395" s="662" t="s">
        <v>1944</v>
      </c>
      <c r="L1395" s="663">
        <v>0</v>
      </c>
      <c r="M1395" s="663">
        <v>0</v>
      </c>
      <c r="N1395" s="662">
        <v>3</v>
      </c>
      <c r="O1395" s="745">
        <v>2.5</v>
      </c>
      <c r="P1395" s="663"/>
      <c r="Q1395" s="678"/>
      <c r="R1395" s="662"/>
      <c r="S1395" s="678">
        <v>0</v>
      </c>
      <c r="T1395" s="745"/>
      <c r="U1395" s="701">
        <v>0</v>
      </c>
    </row>
    <row r="1396" spans="1:21" ht="14.4" customHeight="1" x14ac:dyDescent="0.3">
      <c r="A1396" s="661">
        <v>13</v>
      </c>
      <c r="B1396" s="662" t="s">
        <v>530</v>
      </c>
      <c r="C1396" s="662" t="s">
        <v>1723</v>
      </c>
      <c r="D1396" s="743" t="s">
        <v>2850</v>
      </c>
      <c r="E1396" s="744" t="s">
        <v>1750</v>
      </c>
      <c r="F1396" s="662" t="s">
        <v>1714</v>
      </c>
      <c r="G1396" s="662" t="s">
        <v>1803</v>
      </c>
      <c r="H1396" s="662" t="s">
        <v>531</v>
      </c>
      <c r="I1396" s="662" t="s">
        <v>1808</v>
      </c>
      <c r="J1396" s="662" t="s">
        <v>1809</v>
      </c>
      <c r="K1396" s="662" t="s">
        <v>1140</v>
      </c>
      <c r="L1396" s="663">
        <v>69.16</v>
      </c>
      <c r="M1396" s="663">
        <v>207.48</v>
      </c>
      <c r="N1396" s="662">
        <v>3</v>
      </c>
      <c r="O1396" s="745">
        <v>2</v>
      </c>
      <c r="P1396" s="663"/>
      <c r="Q1396" s="678">
        <v>0</v>
      </c>
      <c r="R1396" s="662"/>
      <c r="S1396" s="678">
        <v>0</v>
      </c>
      <c r="T1396" s="745"/>
      <c r="U1396" s="701">
        <v>0</v>
      </c>
    </row>
    <row r="1397" spans="1:21" ht="14.4" customHeight="1" x14ac:dyDescent="0.3">
      <c r="A1397" s="661">
        <v>13</v>
      </c>
      <c r="B1397" s="662" t="s">
        <v>530</v>
      </c>
      <c r="C1397" s="662" t="s">
        <v>1723</v>
      </c>
      <c r="D1397" s="743" t="s">
        <v>2850</v>
      </c>
      <c r="E1397" s="744" t="s">
        <v>1750</v>
      </c>
      <c r="F1397" s="662" t="s">
        <v>1714</v>
      </c>
      <c r="G1397" s="662" t="s">
        <v>1803</v>
      </c>
      <c r="H1397" s="662" t="s">
        <v>531</v>
      </c>
      <c r="I1397" s="662" t="s">
        <v>2766</v>
      </c>
      <c r="J1397" s="662" t="s">
        <v>987</v>
      </c>
      <c r="K1397" s="662" t="s">
        <v>2767</v>
      </c>
      <c r="L1397" s="663">
        <v>0</v>
      </c>
      <c r="M1397" s="663">
        <v>0</v>
      </c>
      <c r="N1397" s="662">
        <v>6</v>
      </c>
      <c r="O1397" s="745">
        <v>3.5</v>
      </c>
      <c r="P1397" s="663"/>
      <c r="Q1397" s="678"/>
      <c r="R1397" s="662"/>
      <c r="S1397" s="678">
        <v>0</v>
      </c>
      <c r="T1397" s="745"/>
      <c r="U1397" s="701">
        <v>0</v>
      </c>
    </row>
    <row r="1398" spans="1:21" ht="14.4" customHeight="1" x14ac:dyDescent="0.3">
      <c r="A1398" s="661">
        <v>13</v>
      </c>
      <c r="B1398" s="662" t="s">
        <v>530</v>
      </c>
      <c r="C1398" s="662" t="s">
        <v>1723</v>
      </c>
      <c r="D1398" s="743" t="s">
        <v>2850</v>
      </c>
      <c r="E1398" s="744" t="s">
        <v>1750</v>
      </c>
      <c r="F1398" s="662" t="s">
        <v>1714</v>
      </c>
      <c r="G1398" s="662" t="s">
        <v>1803</v>
      </c>
      <c r="H1398" s="662" t="s">
        <v>531</v>
      </c>
      <c r="I1398" s="662" t="s">
        <v>986</v>
      </c>
      <c r="J1398" s="662" t="s">
        <v>987</v>
      </c>
      <c r="K1398" s="662" t="s">
        <v>1811</v>
      </c>
      <c r="L1398" s="663">
        <v>13.83</v>
      </c>
      <c r="M1398" s="663">
        <v>124.47</v>
      </c>
      <c r="N1398" s="662">
        <v>9</v>
      </c>
      <c r="O1398" s="745">
        <v>6.5</v>
      </c>
      <c r="P1398" s="663">
        <v>13.83</v>
      </c>
      <c r="Q1398" s="678">
        <v>0.11111111111111112</v>
      </c>
      <c r="R1398" s="662">
        <v>1</v>
      </c>
      <c r="S1398" s="678">
        <v>0.1111111111111111</v>
      </c>
      <c r="T1398" s="745">
        <v>0.5</v>
      </c>
      <c r="U1398" s="701">
        <v>7.6923076923076927E-2</v>
      </c>
    </row>
    <row r="1399" spans="1:21" ht="14.4" customHeight="1" x14ac:dyDescent="0.3">
      <c r="A1399" s="661">
        <v>13</v>
      </c>
      <c r="B1399" s="662" t="s">
        <v>530</v>
      </c>
      <c r="C1399" s="662" t="s">
        <v>1723</v>
      </c>
      <c r="D1399" s="743" t="s">
        <v>2850</v>
      </c>
      <c r="E1399" s="744" t="s">
        <v>1750</v>
      </c>
      <c r="F1399" s="662" t="s">
        <v>1714</v>
      </c>
      <c r="G1399" s="662" t="s">
        <v>1803</v>
      </c>
      <c r="H1399" s="662" t="s">
        <v>531</v>
      </c>
      <c r="I1399" s="662" t="s">
        <v>2481</v>
      </c>
      <c r="J1399" s="662" t="s">
        <v>1809</v>
      </c>
      <c r="K1399" s="662" t="s">
        <v>2482</v>
      </c>
      <c r="L1399" s="663">
        <v>0</v>
      </c>
      <c r="M1399" s="663">
        <v>0</v>
      </c>
      <c r="N1399" s="662">
        <v>9</v>
      </c>
      <c r="O1399" s="745">
        <v>6.5</v>
      </c>
      <c r="P1399" s="663"/>
      <c r="Q1399" s="678"/>
      <c r="R1399" s="662"/>
      <c r="S1399" s="678">
        <v>0</v>
      </c>
      <c r="T1399" s="745"/>
      <c r="U1399" s="701">
        <v>0</v>
      </c>
    </row>
    <row r="1400" spans="1:21" ht="14.4" customHeight="1" x14ac:dyDescent="0.3">
      <c r="A1400" s="661">
        <v>13</v>
      </c>
      <c r="B1400" s="662" t="s">
        <v>530</v>
      </c>
      <c r="C1400" s="662" t="s">
        <v>1723</v>
      </c>
      <c r="D1400" s="743" t="s">
        <v>2850</v>
      </c>
      <c r="E1400" s="744" t="s">
        <v>1750</v>
      </c>
      <c r="F1400" s="662" t="s">
        <v>1714</v>
      </c>
      <c r="G1400" s="662" t="s">
        <v>1803</v>
      </c>
      <c r="H1400" s="662" t="s">
        <v>531</v>
      </c>
      <c r="I1400" s="662" t="s">
        <v>2616</v>
      </c>
      <c r="J1400" s="662" t="s">
        <v>1809</v>
      </c>
      <c r="K1400" s="662" t="s">
        <v>2617</v>
      </c>
      <c r="L1400" s="663">
        <v>0</v>
      </c>
      <c r="M1400" s="663">
        <v>0</v>
      </c>
      <c r="N1400" s="662">
        <v>1</v>
      </c>
      <c r="O1400" s="745">
        <v>1</v>
      </c>
      <c r="P1400" s="663"/>
      <c r="Q1400" s="678"/>
      <c r="R1400" s="662"/>
      <c r="S1400" s="678">
        <v>0</v>
      </c>
      <c r="T1400" s="745"/>
      <c r="U1400" s="701">
        <v>0</v>
      </c>
    </row>
    <row r="1401" spans="1:21" ht="14.4" customHeight="1" x14ac:dyDescent="0.3">
      <c r="A1401" s="661">
        <v>13</v>
      </c>
      <c r="B1401" s="662" t="s">
        <v>530</v>
      </c>
      <c r="C1401" s="662" t="s">
        <v>1723</v>
      </c>
      <c r="D1401" s="743" t="s">
        <v>2850</v>
      </c>
      <c r="E1401" s="744" t="s">
        <v>1750</v>
      </c>
      <c r="F1401" s="662" t="s">
        <v>1714</v>
      </c>
      <c r="G1401" s="662" t="s">
        <v>1803</v>
      </c>
      <c r="H1401" s="662" t="s">
        <v>531</v>
      </c>
      <c r="I1401" s="662" t="s">
        <v>2793</v>
      </c>
      <c r="J1401" s="662" t="s">
        <v>987</v>
      </c>
      <c r="K1401" s="662" t="s">
        <v>2794</v>
      </c>
      <c r="L1401" s="663">
        <v>13.83</v>
      </c>
      <c r="M1401" s="663">
        <v>13.83</v>
      </c>
      <c r="N1401" s="662">
        <v>1</v>
      </c>
      <c r="O1401" s="745">
        <v>1</v>
      </c>
      <c r="P1401" s="663"/>
      <c r="Q1401" s="678">
        <v>0</v>
      </c>
      <c r="R1401" s="662"/>
      <c r="S1401" s="678">
        <v>0</v>
      </c>
      <c r="T1401" s="745"/>
      <c r="U1401" s="701">
        <v>0</v>
      </c>
    </row>
    <row r="1402" spans="1:21" ht="14.4" customHeight="1" x14ac:dyDescent="0.3">
      <c r="A1402" s="661">
        <v>13</v>
      </c>
      <c r="B1402" s="662" t="s">
        <v>530</v>
      </c>
      <c r="C1402" s="662" t="s">
        <v>1723</v>
      </c>
      <c r="D1402" s="743" t="s">
        <v>2850</v>
      </c>
      <c r="E1402" s="744" t="s">
        <v>1750</v>
      </c>
      <c r="F1402" s="662" t="s">
        <v>1714</v>
      </c>
      <c r="G1402" s="662" t="s">
        <v>2618</v>
      </c>
      <c r="H1402" s="662" t="s">
        <v>531</v>
      </c>
      <c r="I1402" s="662" t="s">
        <v>2619</v>
      </c>
      <c r="J1402" s="662" t="s">
        <v>2620</v>
      </c>
      <c r="K1402" s="662" t="s">
        <v>2621</v>
      </c>
      <c r="L1402" s="663">
        <v>0</v>
      </c>
      <c r="M1402" s="663">
        <v>0</v>
      </c>
      <c r="N1402" s="662">
        <v>1</v>
      </c>
      <c r="O1402" s="745">
        <v>1</v>
      </c>
      <c r="P1402" s="663"/>
      <c r="Q1402" s="678"/>
      <c r="R1402" s="662"/>
      <c r="S1402" s="678">
        <v>0</v>
      </c>
      <c r="T1402" s="745"/>
      <c r="U1402" s="701">
        <v>0</v>
      </c>
    </row>
    <row r="1403" spans="1:21" ht="14.4" customHeight="1" x14ac:dyDescent="0.3">
      <c r="A1403" s="661">
        <v>13</v>
      </c>
      <c r="B1403" s="662" t="s">
        <v>530</v>
      </c>
      <c r="C1403" s="662" t="s">
        <v>1723</v>
      </c>
      <c r="D1403" s="743" t="s">
        <v>2850</v>
      </c>
      <c r="E1403" s="744" t="s">
        <v>1750</v>
      </c>
      <c r="F1403" s="662" t="s">
        <v>1714</v>
      </c>
      <c r="G1403" s="662" t="s">
        <v>1960</v>
      </c>
      <c r="H1403" s="662" t="s">
        <v>531</v>
      </c>
      <c r="I1403" s="662" t="s">
        <v>2101</v>
      </c>
      <c r="J1403" s="662" t="s">
        <v>2102</v>
      </c>
      <c r="K1403" s="662" t="s">
        <v>2103</v>
      </c>
      <c r="L1403" s="663">
        <v>140.96</v>
      </c>
      <c r="M1403" s="663">
        <v>1409.6000000000001</v>
      </c>
      <c r="N1403" s="662">
        <v>10</v>
      </c>
      <c r="O1403" s="745">
        <v>9.5</v>
      </c>
      <c r="P1403" s="663">
        <v>281.92</v>
      </c>
      <c r="Q1403" s="678">
        <v>0.19999999999999998</v>
      </c>
      <c r="R1403" s="662">
        <v>2</v>
      </c>
      <c r="S1403" s="678">
        <v>0.2</v>
      </c>
      <c r="T1403" s="745">
        <v>2</v>
      </c>
      <c r="U1403" s="701">
        <v>0.21052631578947367</v>
      </c>
    </row>
    <row r="1404" spans="1:21" ht="14.4" customHeight="1" x14ac:dyDescent="0.3">
      <c r="A1404" s="661">
        <v>13</v>
      </c>
      <c r="B1404" s="662" t="s">
        <v>530</v>
      </c>
      <c r="C1404" s="662" t="s">
        <v>1723</v>
      </c>
      <c r="D1404" s="743" t="s">
        <v>2850</v>
      </c>
      <c r="E1404" s="744" t="s">
        <v>1750</v>
      </c>
      <c r="F1404" s="662" t="s">
        <v>1714</v>
      </c>
      <c r="G1404" s="662" t="s">
        <v>1960</v>
      </c>
      <c r="H1404" s="662" t="s">
        <v>531</v>
      </c>
      <c r="I1404" s="662" t="s">
        <v>2586</v>
      </c>
      <c r="J1404" s="662" t="s">
        <v>2102</v>
      </c>
      <c r="K1404" s="662" t="s">
        <v>2103</v>
      </c>
      <c r="L1404" s="663">
        <v>140.96</v>
      </c>
      <c r="M1404" s="663">
        <v>140.96</v>
      </c>
      <c r="N1404" s="662">
        <v>1</v>
      </c>
      <c r="O1404" s="745">
        <v>0.5</v>
      </c>
      <c r="P1404" s="663"/>
      <c r="Q1404" s="678">
        <v>0</v>
      </c>
      <c r="R1404" s="662"/>
      <c r="S1404" s="678">
        <v>0</v>
      </c>
      <c r="T1404" s="745"/>
      <c r="U1404" s="701">
        <v>0</v>
      </c>
    </row>
    <row r="1405" spans="1:21" ht="14.4" customHeight="1" x14ac:dyDescent="0.3">
      <c r="A1405" s="661">
        <v>13</v>
      </c>
      <c r="B1405" s="662" t="s">
        <v>530</v>
      </c>
      <c r="C1405" s="662" t="s">
        <v>1723</v>
      </c>
      <c r="D1405" s="743" t="s">
        <v>2850</v>
      </c>
      <c r="E1405" s="744" t="s">
        <v>1750</v>
      </c>
      <c r="F1405" s="662" t="s">
        <v>1714</v>
      </c>
      <c r="G1405" s="662" t="s">
        <v>1973</v>
      </c>
      <c r="H1405" s="662" t="s">
        <v>531</v>
      </c>
      <c r="I1405" s="662" t="s">
        <v>1974</v>
      </c>
      <c r="J1405" s="662" t="s">
        <v>1530</v>
      </c>
      <c r="K1405" s="662" t="s">
        <v>1975</v>
      </c>
      <c r="L1405" s="663">
        <v>89.91</v>
      </c>
      <c r="M1405" s="663">
        <v>179.82</v>
      </c>
      <c r="N1405" s="662">
        <v>2</v>
      </c>
      <c r="O1405" s="745">
        <v>1.5</v>
      </c>
      <c r="P1405" s="663"/>
      <c r="Q1405" s="678">
        <v>0</v>
      </c>
      <c r="R1405" s="662"/>
      <c r="S1405" s="678">
        <v>0</v>
      </c>
      <c r="T1405" s="745"/>
      <c r="U1405" s="701">
        <v>0</v>
      </c>
    </row>
    <row r="1406" spans="1:21" ht="14.4" customHeight="1" x14ac:dyDescent="0.3">
      <c r="A1406" s="661">
        <v>13</v>
      </c>
      <c r="B1406" s="662" t="s">
        <v>530</v>
      </c>
      <c r="C1406" s="662" t="s">
        <v>1723</v>
      </c>
      <c r="D1406" s="743" t="s">
        <v>2850</v>
      </c>
      <c r="E1406" s="744" t="s">
        <v>1750</v>
      </c>
      <c r="F1406" s="662" t="s">
        <v>1714</v>
      </c>
      <c r="G1406" s="662" t="s">
        <v>1861</v>
      </c>
      <c r="H1406" s="662" t="s">
        <v>531</v>
      </c>
      <c r="I1406" s="662" t="s">
        <v>727</v>
      </c>
      <c r="J1406" s="662" t="s">
        <v>728</v>
      </c>
      <c r="K1406" s="662" t="s">
        <v>729</v>
      </c>
      <c r="L1406" s="663">
        <v>126.59</v>
      </c>
      <c r="M1406" s="663">
        <v>4557.2400000000016</v>
      </c>
      <c r="N1406" s="662">
        <v>36</v>
      </c>
      <c r="O1406" s="745">
        <v>29.5</v>
      </c>
      <c r="P1406" s="663">
        <v>379.77</v>
      </c>
      <c r="Q1406" s="678">
        <v>8.3333333333333301E-2</v>
      </c>
      <c r="R1406" s="662">
        <v>3</v>
      </c>
      <c r="S1406" s="678">
        <v>8.3333333333333329E-2</v>
      </c>
      <c r="T1406" s="745">
        <v>2</v>
      </c>
      <c r="U1406" s="701">
        <v>6.7796610169491525E-2</v>
      </c>
    </row>
    <row r="1407" spans="1:21" ht="14.4" customHeight="1" x14ac:dyDescent="0.3">
      <c r="A1407" s="661">
        <v>13</v>
      </c>
      <c r="B1407" s="662" t="s">
        <v>530</v>
      </c>
      <c r="C1407" s="662" t="s">
        <v>1723</v>
      </c>
      <c r="D1407" s="743" t="s">
        <v>2850</v>
      </c>
      <c r="E1407" s="744" t="s">
        <v>1750</v>
      </c>
      <c r="F1407" s="662" t="s">
        <v>1714</v>
      </c>
      <c r="G1407" s="662" t="s">
        <v>1866</v>
      </c>
      <c r="H1407" s="662" t="s">
        <v>531</v>
      </c>
      <c r="I1407" s="662" t="s">
        <v>2232</v>
      </c>
      <c r="J1407" s="662" t="s">
        <v>1868</v>
      </c>
      <c r="K1407" s="662" t="s">
        <v>1935</v>
      </c>
      <c r="L1407" s="663">
        <v>0</v>
      </c>
      <c r="M1407" s="663">
        <v>0</v>
      </c>
      <c r="N1407" s="662">
        <v>1</v>
      </c>
      <c r="O1407" s="745">
        <v>0.5</v>
      </c>
      <c r="P1407" s="663"/>
      <c r="Q1407" s="678"/>
      <c r="R1407" s="662"/>
      <c r="S1407" s="678">
        <v>0</v>
      </c>
      <c r="T1407" s="745"/>
      <c r="U1407" s="701">
        <v>0</v>
      </c>
    </row>
    <row r="1408" spans="1:21" ht="14.4" customHeight="1" x14ac:dyDescent="0.3">
      <c r="A1408" s="661">
        <v>13</v>
      </c>
      <c r="B1408" s="662" t="s">
        <v>530</v>
      </c>
      <c r="C1408" s="662" t="s">
        <v>1723</v>
      </c>
      <c r="D1408" s="743" t="s">
        <v>2850</v>
      </c>
      <c r="E1408" s="744" t="s">
        <v>1750</v>
      </c>
      <c r="F1408" s="662" t="s">
        <v>1714</v>
      </c>
      <c r="G1408" s="662" t="s">
        <v>1866</v>
      </c>
      <c r="H1408" s="662" t="s">
        <v>1113</v>
      </c>
      <c r="I1408" s="662" t="s">
        <v>1867</v>
      </c>
      <c r="J1408" s="662" t="s">
        <v>1868</v>
      </c>
      <c r="K1408" s="662" t="s">
        <v>1140</v>
      </c>
      <c r="L1408" s="663">
        <v>69.16</v>
      </c>
      <c r="M1408" s="663">
        <v>138.32</v>
      </c>
      <c r="N1408" s="662">
        <v>2</v>
      </c>
      <c r="O1408" s="745">
        <v>1</v>
      </c>
      <c r="P1408" s="663">
        <v>69.16</v>
      </c>
      <c r="Q1408" s="678">
        <v>0.5</v>
      </c>
      <c r="R1408" s="662">
        <v>1</v>
      </c>
      <c r="S1408" s="678">
        <v>0.5</v>
      </c>
      <c r="T1408" s="745">
        <v>0.5</v>
      </c>
      <c r="U1408" s="701">
        <v>0.5</v>
      </c>
    </row>
    <row r="1409" spans="1:21" ht="14.4" customHeight="1" x14ac:dyDescent="0.3">
      <c r="A1409" s="661">
        <v>13</v>
      </c>
      <c r="B1409" s="662" t="s">
        <v>530</v>
      </c>
      <c r="C1409" s="662" t="s">
        <v>1723</v>
      </c>
      <c r="D1409" s="743" t="s">
        <v>2850</v>
      </c>
      <c r="E1409" s="744" t="s">
        <v>1750</v>
      </c>
      <c r="F1409" s="662" t="s">
        <v>1714</v>
      </c>
      <c r="G1409" s="662" t="s">
        <v>1877</v>
      </c>
      <c r="H1409" s="662" t="s">
        <v>531</v>
      </c>
      <c r="I1409" s="662" t="s">
        <v>2552</v>
      </c>
      <c r="J1409" s="662" t="s">
        <v>1882</v>
      </c>
      <c r="K1409" s="662" t="s">
        <v>2301</v>
      </c>
      <c r="L1409" s="663">
        <v>0</v>
      </c>
      <c r="M1409" s="663">
        <v>0</v>
      </c>
      <c r="N1409" s="662">
        <v>7</v>
      </c>
      <c r="O1409" s="745">
        <v>4</v>
      </c>
      <c r="P1409" s="663"/>
      <c r="Q1409" s="678"/>
      <c r="R1409" s="662"/>
      <c r="S1409" s="678">
        <v>0</v>
      </c>
      <c r="T1409" s="745"/>
      <c r="U1409" s="701">
        <v>0</v>
      </c>
    </row>
    <row r="1410" spans="1:21" ht="14.4" customHeight="1" x14ac:dyDescent="0.3">
      <c r="A1410" s="661">
        <v>13</v>
      </c>
      <c r="B1410" s="662" t="s">
        <v>530</v>
      </c>
      <c r="C1410" s="662" t="s">
        <v>1723</v>
      </c>
      <c r="D1410" s="743" t="s">
        <v>2850</v>
      </c>
      <c r="E1410" s="744" t="s">
        <v>1750</v>
      </c>
      <c r="F1410" s="662" t="s">
        <v>1714</v>
      </c>
      <c r="G1410" s="662" t="s">
        <v>2027</v>
      </c>
      <c r="H1410" s="662" t="s">
        <v>531</v>
      </c>
      <c r="I1410" s="662" t="s">
        <v>2028</v>
      </c>
      <c r="J1410" s="662" t="s">
        <v>1089</v>
      </c>
      <c r="K1410" s="662" t="s">
        <v>2029</v>
      </c>
      <c r="L1410" s="663">
        <v>0</v>
      </c>
      <c r="M1410" s="663">
        <v>0</v>
      </c>
      <c r="N1410" s="662">
        <v>4</v>
      </c>
      <c r="O1410" s="745">
        <v>2.5</v>
      </c>
      <c r="P1410" s="663">
        <v>0</v>
      </c>
      <c r="Q1410" s="678"/>
      <c r="R1410" s="662">
        <v>1</v>
      </c>
      <c r="S1410" s="678">
        <v>0.25</v>
      </c>
      <c r="T1410" s="745">
        <v>0.5</v>
      </c>
      <c r="U1410" s="701">
        <v>0.2</v>
      </c>
    </row>
    <row r="1411" spans="1:21" ht="14.4" customHeight="1" x14ac:dyDescent="0.3">
      <c r="A1411" s="661">
        <v>13</v>
      </c>
      <c r="B1411" s="662" t="s">
        <v>530</v>
      </c>
      <c r="C1411" s="662" t="s">
        <v>1723</v>
      </c>
      <c r="D1411" s="743" t="s">
        <v>2850</v>
      </c>
      <c r="E1411" s="744" t="s">
        <v>1750</v>
      </c>
      <c r="F1411" s="662" t="s">
        <v>1714</v>
      </c>
      <c r="G1411" s="662" t="s">
        <v>2033</v>
      </c>
      <c r="H1411" s="662" t="s">
        <v>531</v>
      </c>
      <c r="I1411" s="662" t="s">
        <v>681</v>
      </c>
      <c r="J1411" s="662" t="s">
        <v>2034</v>
      </c>
      <c r="K1411" s="662" t="s">
        <v>2035</v>
      </c>
      <c r="L1411" s="663">
        <v>0</v>
      </c>
      <c r="M1411" s="663">
        <v>0</v>
      </c>
      <c r="N1411" s="662">
        <v>1</v>
      </c>
      <c r="O1411" s="745">
        <v>0.5</v>
      </c>
      <c r="P1411" s="663"/>
      <c r="Q1411" s="678"/>
      <c r="R1411" s="662"/>
      <c r="S1411" s="678">
        <v>0</v>
      </c>
      <c r="T1411" s="745"/>
      <c r="U1411" s="701">
        <v>0</v>
      </c>
    </row>
    <row r="1412" spans="1:21" ht="14.4" customHeight="1" x14ac:dyDescent="0.3">
      <c r="A1412" s="661">
        <v>13</v>
      </c>
      <c r="B1412" s="662" t="s">
        <v>530</v>
      </c>
      <c r="C1412" s="662" t="s">
        <v>1723</v>
      </c>
      <c r="D1412" s="743" t="s">
        <v>2850</v>
      </c>
      <c r="E1412" s="744" t="s">
        <v>1750</v>
      </c>
      <c r="F1412" s="662" t="s">
        <v>1714</v>
      </c>
      <c r="G1412" s="662" t="s">
        <v>1899</v>
      </c>
      <c r="H1412" s="662" t="s">
        <v>531</v>
      </c>
      <c r="I1412" s="662" t="s">
        <v>1900</v>
      </c>
      <c r="J1412" s="662" t="s">
        <v>632</v>
      </c>
      <c r="K1412" s="662" t="s">
        <v>1901</v>
      </c>
      <c r="L1412" s="663">
        <v>85.76</v>
      </c>
      <c r="M1412" s="663">
        <v>85.76</v>
      </c>
      <c r="N1412" s="662">
        <v>1</v>
      </c>
      <c r="O1412" s="745">
        <v>0.5</v>
      </c>
      <c r="P1412" s="663">
        <v>85.76</v>
      </c>
      <c r="Q1412" s="678">
        <v>1</v>
      </c>
      <c r="R1412" s="662">
        <v>1</v>
      </c>
      <c r="S1412" s="678">
        <v>1</v>
      </c>
      <c r="T1412" s="745">
        <v>0.5</v>
      </c>
      <c r="U1412" s="701">
        <v>1</v>
      </c>
    </row>
    <row r="1413" spans="1:21" ht="14.4" customHeight="1" thickBot="1" x14ac:dyDescent="0.35">
      <c r="A1413" s="667">
        <v>13</v>
      </c>
      <c r="B1413" s="668" t="s">
        <v>530</v>
      </c>
      <c r="C1413" s="668" t="s">
        <v>1723</v>
      </c>
      <c r="D1413" s="746" t="s">
        <v>2850</v>
      </c>
      <c r="E1413" s="747" t="s">
        <v>1750</v>
      </c>
      <c r="F1413" s="668" t="s">
        <v>1714</v>
      </c>
      <c r="G1413" s="668" t="s">
        <v>1913</v>
      </c>
      <c r="H1413" s="668" t="s">
        <v>531</v>
      </c>
      <c r="I1413" s="668" t="s">
        <v>1914</v>
      </c>
      <c r="J1413" s="668" t="s">
        <v>1915</v>
      </c>
      <c r="K1413" s="668" t="s">
        <v>1916</v>
      </c>
      <c r="L1413" s="669">
        <v>75.819999999999993</v>
      </c>
      <c r="M1413" s="669">
        <v>530.74</v>
      </c>
      <c r="N1413" s="668">
        <v>7</v>
      </c>
      <c r="O1413" s="748">
        <v>7</v>
      </c>
      <c r="P1413" s="669"/>
      <c r="Q1413" s="679">
        <v>0</v>
      </c>
      <c r="R1413" s="668"/>
      <c r="S1413" s="679">
        <v>0</v>
      </c>
      <c r="T1413" s="748"/>
      <c r="U1413" s="702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2852</v>
      </c>
      <c r="B1" s="516"/>
      <c r="C1" s="516"/>
      <c r="D1" s="516"/>
      <c r="E1" s="516"/>
      <c r="F1" s="516"/>
    </row>
    <row r="2" spans="1:6" ht="14.4" customHeight="1" thickBot="1" x14ac:dyDescent="0.35">
      <c r="A2" s="382" t="s">
        <v>310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749" t="s">
        <v>212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x14ac:dyDescent="0.3">
      <c r="A5" s="751" t="s">
        <v>1745</v>
      </c>
      <c r="B5" s="229">
        <v>1914.03</v>
      </c>
      <c r="C5" s="742">
        <v>0.5703715402770162</v>
      </c>
      <c r="D5" s="229">
        <v>1441.7300000000002</v>
      </c>
      <c r="E5" s="742">
        <v>0.4296284597229838</v>
      </c>
      <c r="F5" s="750">
        <v>3355.76</v>
      </c>
    </row>
    <row r="6" spans="1:6" ht="14.4" customHeight="1" x14ac:dyDescent="0.3">
      <c r="A6" s="690" t="s">
        <v>1735</v>
      </c>
      <c r="B6" s="665">
        <v>873.06999999999994</v>
      </c>
      <c r="C6" s="678">
        <v>0.63323300090661827</v>
      </c>
      <c r="D6" s="665">
        <v>505.68000000000006</v>
      </c>
      <c r="E6" s="678">
        <v>0.36676699909338173</v>
      </c>
      <c r="F6" s="666">
        <v>1378.75</v>
      </c>
    </row>
    <row r="7" spans="1:6" ht="14.4" customHeight="1" x14ac:dyDescent="0.3">
      <c r="A7" s="690" t="s">
        <v>1739</v>
      </c>
      <c r="B7" s="665">
        <v>338.53</v>
      </c>
      <c r="C7" s="678">
        <v>2.452666286543119E-2</v>
      </c>
      <c r="D7" s="665">
        <v>13464</v>
      </c>
      <c r="E7" s="678">
        <v>0.97547333713456874</v>
      </c>
      <c r="F7" s="666">
        <v>13802.53</v>
      </c>
    </row>
    <row r="8" spans="1:6" ht="14.4" customHeight="1" x14ac:dyDescent="0.3">
      <c r="A8" s="690" t="s">
        <v>1738</v>
      </c>
      <c r="B8" s="665">
        <v>306.2</v>
      </c>
      <c r="C8" s="678">
        <v>1.0083533280599506E-2</v>
      </c>
      <c r="D8" s="665">
        <v>30060.14</v>
      </c>
      <c r="E8" s="678">
        <v>0.98991646671940048</v>
      </c>
      <c r="F8" s="666">
        <v>30366.34</v>
      </c>
    </row>
    <row r="9" spans="1:6" ht="14.4" customHeight="1" x14ac:dyDescent="0.3">
      <c r="A9" s="690" t="s">
        <v>1749</v>
      </c>
      <c r="B9" s="665">
        <v>300.68</v>
      </c>
      <c r="C9" s="678">
        <v>5.4387954627263084E-2</v>
      </c>
      <c r="D9" s="665">
        <v>5227.7499999999991</v>
      </c>
      <c r="E9" s="678">
        <v>0.94561204537273691</v>
      </c>
      <c r="F9" s="666">
        <v>5528.4299999999994</v>
      </c>
    </row>
    <row r="10" spans="1:6" ht="14.4" customHeight="1" x14ac:dyDescent="0.3">
      <c r="A10" s="690" t="s">
        <v>1740</v>
      </c>
      <c r="B10" s="665">
        <v>259.5</v>
      </c>
      <c r="C10" s="678">
        <v>7.893272012191227E-2</v>
      </c>
      <c r="D10" s="665">
        <v>3028.11</v>
      </c>
      <c r="E10" s="678">
        <v>0.92106727987808779</v>
      </c>
      <c r="F10" s="666">
        <v>3287.61</v>
      </c>
    </row>
    <row r="11" spans="1:6" ht="14.4" customHeight="1" x14ac:dyDescent="0.3">
      <c r="A11" s="690" t="s">
        <v>1729</v>
      </c>
      <c r="B11" s="665">
        <v>170.52</v>
      </c>
      <c r="C11" s="678">
        <v>1.8735188027586388E-2</v>
      </c>
      <c r="D11" s="665">
        <v>8931.07</v>
      </c>
      <c r="E11" s="678">
        <v>0.98126481197241355</v>
      </c>
      <c r="F11" s="666">
        <v>9101.59</v>
      </c>
    </row>
    <row r="12" spans="1:6" ht="14.4" customHeight="1" x14ac:dyDescent="0.3">
      <c r="A12" s="690" t="s">
        <v>1728</v>
      </c>
      <c r="B12" s="665">
        <v>170.52</v>
      </c>
      <c r="C12" s="678">
        <v>1.2594205424696225E-2</v>
      </c>
      <c r="D12" s="665">
        <v>13369.039999999999</v>
      </c>
      <c r="E12" s="678">
        <v>0.98740579457530375</v>
      </c>
      <c r="F12" s="666">
        <v>13539.56</v>
      </c>
    </row>
    <row r="13" spans="1:6" ht="14.4" customHeight="1" x14ac:dyDescent="0.3">
      <c r="A13" s="690" t="s">
        <v>1730</v>
      </c>
      <c r="B13" s="665">
        <v>100.11</v>
      </c>
      <c r="C13" s="678">
        <v>1.5687170461297772E-3</v>
      </c>
      <c r="D13" s="665">
        <v>63716.37</v>
      </c>
      <c r="E13" s="678">
        <v>0.99843128295387018</v>
      </c>
      <c r="F13" s="666">
        <v>63816.480000000003</v>
      </c>
    </row>
    <row r="14" spans="1:6" ht="14.4" customHeight="1" x14ac:dyDescent="0.3">
      <c r="A14" s="690" t="s">
        <v>1732</v>
      </c>
      <c r="B14" s="665">
        <v>0</v>
      </c>
      <c r="C14" s="678">
        <v>0</v>
      </c>
      <c r="D14" s="665">
        <v>9479.33</v>
      </c>
      <c r="E14" s="678">
        <v>1</v>
      </c>
      <c r="F14" s="666">
        <v>9479.33</v>
      </c>
    </row>
    <row r="15" spans="1:6" ht="14.4" customHeight="1" x14ac:dyDescent="0.3">
      <c r="A15" s="690" t="s">
        <v>1737</v>
      </c>
      <c r="B15" s="665">
        <v>0</v>
      </c>
      <c r="C15" s="678">
        <v>0</v>
      </c>
      <c r="D15" s="665">
        <v>115754.62000000002</v>
      </c>
      <c r="E15" s="678">
        <v>1</v>
      </c>
      <c r="F15" s="666">
        <v>115754.62000000002</v>
      </c>
    </row>
    <row r="16" spans="1:6" ht="14.4" customHeight="1" x14ac:dyDescent="0.3">
      <c r="A16" s="690" t="s">
        <v>1733</v>
      </c>
      <c r="B16" s="665"/>
      <c r="C16" s="678">
        <v>0</v>
      </c>
      <c r="D16" s="665">
        <v>532.24</v>
      </c>
      <c r="E16" s="678">
        <v>1</v>
      </c>
      <c r="F16" s="666">
        <v>532.24</v>
      </c>
    </row>
    <row r="17" spans="1:6" ht="14.4" customHeight="1" x14ac:dyDescent="0.3">
      <c r="A17" s="690" t="s">
        <v>1734</v>
      </c>
      <c r="B17" s="665"/>
      <c r="C17" s="678">
        <v>0</v>
      </c>
      <c r="D17" s="665">
        <v>311.39999999999998</v>
      </c>
      <c r="E17" s="678">
        <v>1</v>
      </c>
      <c r="F17" s="666">
        <v>311.39999999999998</v>
      </c>
    </row>
    <row r="18" spans="1:6" ht="14.4" customHeight="1" x14ac:dyDescent="0.3">
      <c r="A18" s="690" t="s">
        <v>1731</v>
      </c>
      <c r="B18" s="665"/>
      <c r="C18" s="678">
        <v>0</v>
      </c>
      <c r="D18" s="665">
        <v>441.5</v>
      </c>
      <c r="E18" s="678">
        <v>1</v>
      </c>
      <c r="F18" s="666">
        <v>441.5</v>
      </c>
    </row>
    <row r="19" spans="1:6" ht="14.4" customHeight="1" x14ac:dyDescent="0.3">
      <c r="A19" s="690" t="s">
        <v>1743</v>
      </c>
      <c r="B19" s="665">
        <v>0</v>
      </c>
      <c r="C19" s="678">
        <v>0</v>
      </c>
      <c r="D19" s="665">
        <v>1732.4700000000003</v>
      </c>
      <c r="E19" s="678">
        <v>1</v>
      </c>
      <c r="F19" s="666">
        <v>1732.4700000000003</v>
      </c>
    </row>
    <row r="20" spans="1:6" ht="14.4" customHeight="1" x14ac:dyDescent="0.3">
      <c r="A20" s="690" t="s">
        <v>1747</v>
      </c>
      <c r="B20" s="665"/>
      <c r="C20" s="678">
        <v>0</v>
      </c>
      <c r="D20" s="665">
        <v>7573.6800000000012</v>
      </c>
      <c r="E20" s="678">
        <v>1</v>
      </c>
      <c r="F20" s="666">
        <v>7573.6800000000012</v>
      </c>
    </row>
    <row r="21" spans="1:6" ht="14.4" customHeight="1" x14ac:dyDescent="0.3">
      <c r="A21" s="690" t="s">
        <v>1736</v>
      </c>
      <c r="B21" s="665">
        <v>0</v>
      </c>
      <c r="C21" s="678">
        <v>0</v>
      </c>
      <c r="D21" s="665">
        <v>6058.4100000000008</v>
      </c>
      <c r="E21" s="678">
        <v>1</v>
      </c>
      <c r="F21" s="666">
        <v>6058.4100000000008</v>
      </c>
    </row>
    <row r="22" spans="1:6" ht="14.4" customHeight="1" x14ac:dyDescent="0.3">
      <c r="A22" s="690" t="s">
        <v>1746</v>
      </c>
      <c r="B22" s="665"/>
      <c r="C22" s="678">
        <v>0</v>
      </c>
      <c r="D22" s="665">
        <v>5617.3300000000008</v>
      </c>
      <c r="E22" s="678">
        <v>1</v>
      </c>
      <c r="F22" s="666">
        <v>5617.3300000000008</v>
      </c>
    </row>
    <row r="23" spans="1:6" ht="14.4" customHeight="1" x14ac:dyDescent="0.3">
      <c r="A23" s="690" t="s">
        <v>1748</v>
      </c>
      <c r="B23" s="665">
        <v>0</v>
      </c>
      <c r="C23" s="678">
        <v>0</v>
      </c>
      <c r="D23" s="665">
        <v>3688.28</v>
      </c>
      <c r="E23" s="678">
        <v>1</v>
      </c>
      <c r="F23" s="666">
        <v>3688.28</v>
      </c>
    </row>
    <row r="24" spans="1:6" ht="14.4" customHeight="1" x14ac:dyDescent="0.3">
      <c r="A24" s="690" t="s">
        <v>1741</v>
      </c>
      <c r="B24" s="665">
        <v>0</v>
      </c>
      <c r="C24" s="678">
        <v>0</v>
      </c>
      <c r="D24" s="665">
        <v>704.84</v>
      </c>
      <c r="E24" s="678">
        <v>1</v>
      </c>
      <c r="F24" s="666">
        <v>704.84</v>
      </c>
    </row>
    <row r="25" spans="1:6" ht="14.4" customHeight="1" x14ac:dyDescent="0.3">
      <c r="A25" s="690" t="s">
        <v>1750</v>
      </c>
      <c r="B25" s="665"/>
      <c r="C25" s="678">
        <v>0</v>
      </c>
      <c r="D25" s="665">
        <v>6390.87</v>
      </c>
      <c r="E25" s="678">
        <v>1</v>
      </c>
      <c r="F25" s="666">
        <v>6390.87</v>
      </c>
    </row>
    <row r="26" spans="1:6" ht="14.4" customHeight="1" x14ac:dyDescent="0.3">
      <c r="A26" s="690" t="s">
        <v>1742</v>
      </c>
      <c r="B26" s="665">
        <v>0</v>
      </c>
      <c r="C26" s="678">
        <v>0</v>
      </c>
      <c r="D26" s="665">
        <v>3361.3700000000003</v>
      </c>
      <c r="E26" s="678">
        <v>1</v>
      </c>
      <c r="F26" s="666">
        <v>3361.3700000000003</v>
      </c>
    </row>
    <row r="27" spans="1:6" ht="14.4" customHeight="1" thickBot="1" x14ac:dyDescent="0.35">
      <c r="A27" s="688" t="s">
        <v>1744</v>
      </c>
      <c r="B27" s="680"/>
      <c r="C27" s="681">
        <v>0</v>
      </c>
      <c r="D27" s="680">
        <v>922.01</v>
      </c>
      <c r="E27" s="681">
        <v>1</v>
      </c>
      <c r="F27" s="682">
        <v>922.01</v>
      </c>
    </row>
    <row r="28" spans="1:6" ht="14.4" customHeight="1" thickBot="1" x14ac:dyDescent="0.35">
      <c r="A28" s="683" t="s">
        <v>3</v>
      </c>
      <c r="B28" s="684">
        <v>4433.16</v>
      </c>
      <c r="C28" s="685">
        <v>1.4452246064651661E-2</v>
      </c>
      <c r="D28" s="684">
        <v>302312.24000000011</v>
      </c>
      <c r="E28" s="685">
        <v>0.98554775393534866</v>
      </c>
      <c r="F28" s="686">
        <v>306745.40000000002</v>
      </c>
    </row>
    <row r="29" spans="1:6" ht="14.4" customHeight="1" thickBot="1" x14ac:dyDescent="0.35"/>
    <row r="30" spans="1:6" ht="14.4" customHeight="1" x14ac:dyDescent="0.3">
      <c r="A30" s="751" t="s">
        <v>1581</v>
      </c>
      <c r="B30" s="229">
        <v>1193.6400000000001</v>
      </c>
      <c r="C30" s="742">
        <v>1</v>
      </c>
      <c r="D30" s="229"/>
      <c r="E30" s="742">
        <v>0</v>
      </c>
      <c r="F30" s="750">
        <v>1193.6400000000001</v>
      </c>
    </row>
    <row r="31" spans="1:6" ht="14.4" customHeight="1" x14ac:dyDescent="0.3">
      <c r="A31" s="690" t="s">
        <v>1608</v>
      </c>
      <c r="B31" s="665">
        <v>726.6</v>
      </c>
      <c r="C31" s="678">
        <v>4.979843490633149E-3</v>
      </c>
      <c r="D31" s="665">
        <v>145181.60000000006</v>
      </c>
      <c r="E31" s="678">
        <v>0.99502015650936682</v>
      </c>
      <c r="F31" s="666">
        <v>145908.20000000007</v>
      </c>
    </row>
    <row r="32" spans="1:6" ht="14.4" customHeight="1" x14ac:dyDescent="0.3">
      <c r="A32" s="690" t="s">
        <v>1582</v>
      </c>
      <c r="B32" s="665">
        <v>592.5</v>
      </c>
      <c r="C32" s="678">
        <v>1</v>
      </c>
      <c r="D32" s="665"/>
      <c r="E32" s="678">
        <v>0</v>
      </c>
      <c r="F32" s="666">
        <v>592.5</v>
      </c>
    </row>
    <row r="33" spans="1:6" ht="14.4" customHeight="1" x14ac:dyDescent="0.3">
      <c r="A33" s="690" t="s">
        <v>1599</v>
      </c>
      <c r="B33" s="665">
        <v>353.18</v>
      </c>
      <c r="C33" s="678">
        <v>1</v>
      </c>
      <c r="D33" s="665"/>
      <c r="E33" s="678">
        <v>0</v>
      </c>
      <c r="F33" s="666">
        <v>353.18</v>
      </c>
    </row>
    <row r="34" spans="1:6" ht="14.4" customHeight="1" x14ac:dyDescent="0.3">
      <c r="A34" s="690" t="s">
        <v>1592</v>
      </c>
      <c r="B34" s="665">
        <v>300.68</v>
      </c>
      <c r="C34" s="678">
        <v>0.28402478651855206</v>
      </c>
      <c r="D34" s="665">
        <v>757.96000000000015</v>
      </c>
      <c r="E34" s="678">
        <v>0.71597521348144799</v>
      </c>
      <c r="F34" s="666">
        <v>1058.6400000000001</v>
      </c>
    </row>
    <row r="35" spans="1:6" ht="14.4" customHeight="1" x14ac:dyDescent="0.3">
      <c r="A35" s="690" t="s">
        <v>2853</v>
      </c>
      <c r="B35" s="665">
        <v>268.06</v>
      </c>
      <c r="C35" s="678">
        <v>3.8855920287817342E-2</v>
      </c>
      <c r="D35" s="665">
        <v>6630.7599999999984</v>
      </c>
      <c r="E35" s="678">
        <v>0.96114407971218263</v>
      </c>
      <c r="F35" s="666">
        <v>6898.8199999999988</v>
      </c>
    </row>
    <row r="36" spans="1:6" ht="14.4" customHeight="1" x14ac:dyDescent="0.3">
      <c r="A36" s="690" t="s">
        <v>2854</v>
      </c>
      <c r="B36" s="665">
        <v>246.4</v>
      </c>
      <c r="C36" s="678">
        <v>0.23728813559322032</v>
      </c>
      <c r="D36" s="665">
        <v>792</v>
      </c>
      <c r="E36" s="678">
        <v>0.76271186440677963</v>
      </c>
      <c r="F36" s="666">
        <v>1038.4000000000001</v>
      </c>
    </row>
    <row r="37" spans="1:6" ht="14.4" customHeight="1" x14ac:dyDescent="0.3">
      <c r="A37" s="690" t="s">
        <v>1607</v>
      </c>
      <c r="B37" s="665">
        <v>237.09</v>
      </c>
      <c r="C37" s="678">
        <v>1</v>
      </c>
      <c r="D37" s="665">
        <v>0</v>
      </c>
      <c r="E37" s="678">
        <v>0</v>
      </c>
      <c r="F37" s="666">
        <v>237.09</v>
      </c>
    </row>
    <row r="38" spans="1:6" ht="14.4" customHeight="1" x14ac:dyDescent="0.3">
      <c r="A38" s="690" t="s">
        <v>1610</v>
      </c>
      <c r="B38" s="665">
        <v>207.45</v>
      </c>
      <c r="C38" s="678">
        <v>0.15788031690221238</v>
      </c>
      <c r="D38" s="665">
        <v>1106.52</v>
      </c>
      <c r="E38" s="678">
        <v>0.84211968309778762</v>
      </c>
      <c r="F38" s="666">
        <v>1313.97</v>
      </c>
    </row>
    <row r="39" spans="1:6" ht="14.4" customHeight="1" x14ac:dyDescent="0.3">
      <c r="A39" s="690" t="s">
        <v>2855</v>
      </c>
      <c r="B39" s="665">
        <v>207.45</v>
      </c>
      <c r="C39" s="678">
        <v>2.112512550839812E-2</v>
      </c>
      <c r="D39" s="665">
        <v>9612.6099999999969</v>
      </c>
      <c r="E39" s="678">
        <v>0.97887487449160182</v>
      </c>
      <c r="F39" s="666">
        <v>9820.0599999999977</v>
      </c>
    </row>
    <row r="40" spans="1:6" ht="14.4" customHeight="1" x14ac:dyDescent="0.3">
      <c r="A40" s="690" t="s">
        <v>2856</v>
      </c>
      <c r="B40" s="665">
        <v>100.11</v>
      </c>
      <c r="C40" s="678">
        <v>1</v>
      </c>
      <c r="D40" s="665"/>
      <c r="E40" s="678">
        <v>0</v>
      </c>
      <c r="F40" s="666">
        <v>100.11</v>
      </c>
    </row>
    <row r="41" spans="1:6" ht="14.4" customHeight="1" x14ac:dyDescent="0.3">
      <c r="A41" s="690" t="s">
        <v>2857</v>
      </c>
      <c r="B41" s="665">
        <v>0</v>
      </c>
      <c r="C41" s="678">
        <v>0</v>
      </c>
      <c r="D41" s="665">
        <v>593.97</v>
      </c>
      <c r="E41" s="678">
        <v>1</v>
      </c>
      <c r="F41" s="666">
        <v>593.97</v>
      </c>
    </row>
    <row r="42" spans="1:6" ht="14.4" customHeight="1" x14ac:dyDescent="0.3">
      <c r="A42" s="690" t="s">
        <v>2858</v>
      </c>
      <c r="B42" s="665"/>
      <c r="C42" s="678">
        <v>0</v>
      </c>
      <c r="D42" s="665">
        <v>311.52999999999997</v>
      </c>
      <c r="E42" s="678">
        <v>1</v>
      </c>
      <c r="F42" s="666">
        <v>311.52999999999997</v>
      </c>
    </row>
    <row r="43" spans="1:6" ht="14.4" customHeight="1" x14ac:dyDescent="0.3">
      <c r="A43" s="690" t="s">
        <v>1587</v>
      </c>
      <c r="B43" s="665"/>
      <c r="C43" s="678">
        <v>0</v>
      </c>
      <c r="D43" s="665">
        <v>144.01</v>
      </c>
      <c r="E43" s="678">
        <v>1</v>
      </c>
      <c r="F43" s="666">
        <v>144.01</v>
      </c>
    </row>
    <row r="44" spans="1:6" ht="14.4" customHeight="1" x14ac:dyDescent="0.3">
      <c r="A44" s="690" t="s">
        <v>2859</v>
      </c>
      <c r="B44" s="665">
        <v>0</v>
      </c>
      <c r="C44" s="678"/>
      <c r="D44" s="665"/>
      <c r="E44" s="678"/>
      <c r="F44" s="666">
        <v>0</v>
      </c>
    </row>
    <row r="45" spans="1:6" ht="14.4" customHeight="1" x14ac:dyDescent="0.3">
      <c r="A45" s="690" t="s">
        <v>1586</v>
      </c>
      <c r="B45" s="665"/>
      <c r="C45" s="678">
        <v>0</v>
      </c>
      <c r="D45" s="665">
        <v>47.019999999999996</v>
      </c>
      <c r="E45" s="678">
        <v>1</v>
      </c>
      <c r="F45" s="666">
        <v>47.019999999999996</v>
      </c>
    </row>
    <row r="46" spans="1:6" ht="14.4" customHeight="1" x14ac:dyDescent="0.3">
      <c r="A46" s="690" t="s">
        <v>2860</v>
      </c>
      <c r="B46" s="665"/>
      <c r="C46" s="678">
        <v>0</v>
      </c>
      <c r="D46" s="665">
        <v>131.54</v>
      </c>
      <c r="E46" s="678">
        <v>1</v>
      </c>
      <c r="F46" s="666">
        <v>131.54</v>
      </c>
    </row>
    <row r="47" spans="1:6" ht="14.4" customHeight="1" x14ac:dyDescent="0.3">
      <c r="A47" s="690" t="s">
        <v>1593</v>
      </c>
      <c r="B47" s="665"/>
      <c r="C47" s="678">
        <v>0</v>
      </c>
      <c r="D47" s="665">
        <v>262.23</v>
      </c>
      <c r="E47" s="678">
        <v>1</v>
      </c>
      <c r="F47" s="666">
        <v>262.23</v>
      </c>
    </row>
    <row r="48" spans="1:6" ht="14.4" customHeight="1" x14ac:dyDescent="0.3">
      <c r="A48" s="690" t="s">
        <v>2861</v>
      </c>
      <c r="B48" s="665"/>
      <c r="C48" s="678">
        <v>0</v>
      </c>
      <c r="D48" s="665">
        <v>193.08</v>
      </c>
      <c r="E48" s="678">
        <v>1</v>
      </c>
      <c r="F48" s="666">
        <v>193.08</v>
      </c>
    </row>
    <row r="49" spans="1:6" ht="14.4" customHeight="1" x14ac:dyDescent="0.3">
      <c r="A49" s="690" t="s">
        <v>2862</v>
      </c>
      <c r="B49" s="665"/>
      <c r="C49" s="678">
        <v>0</v>
      </c>
      <c r="D49" s="665">
        <v>120.15</v>
      </c>
      <c r="E49" s="678">
        <v>1</v>
      </c>
      <c r="F49" s="666">
        <v>120.15</v>
      </c>
    </row>
    <row r="50" spans="1:6" ht="14.4" customHeight="1" x14ac:dyDescent="0.3">
      <c r="A50" s="690" t="s">
        <v>1615</v>
      </c>
      <c r="B50" s="665">
        <v>0</v>
      </c>
      <c r="C50" s="678">
        <v>0</v>
      </c>
      <c r="D50" s="665">
        <v>64019.100000000057</v>
      </c>
      <c r="E50" s="678">
        <v>1</v>
      </c>
      <c r="F50" s="666">
        <v>64019.100000000057</v>
      </c>
    </row>
    <row r="51" spans="1:6" ht="14.4" customHeight="1" x14ac:dyDescent="0.3">
      <c r="A51" s="690" t="s">
        <v>1597</v>
      </c>
      <c r="B51" s="665"/>
      <c r="C51" s="678">
        <v>0</v>
      </c>
      <c r="D51" s="665">
        <v>117.73</v>
      </c>
      <c r="E51" s="678">
        <v>1</v>
      </c>
      <c r="F51" s="666">
        <v>117.73</v>
      </c>
    </row>
    <row r="52" spans="1:6" ht="14.4" customHeight="1" x14ac:dyDescent="0.3">
      <c r="A52" s="690" t="s">
        <v>2863</v>
      </c>
      <c r="B52" s="665"/>
      <c r="C52" s="678">
        <v>0</v>
      </c>
      <c r="D52" s="665">
        <v>432.09000000000003</v>
      </c>
      <c r="E52" s="678">
        <v>1</v>
      </c>
      <c r="F52" s="666">
        <v>432.09000000000003</v>
      </c>
    </row>
    <row r="53" spans="1:6" ht="14.4" customHeight="1" x14ac:dyDescent="0.3">
      <c r="A53" s="690" t="s">
        <v>2864</v>
      </c>
      <c r="B53" s="665"/>
      <c r="C53" s="678"/>
      <c r="D53" s="665">
        <v>0</v>
      </c>
      <c r="E53" s="678"/>
      <c r="F53" s="666">
        <v>0</v>
      </c>
    </row>
    <row r="54" spans="1:6" ht="14.4" customHeight="1" x14ac:dyDescent="0.3">
      <c r="A54" s="690" t="s">
        <v>1589</v>
      </c>
      <c r="B54" s="665"/>
      <c r="C54" s="678">
        <v>0</v>
      </c>
      <c r="D54" s="665">
        <v>7281.31</v>
      </c>
      <c r="E54" s="678">
        <v>1</v>
      </c>
      <c r="F54" s="666">
        <v>7281.31</v>
      </c>
    </row>
    <row r="55" spans="1:6" ht="14.4" customHeight="1" x14ac:dyDescent="0.3">
      <c r="A55" s="690" t="s">
        <v>1606</v>
      </c>
      <c r="B55" s="665"/>
      <c r="C55" s="678">
        <v>0</v>
      </c>
      <c r="D55" s="665">
        <v>862.39</v>
      </c>
      <c r="E55" s="678">
        <v>1</v>
      </c>
      <c r="F55" s="666">
        <v>862.39</v>
      </c>
    </row>
    <row r="56" spans="1:6" ht="14.4" customHeight="1" x14ac:dyDescent="0.3">
      <c r="A56" s="690" t="s">
        <v>1611</v>
      </c>
      <c r="B56" s="665"/>
      <c r="C56" s="678">
        <v>0</v>
      </c>
      <c r="D56" s="665">
        <v>589.32999999999993</v>
      </c>
      <c r="E56" s="678">
        <v>1</v>
      </c>
      <c r="F56" s="666">
        <v>589.32999999999993</v>
      </c>
    </row>
    <row r="57" spans="1:6" ht="14.4" customHeight="1" x14ac:dyDescent="0.3">
      <c r="A57" s="690" t="s">
        <v>1594</v>
      </c>
      <c r="B57" s="665"/>
      <c r="C57" s="678"/>
      <c r="D57" s="665">
        <v>0</v>
      </c>
      <c r="E57" s="678"/>
      <c r="F57" s="666">
        <v>0</v>
      </c>
    </row>
    <row r="58" spans="1:6" ht="14.4" customHeight="1" x14ac:dyDescent="0.3">
      <c r="A58" s="690" t="s">
        <v>2865</v>
      </c>
      <c r="B58" s="665"/>
      <c r="C58" s="678">
        <v>0</v>
      </c>
      <c r="D58" s="665">
        <v>518.73</v>
      </c>
      <c r="E58" s="678">
        <v>1</v>
      </c>
      <c r="F58" s="666">
        <v>518.73</v>
      </c>
    </row>
    <row r="59" spans="1:6" ht="14.4" customHeight="1" x14ac:dyDescent="0.3">
      <c r="A59" s="690" t="s">
        <v>1588</v>
      </c>
      <c r="B59" s="665"/>
      <c r="C59" s="678">
        <v>0</v>
      </c>
      <c r="D59" s="665">
        <v>127.5</v>
      </c>
      <c r="E59" s="678">
        <v>1</v>
      </c>
      <c r="F59" s="666">
        <v>127.5</v>
      </c>
    </row>
    <row r="60" spans="1:6" ht="14.4" customHeight="1" x14ac:dyDescent="0.3">
      <c r="A60" s="690" t="s">
        <v>1612</v>
      </c>
      <c r="B60" s="665"/>
      <c r="C60" s="678">
        <v>0</v>
      </c>
      <c r="D60" s="665">
        <v>58978.600000000006</v>
      </c>
      <c r="E60" s="678">
        <v>1</v>
      </c>
      <c r="F60" s="666">
        <v>58978.600000000006</v>
      </c>
    </row>
    <row r="61" spans="1:6" ht="14.4" customHeight="1" x14ac:dyDescent="0.3">
      <c r="A61" s="690" t="s">
        <v>2866</v>
      </c>
      <c r="B61" s="665"/>
      <c r="C61" s="678">
        <v>0</v>
      </c>
      <c r="D61" s="665">
        <v>704.73</v>
      </c>
      <c r="E61" s="678">
        <v>1</v>
      </c>
      <c r="F61" s="666">
        <v>704.73</v>
      </c>
    </row>
    <row r="62" spans="1:6" ht="14.4" customHeight="1" x14ac:dyDescent="0.3">
      <c r="A62" s="690" t="s">
        <v>2867</v>
      </c>
      <c r="B62" s="665">
        <v>0</v>
      </c>
      <c r="C62" s="678"/>
      <c r="D62" s="665"/>
      <c r="E62" s="678"/>
      <c r="F62" s="666">
        <v>0</v>
      </c>
    </row>
    <row r="63" spans="1:6" ht="14.4" customHeight="1" x14ac:dyDescent="0.3">
      <c r="A63" s="690" t="s">
        <v>1596</v>
      </c>
      <c r="B63" s="665">
        <v>0</v>
      </c>
      <c r="C63" s="678">
        <v>0</v>
      </c>
      <c r="D63" s="665">
        <v>1267.9100000000001</v>
      </c>
      <c r="E63" s="678">
        <v>1</v>
      </c>
      <c r="F63" s="666">
        <v>1267.9100000000001</v>
      </c>
    </row>
    <row r="64" spans="1:6" ht="14.4" customHeight="1" x14ac:dyDescent="0.3">
      <c r="A64" s="690" t="s">
        <v>2868</v>
      </c>
      <c r="B64" s="665"/>
      <c r="C64" s="678">
        <v>0</v>
      </c>
      <c r="D64" s="665">
        <v>732.62</v>
      </c>
      <c r="E64" s="678">
        <v>1</v>
      </c>
      <c r="F64" s="666">
        <v>732.62</v>
      </c>
    </row>
    <row r="65" spans="1:6" ht="14.4" customHeight="1" x14ac:dyDescent="0.3">
      <c r="A65" s="690" t="s">
        <v>1604</v>
      </c>
      <c r="B65" s="665"/>
      <c r="C65" s="678">
        <v>0</v>
      </c>
      <c r="D65" s="665">
        <v>424.24</v>
      </c>
      <c r="E65" s="678">
        <v>1</v>
      </c>
      <c r="F65" s="666">
        <v>424.24</v>
      </c>
    </row>
    <row r="66" spans="1:6" ht="14.4" customHeight="1" x14ac:dyDescent="0.3">
      <c r="A66" s="690" t="s">
        <v>1585</v>
      </c>
      <c r="B66" s="665">
        <v>0</v>
      </c>
      <c r="C66" s="678"/>
      <c r="D66" s="665"/>
      <c r="E66" s="678"/>
      <c r="F66" s="666">
        <v>0</v>
      </c>
    </row>
    <row r="67" spans="1:6" ht="14.4" customHeight="1" x14ac:dyDescent="0.3">
      <c r="A67" s="690" t="s">
        <v>2869</v>
      </c>
      <c r="B67" s="665"/>
      <c r="C67" s="678">
        <v>0</v>
      </c>
      <c r="D67" s="665">
        <v>60.4</v>
      </c>
      <c r="E67" s="678">
        <v>1</v>
      </c>
      <c r="F67" s="666">
        <v>60.4</v>
      </c>
    </row>
    <row r="68" spans="1:6" ht="14.4" customHeight="1" thickBot="1" x14ac:dyDescent="0.35">
      <c r="A68" s="688" t="s">
        <v>2870</v>
      </c>
      <c r="B68" s="680">
        <v>0</v>
      </c>
      <c r="C68" s="681">
        <v>0</v>
      </c>
      <c r="D68" s="680">
        <v>310.58000000000004</v>
      </c>
      <c r="E68" s="681">
        <v>1</v>
      </c>
      <c r="F68" s="682">
        <v>310.58000000000004</v>
      </c>
    </row>
    <row r="69" spans="1:6" ht="14.4" customHeight="1" thickBot="1" x14ac:dyDescent="0.35">
      <c r="A69" s="683" t="s">
        <v>3</v>
      </c>
      <c r="B69" s="684">
        <v>4433.16</v>
      </c>
      <c r="C69" s="685">
        <v>1.4452246064651656E-2</v>
      </c>
      <c r="D69" s="684">
        <v>302312.24000000011</v>
      </c>
      <c r="E69" s="685">
        <v>0.98554775393534821</v>
      </c>
      <c r="F69" s="686">
        <v>306745.40000000014</v>
      </c>
    </row>
  </sheetData>
  <mergeCells count="3">
    <mergeCell ref="A1:F1"/>
    <mergeCell ref="B3:C3"/>
    <mergeCell ref="D3:E3"/>
  </mergeCells>
  <conditionalFormatting sqref="C5:C1048576">
    <cfRule type="cellIs" dxfId="43" priority="12" stopIfTrue="1" operator="greaterThan">
      <formula>0.2</formula>
    </cfRule>
  </conditionalFormatting>
  <conditionalFormatting sqref="F5:F2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{EE49DFB3-6323-4800-B922-52AD97B7AD1E}</x14:id>
        </ext>
      </extLst>
    </cfRule>
  </conditionalFormatting>
  <conditionalFormatting sqref="F30:F6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{FBEEEC06-5690-4A38-A7C8-A7D345282612}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49DFB3-6323-4800-B922-52AD97B7AD1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F5:F27</xm:sqref>
        </x14:conditionalFormatting>
        <x14:conditionalFormatting xmlns:xm="http://schemas.microsoft.com/office/excel/2006/main">
          <x14:cfRule type="dataBar" id="{FBEEEC06-5690-4A38-A7C8-A7D34528261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F30:F68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5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6" t="s">
        <v>2889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2" t="s">
        <v>310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75</v>
      </c>
      <c r="G3" s="47">
        <f>SUBTOTAL(9,G6:G1048576)</f>
        <v>4433.1599999999989</v>
      </c>
      <c r="H3" s="48">
        <f>IF(M3=0,0,G3/M3)</f>
        <v>1.4452246064651663E-2</v>
      </c>
      <c r="I3" s="47">
        <f>SUBTOTAL(9,I6:I1048576)</f>
        <v>2371</v>
      </c>
      <c r="J3" s="47">
        <f>SUBTOTAL(9,J6:J1048576)</f>
        <v>302312.23999999987</v>
      </c>
      <c r="K3" s="48">
        <f>IF(M3=0,0,J3/M3)</f>
        <v>0.98554775393534821</v>
      </c>
      <c r="L3" s="47">
        <f>SUBTOTAL(9,L6:L1048576)</f>
        <v>2446</v>
      </c>
      <c r="M3" s="49">
        <f>SUBTOTAL(9,M6:M1048576)</f>
        <v>306745.39999999991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749" t="s">
        <v>167</v>
      </c>
      <c r="B5" s="752" t="s">
        <v>163</v>
      </c>
      <c r="C5" s="752" t="s">
        <v>90</v>
      </c>
      <c r="D5" s="752" t="s">
        <v>164</v>
      </c>
      <c r="E5" s="752" t="s">
        <v>165</v>
      </c>
      <c r="F5" s="692" t="s">
        <v>28</v>
      </c>
      <c r="G5" s="692" t="s">
        <v>14</v>
      </c>
      <c r="H5" s="675" t="s">
        <v>166</v>
      </c>
      <c r="I5" s="674" t="s">
        <v>28</v>
      </c>
      <c r="J5" s="692" t="s">
        <v>14</v>
      </c>
      <c r="K5" s="675" t="s">
        <v>166</v>
      </c>
      <c r="L5" s="674" t="s">
        <v>28</v>
      </c>
      <c r="M5" s="693" t="s">
        <v>14</v>
      </c>
    </row>
    <row r="6" spans="1:13" ht="14.4" customHeight="1" x14ac:dyDescent="0.3">
      <c r="A6" s="736" t="s">
        <v>1728</v>
      </c>
      <c r="B6" s="737" t="s">
        <v>2871</v>
      </c>
      <c r="C6" s="737" t="s">
        <v>1896</v>
      </c>
      <c r="D6" s="737" t="s">
        <v>1897</v>
      </c>
      <c r="E6" s="737" t="s">
        <v>1898</v>
      </c>
      <c r="F6" s="229"/>
      <c r="G6" s="229"/>
      <c r="H6" s="742">
        <v>0</v>
      </c>
      <c r="I6" s="229">
        <v>1</v>
      </c>
      <c r="J6" s="229">
        <v>311.52999999999997</v>
      </c>
      <c r="K6" s="742">
        <v>1</v>
      </c>
      <c r="L6" s="229">
        <v>1</v>
      </c>
      <c r="M6" s="750">
        <v>311.52999999999997</v>
      </c>
    </row>
    <row r="7" spans="1:13" ht="14.4" customHeight="1" x14ac:dyDescent="0.3">
      <c r="A7" s="661" t="s">
        <v>1728</v>
      </c>
      <c r="B7" s="662" t="s">
        <v>1654</v>
      </c>
      <c r="C7" s="662" t="s">
        <v>1410</v>
      </c>
      <c r="D7" s="662" t="s">
        <v>1260</v>
      </c>
      <c r="E7" s="662" t="s">
        <v>1656</v>
      </c>
      <c r="F7" s="665"/>
      <c r="G7" s="665"/>
      <c r="H7" s="678">
        <v>0</v>
      </c>
      <c r="I7" s="665">
        <v>20</v>
      </c>
      <c r="J7" s="665">
        <v>3087.2</v>
      </c>
      <c r="K7" s="678">
        <v>1</v>
      </c>
      <c r="L7" s="665">
        <v>20</v>
      </c>
      <c r="M7" s="666">
        <v>3087.2</v>
      </c>
    </row>
    <row r="8" spans="1:13" ht="14.4" customHeight="1" x14ac:dyDescent="0.3">
      <c r="A8" s="661" t="s">
        <v>1728</v>
      </c>
      <c r="B8" s="662" t="s">
        <v>1654</v>
      </c>
      <c r="C8" s="662" t="s">
        <v>1752</v>
      </c>
      <c r="D8" s="662" t="s">
        <v>1753</v>
      </c>
      <c r="E8" s="662" t="s">
        <v>1754</v>
      </c>
      <c r="F8" s="665"/>
      <c r="G8" s="665"/>
      <c r="H8" s="678">
        <v>0</v>
      </c>
      <c r="I8" s="665">
        <v>4</v>
      </c>
      <c r="J8" s="665">
        <v>264.32</v>
      </c>
      <c r="K8" s="678">
        <v>1</v>
      </c>
      <c r="L8" s="665">
        <v>4</v>
      </c>
      <c r="M8" s="666">
        <v>264.32</v>
      </c>
    </row>
    <row r="9" spans="1:13" ht="14.4" customHeight="1" x14ac:dyDescent="0.3">
      <c r="A9" s="661" t="s">
        <v>1728</v>
      </c>
      <c r="B9" s="662" t="s">
        <v>1659</v>
      </c>
      <c r="C9" s="662" t="s">
        <v>1791</v>
      </c>
      <c r="D9" s="662" t="s">
        <v>1792</v>
      </c>
      <c r="E9" s="662" t="s">
        <v>1663</v>
      </c>
      <c r="F9" s="665">
        <v>1</v>
      </c>
      <c r="G9" s="665">
        <v>170.52</v>
      </c>
      <c r="H9" s="678">
        <v>1</v>
      </c>
      <c r="I9" s="665"/>
      <c r="J9" s="665"/>
      <c r="K9" s="678">
        <v>0</v>
      </c>
      <c r="L9" s="665">
        <v>1</v>
      </c>
      <c r="M9" s="666">
        <v>170.52</v>
      </c>
    </row>
    <row r="10" spans="1:13" ht="14.4" customHeight="1" x14ac:dyDescent="0.3">
      <c r="A10" s="661" t="s">
        <v>1728</v>
      </c>
      <c r="B10" s="662" t="s">
        <v>2872</v>
      </c>
      <c r="C10" s="662" t="s">
        <v>1766</v>
      </c>
      <c r="D10" s="662" t="s">
        <v>1767</v>
      </c>
      <c r="E10" s="662" t="s">
        <v>1768</v>
      </c>
      <c r="F10" s="665"/>
      <c r="G10" s="665"/>
      <c r="H10" s="678">
        <v>0</v>
      </c>
      <c r="I10" s="665">
        <v>4</v>
      </c>
      <c r="J10" s="665">
        <v>282.16000000000003</v>
      </c>
      <c r="K10" s="678">
        <v>1</v>
      </c>
      <c r="L10" s="665">
        <v>4</v>
      </c>
      <c r="M10" s="666">
        <v>282.16000000000003</v>
      </c>
    </row>
    <row r="11" spans="1:13" ht="14.4" customHeight="1" x14ac:dyDescent="0.3">
      <c r="A11" s="661" t="s">
        <v>1728</v>
      </c>
      <c r="B11" s="662" t="s">
        <v>1681</v>
      </c>
      <c r="C11" s="662" t="s">
        <v>1903</v>
      </c>
      <c r="D11" s="662" t="s">
        <v>1904</v>
      </c>
      <c r="E11" s="662" t="s">
        <v>1905</v>
      </c>
      <c r="F11" s="665"/>
      <c r="G11" s="665"/>
      <c r="H11" s="678">
        <v>0</v>
      </c>
      <c r="I11" s="665">
        <v>1</v>
      </c>
      <c r="J11" s="665">
        <v>31.32</v>
      </c>
      <c r="K11" s="678">
        <v>1</v>
      </c>
      <c r="L11" s="665">
        <v>1</v>
      </c>
      <c r="M11" s="666">
        <v>31.32</v>
      </c>
    </row>
    <row r="12" spans="1:13" ht="14.4" customHeight="1" x14ac:dyDescent="0.3">
      <c r="A12" s="661" t="s">
        <v>1728</v>
      </c>
      <c r="B12" s="662" t="s">
        <v>1695</v>
      </c>
      <c r="C12" s="662" t="s">
        <v>1907</v>
      </c>
      <c r="D12" s="662" t="s">
        <v>1248</v>
      </c>
      <c r="E12" s="662" t="s">
        <v>1908</v>
      </c>
      <c r="F12" s="665"/>
      <c r="G12" s="665"/>
      <c r="H12" s="678"/>
      <c r="I12" s="665">
        <v>7</v>
      </c>
      <c r="J12" s="665">
        <v>0</v>
      </c>
      <c r="K12" s="678"/>
      <c r="L12" s="665">
        <v>7</v>
      </c>
      <c r="M12" s="666">
        <v>0</v>
      </c>
    </row>
    <row r="13" spans="1:13" ht="14.4" customHeight="1" x14ac:dyDescent="0.3">
      <c r="A13" s="661" t="s">
        <v>1728</v>
      </c>
      <c r="B13" s="662" t="s">
        <v>1697</v>
      </c>
      <c r="C13" s="662" t="s">
        <v>861</v>
      </c>
      <c r="D13" s="662" t="s">
        <v>1207</v>
      </c>
      <c r="E13" s="662" t="s">
        <v>1208</v>
      </c>
      <c r="F13" s="665"/>
      <c r="G13" s="665"/>
      <c r="H13" s="678">
        <v>0</v>
      </c>
      <c r="I13" s="665">
        <v>73</v>
      </c>
      <c r="J13" s="665">
        <v>7577.4</v>
      </c>
      <c r="K13" s="678">
        <v>1</v>
      </c>
      <c r="L13" s="665">
        <v>73</v>
      </c>
      <c r="M13" s="666">
        <v>7577.4</v>
      </c>
    </row>
    <row r="14" spans="1:13" ht="14.4" customHeight="1" x14ac:dyDescent="0.3">
      <c r="A14" s="661" t="s">
        <v>1728</v>
      </c>
      <c r="B14" s="662" t="s">
        <v>1697</v>
      </c>
      <c r="C14" s="662" t="s">
        <v>1774</v>
      </c>
      <c r="D14" s="662" t="s">
        <v>1775</v>
      </c>
      <c r="E14" s="662" t="s">
        <v>1776</v>
      </c>
      <c r="F14" s="665"/>
      <c r="G14" s="665"/>
      <c r="H14" s="678">
        <v>0</v>
      </c>
      <c r="I14" s="665">
        <v>6</v>
      </c>
      <c r="J14" s="665">
        <v>934.2</v>
      </c>
      <c r="K14" s="678">
        <v>1</v>
      </c>
      <c r="L14" s="665">
        <v>6</v>
      </c>
      <c r="M14" s="666">
        <v>934.2</v>
      </c>
    </row>
    <row r="15" spans="1:13" ht="14.4" customHeight="1" x14ac:dyDescent="0.3">
      <c r="A15" s="661" t="s">
        <v>1728</v>
      </c>
      <c r="B15" s="662" t="s">
        <v>1697</v>
      </c>
      <c r="C15" s="662" t="s">
        <v>1777</v>
      </c>
      <c r="D15" s="662" t="s">
        <v>1207</v>
      </c>
      <c r="E15" s="662" t="s">
        <v>1778</v>
      </c>
      <c r="F15" s="665">
        <v>2</v>
      </c>
      <c r="G15" s="665">
        <v>0</v>
      </c>
      <c r="H15" s="678"/>
      <c r="I15" s="665"/>
      <c r="J15" s="665"/>
      <c r="K15" s="678"/>
      <c r="L15" s="665">
        <v>2</v>
      </c>
      <c r="M15" s="666">
        <v>0</v>
      </c>
    </row>
    <row r="16" spans="1:13" ht="14.4" customHeight="1" x14ac:dyDescent="0.3">
      <c r="A16" s="661" t="s">
        <v>1728</v>
      </c>
      <c r="B16" s="662" t="s">
        <v>2873</v>
      </c>
      <c r="C16" s="662" t="s">
        <v>1847</v>
      </c>
      <c r="D16" s="662" t="s">
        <v>1848</v>
      </c>
      <c r="E16" s="662" t="s">
        <v>1849</v>
      </c>
      <c r="F16" s="665"/>
      <c r="G16" s="665"/>
      <c r="H16" s="678">
        <v>0</v>
      </c>
      <c r="I16" s="665">
        <v>1</v>
      </c>
      <c r="J16" s="665">
        <v>120.15</v>
      </c>
      <c r="K16" s="678">
        <v>1</v>
      </c>
      <c r="L16" s="665">
        <v>1</v>
      </c>
      <c r="M16" s="666">
        <v>120.15</v>
      </c>
    </row>
    <row r="17" spans="1:13" ht="14.4" customHeight="1" x14ac:dyDescent="0.3">
      <c r="A17" s="661" t="s">
        <v>1728</v>
      </c>
      <c r="B17" s="662" t="s">
        <v>2874</v>
      </c>
      <c r="C17" s="662" t="s">
        <v>1867</v>
      </c>
      <c r="D17" s="662" t="s">
        <v>1868</v>
      </c>
      <c r="E17" s="662" t="s">
        <v>1140</v>
      </c>
      <c r="F17" s="665"/>
      <c r="G17" s="665"/>
      <c r="H17" s="678">
        <v>0</v>
      </c>
      <c r="I17" s="665">
        <v>11</v>
      </c>
      <c r="J17" s="665">
        <v>760.76</v>
      </c>
      <c r="K17" s="678">
        <v>1</v>
      </c>
      <c r="L17" s="665">
        <v>11</v>
      </c>
      <c r="M17" s="666">
        <v>760.76</v>
      </c>
    </row>
    <row r="18" spans="1:13" ht="14.4" customHeight="1" x14ac:dyDescent="0.3">
      <c r="A18" s="661" t="s">
        <v>1728</v>
      </c>
      <c r="B18" s="662" t="s">
        <v>2874</v>
      </c>
      <c r="C18" s="662" t="s">
        <v>1869</v>
      </c>
      <c r="D18" s="662" t="s">
        <v>1868</v>
      </c>
      <c r="E18" s="662" t="s">
        <v>1140</v>
      </c>
      <c r="F18" s="665"/>
      <c r="G18" s="665"/>
      <c r="H18" s="678"/>
      <c r="I18" s="665">
        <v>1</v>
      </c>
      <c r="J18" s="665">
        <v>0</v>
      </c>
      <c r="K18" s="678"/>
      <c r="L18" s="665">
        <v>1</v>
      </c>
      <c r="M18" s="666">
        <v>0</v>
      </c>
    </row>
    <row r="19" spans="1:13" ht="14.4" customHeight="1" x14ac:dyDescent="0.3">
      <c r="A19" s="661" t="s">
        <v>1729</v>
      </c>
      <c r="B19" s="662" t="s">
        <v>1620</v>
      </c>
      <c r="C19" s="662" t="s">
        <v>2627</v>
      </c>
      <c r="D19" s="662" t="s">
        <v>1131</v>
      </c>
      <c r="E19" s="662" t="s">
        <v>1623</v>
      </c>
      <c r="F19" s="665"/>
      <c r="G19" s="665"/>
      <c r="H19" s="678">
        <v>0</v>
      </c>
      <c r="I19" s="665">
        <v>1</v>
      </c>
      <c r="J19" s="665">
        <v>815.1</v>
      </c>
      <c r="K19" s="678">
        <v>1</v>
      </c>
      <c r="L19" s="665">
        <v>1</v>
      </c>
      <c r="M19" s="666">
        <v>815.1</v>
      </c>
    </row>
    <row r="20" spans="1:13" ht="14.4" customHeight="1" x14ac:dyDescent="0.3">
      <c r="A20" s="661" t="s">
        <v>1729</v>
      </c>
      <c r="B20" s="662" t="s">
        <v>1620</v>
      </c>
      <c r="C20" s="662" t="s">
        <v>1161</v>
      </c>
      <c r="D20" s="662" t="s">
        <v>1162</v>
      </c>
      <c r="E20" s="662" t="s">
        <v>1626</v>
      </c>
      <c r="F20" s="665"/>
      <c r="G20" s="665"/>
      <c r="H20" s="678">
        <v>0</v>
      </c>
      <c r="I20" s="665">
        <v>2</v>
      </c>
      <c r="J20" s="665">
        <v>3694.98</v>
      </c>
      <c r="K20" s="678">
        <v>1</v>
      </c>
      <c r="L20" s="665">
        <v>2</v>
      </c>
      <c r="M20" s="666">
        <v>3694.98</v>
      </c>
    </row>
    <row r="21" spans="1:13" ht="14.4" customHeight="1" x14ac:dyDescent="0.3">
      <c r="A21" s="661" t="s">
        <v>1729</v>
      </c>
      <c r="B21" s="662" t="s">
        <v>1654</v>
      </c>
      <c r="C21" s="662" t="s">
        <v>1410</v>
      </c>
      <c r="D21" s="662" t="s">
        <v>1260</v>
      </c>
      <c r="E21" s="662" t="s">
        <v>1656</v>
      </c>
      <c r="F21" s="665"/>
      <c r="G21" s="665"/>
      <c r="H21" s="678">
        <v>0</v>
      </c>
      <c r="I21" s="665">
        <v>12</v>
      </c>
      <c r="J21" s="665">
        <v>1852.3200000000002</v>
      </c>
      <c r="K21" s="678">
        <v>1</v>
      </c>
      <c r="L21" s="665">
        <v>12</v>
      </c>
      <c r="M21" s="666">
        <v>1852.3200000000002</v>
      </c>
    </row>
    <row r="22" spans="1:13" ht="14.4" customHeight="1" x14ac:dyDescent="0.3">
      <c r="A22" s="661" t="s">
        <v>1729</v>
      </c>
      <c r="B22" s="662" t="s">
        <v>1654</v>
      </c>
      <c r="C22" s="662" t="s">
        <v>1752</v>
      </c>
      <c r="D22" s="662" t="s">
        <v>1753</v>
      </c>
      <c r="E22" s="662" t="s">
        <v>1754</v>
      </c>
      <c r="F22" s="665"/>
      <c r="G22" s="665"/>
      <c r="H22" s="678">
        <v>0</v>
      </c>
      <c r="I22" s="665">
        <v>2</v>
      </c>
      <c r="J22" s="665">
        <v>132.16</v>
      </c>
      <c r="K22" s="678">
        <v>1</v>
      </c>
      <c r="L22" s="665">
        <v>2</v>
      </c>
      <c r="M22" s="666">
        <v>132.16</v>
      </c>
    </row>
    <row r="23" spans="1:13" ht="14.4" customHeight="1" x14ac:dyDescent="0.3">
      <c r="A23" s="661" t="s">
        <v>1729</v>
      </c>
      <c r="B23" s="662" t="s">
        <v>1654</v>
      </c>
      <c r="C23" s="662" t="s">
        <v>1919</v>
      </c>
      <c r="D23" s="662" t="s">
        <v>1920</v>
      </c>
      <c r="E23" s="662" t="s">
        <v>1655</v>
      </c>
      <c r="F23" s="665"/>
      <c r="G23" s="665"/>
      <c r="H23" s="678">
        <v>0</v>
      </c>
      <c r="I23" s="665">
        <v>1</v>
      </c>
      <c r="J23" s="665">
        <v>149.52000000000001</v>
      </c>
      <c r="K23" s="678">
        <v>1</v>
      </c>
      <c r="L23" s="665">
        <v>1</v>
      </c>
      <c r="M23" s="666">
        <v>149.52000000000001</v>
      </c>
    </row>
    <row r="24" spans="1:13" ht="14.4" customHeight="1" x14ac:dyDescent="0.3">
      <c r="A24" s="661" t="s">
        <v>1729</v>
      </c>
      <c r="B24" s="662" t="s">
        <v>1654</v>
      </c>
      <c r="C24" s="662" t="s">
        <v>1414</v>
      </c>
      <c r="D24" s="662" t="s">
        <v>1415</v>
      </c>
      <c r="E24" s="662" t="s">
        <v>1416</v>
      </c>
      <c r="F24" s="665"/>
      <c r="G24" s="665"/>
      <c r="H24" s="678">
        <v>0</v>
      </c>
      <c r="I24" s="665">
        <v>3</v>
      </c>
      <c r="J24" s="665">
        <v>227.19</v>
      </c>
      <c r="K24" s="678">
        <v>1</v>
      </c>
      <c r="L24" s="665">
        <v>3</v>
      </c>
      <c r="M24" s="666">
        <v>227.19</v>
      </c>
    </row>
    <row r="25" spans="1:13" ht="14.4" customHeight="1" x14ac:dyDescent="0.3">
      <c r="A25" s="661" t="s">
        <v>1729</v>
      </c>
      <c r="B25" s="662" t="s">
        <v>1659</v>
      </c>
      <c r="C25" s="662" t="s">
        <v>1791</v>
      </c>
      <c r="D25" s="662" t="s">
        <v>1792</v>
      </c>
      <c r="E25" s="662" t="s">
        <v>1663</v>
      </c>
      <c r="F25" s="665">
        <v>1</v>
      </c>
      <c r="G25" s="665">
        <v>170.52</v>
      </c>
      <c r="H25" s="678">
        <v>1</v>
      </c>
      <c r="I25" s="665"/>
      <c r="J25" s="665"/>
      <c r="K25" s="678">
        <v>0</v>
      </c>
      <c r="L25" s="665">
        <v>1</v>
      </c>
      <c r="M25" s="666">
        <v>170.52</v>
      </c>
    </row>
    <row r="26" spans="1:13" ht="14.4" customHeight="1" x14ac:dyDescent="0.3">
      <c r="A26" s="661" t="s">
        <v>1729</v>
      </c>
      <c r="B26" s="662" t="s">
        <v>2875</v>
      </c>
      <c r="C26" s="662" t="s">
        <v>2150</v>
      </c>
      <c r="D26" s="662" t="s">
        <v>1004</v>
      </c>
      <c r="E26" s="662" t="s">
        <v>2151</v>
      </c>
      <c r="F26" s="665"/>
      <c r="G26" s="665"/>
      <c r="H26" s="678">
        <v>0</v>
      </c>
      <c r="I26" s="665">
        <v>1</v>
      </c>
      <c r="J26" s="665">
        <v>36.54</v>
      </c>
      <c r="K26" s="678">
        <v>1</v>
      </c>
      <c r="L26" s="665">
        <v>1</v>
      </c>
      <c r="M26" s="666">
        <v>36.54</v>
      </c>
    </row>
    <row r="27" spans="1:13" ht="14.4" customHeight="1" x14ac:dyDescent="0.3">
      <c r="A27" s="661" t="s">
        <v>1729</v>
      </c>
      <c r="B27" s="662" t="s">
        <v>1681</v>
      </c>
      <c r="C27" s="662" t="s">
        <v>1237</v>
      </c>
      <c r="D27" s="662" t="s">
        <v>1238</v>
      </c>
      <c r="E27" s="662" t="s">
        <v>1682</v>
      </c>
      <c r="F27" s="665"/>
      <c r="G27" s="665"/>
      <c r="H27" s="678">
        <v>0</v>
      </c>
      <c r="I27" s="665">
        <v>3</v>
      </c>
      <c r="J27" s="665">
        <v>93.960000000000008</v>
      </c>
      <c r="K27" s="678">
        <v>1</v>
      </c>
      <c r="L27" s="665">
        <v>3</v>
      </c>
      <c r="M27" s="666">
        <v>93.960000000000008</v>
      </c>
    </row>
    <row r="28" spans="1:13" ht="14.4" customHeight="1" x14ac:dyDescent="0.3">
      <c r="A28" s="661" t="s">
        <v>1729</v>
      </c>
      <c r="B28" s="662" t="s">
        <v>2876</v>
      </c>
      <c r="C28" s="662" t="s">
        <v>1958</v>
      </c>
      <c r="D28" s="662" t="s">
        <v>1959</v>
      </c>
      <c r="E28" s="662" t="s">
        <v>709</v>
      </c>
      <c r="F28" s="665"/>
      <c r="G28" s="665"/>
      <c r="H28" s="678">
        <v>0</v>
      </c>
      <c r="I28" s="665">
        <v>4</v>
      </c>
      <c r="J28" s="665">
        <v>528</v>
      </c>
      <c r="K28" s="678">
        <v>1</v>
      </c>
      <c r="L28" s="665">
        <v>4</v>
      </c>
      <c r="M28" s="666">
        <v>528</v>
      </c>
    </row>
    <row r="29" spans="1:13" ht="14.4" customHeight="1" x14ac:dyDescent="0.3">
      <c r="A29" s="661" t="s">
        <v>1729</v>
      </c>
      <c r="B29" s="662" t="s">
        <v>1695</v>
      </c>
      <c r="C29" s="662" t="s">
        <v>2036</v>
      </c>
      <c r="D29" s="662" t="s">
        <v>2037</v>
      </c>
      <c r="E29" s="662" t="s">
        <v>1455</v>
      </c>
      <c r="F29" s="665"/>
      <c r="G29" s="665"/>
      <c r="H29" s="678"/>
      <c r="I29" s="665">
        <v>1</v>
      </c>
      <c r="J29" s="665">
        <v>0</v>
      </c>
      <c r="K29" s="678"/>
      <c r="L29" s="665">
        <v>1</v>
      </c>
      <c r="M29" s="666">
        <v>0</v>
      </c>
    </row>
    <row r="30" spans="1:13" ht="14.4" customHeight="1" x14ac:dyDescent="0.3">
      <c r="A30" s="661" t="s">
        <v>1729</v>
      </c>
      <c r="B30" s="662" t="s">
        <v>1695</v>
      </c>
      <c r="C30" s="662" t="s">
        <v>1907</v>
      </c>
      <c r="D30" s="662" t="s">
        <v>1248</v>
      </c>
      <c r="E30" s="662" t="s">
        <v>1908</v>
      </c>
      <c r="F30" s="665"/>
      <c r="G30" s="665"/>
      <c r="H30" s="678"/>
      <c r="I30" s="665">
        <v>2</v>
      </c>
      <c r="J30" s="665">
        <v>0</v>
      </c>
      <c r="K30" s="678"/>
      <c r="L30" s="665">
        <v>2</v>
      </c>
      <c r="M30" s="666">
        <v>0</v>
      </c>
    </row>
    <row r="31" spans="1:13" ht="14.4" customHeight="1" x14ac:dyDescent="0.3">
      <c r="A31" s="661" t="s">
        <v>1729</v>
      </c>
      <c r="B31" s="662" t="s">
        <v>1697</v>
      </c>
      <c r="C31" s="662" t="s">
        <v>1774</v>
      </c>
      <c r="D31" s="662" t="s">
        <v>1775</v>
      </c>
      <c r="E31" s="662" t="s">
        <v>1776</v>
      </c>
      <c r="F31" s="665"/>
      <c r="G31" s="665"/>
      <c r="H31" s="678">
        <v>0</v>
      </c>
      <c r="I31" s="665">
        <v>9</v>
      </c>
      <c r="J31" s="665">
        <v>1401.3</v>
      </c>
      <c r="K31" s="678">
        <v>1</v>
      </c>
      <c r="L31" s="665">
        <v>9</v>
      </c>
      <c r="M31" s="666">
        <v>1401.3</v>
      </c>
    </row>
    <row r="32" spans="1:13" ht="14.4" customHeight="1" x14ac:dyDescent="0.3">
      <c r="A32" s="661" t="s">
        <v>1729</v>
      </c>
      <c r="B32" s="662" t="s">
        <v>2874</v>
      </c>
      <c r="C32" s="662" t="s">
        <v>2015</v>
      </c>
      <c r="D32" s="662" t="s">
        <v>1868</v>
      </c>
      <c r="E32" s="662" t="s">
        <v>1807</v>
      </c>
      <c r="F32" s="665"/>
      <c r="G32" s="665"/>
      <c r="H32" s="678"/>
      <c r="I32" s="665">
        <v>3</v>
      </c>
      <c r="J32" s="665">
        <v>0</v>
      </c>
      <c r="K32" s="678"/>
      <c r="L32" s="665">
        <v>3</v>
      </c>
      <c r="M32" s="666">
        <v>0</v>
      </c>
    </row>
    <row r="33" spans="1:13" ht="14.4" customHeight="1" x14ac:dyDescent="0.3">
      <c r="A33" s="661" t="s">
        <v>1730</v>
      </c>
      <c r="B33" s="662" t="s">
        <v>2877</v>
      </c>
      <c r="C33" s="662" t="s">
        <v>2128</v>
      </c>
      <c r="D33" s="662" t="s">
        <v>2129</v>
      </c>
      <c r="E33" s="662" t="s">
        <v>2130</v>
      </c>
      <c r="F33" s="665"/>
      <c r="G33" s="665"/>
      <c r="H33" s="678">
        <v>0</v>
      </c>
      <c r="I33" s="665">
        <v>3</v>
      </c>
      <c r="J33" s="665">
        <v>172.92000000000002</v>
      </c>
      <c r="K33" s="678">
        <v>1</v>
      </c>
      <c r="L33" s="665">
        <v>3</v>
      </c>
      <c r="M33" s="666">
        <v>172.92000000000002</v>
      </c>
    </row>
    <row r="34" spans="1:13" ht="14.4" customHeight="1" x14ac:dyDescent="0.3">
      <c r="A34" s="661" t="s">
        <v>1730</v>
      </c>
      <c r="B34" s="662" t="s">
        <v>2878</v>
      </c>
      <c r="C34" s="662" t="s">
        <v>2143</v>
      </c>
      <c r="D34" s="662" t="s">
        <v>2144</v>
      </c>
      <c r="E34" s="662" t="s">
        <v>2145</v>
      </c>
      <c r="F34" s="665"/>
      <c r="G34" s="665"/>
      <c r="H34" s="678">
        <v>0</v>
      </c>
      <c r="I34" s="665">
        <v>3</v>
      </c>
      <c r="J34" s="665">
        <v>259.23</v>
      </c>
      <c r="K34" s="678">
        <v>1</v>
      </c>
      <c r="L34" s="665">
        <v>3</v>
      </c>
      <c r="M34" s="666">
        <v>259.23</v>
      </c>
    </row>
    <row r="35" spans="1:13" ht="14.4" customHeight="1" x14ac:dyDescent="0.3">
      <c r="A35" s="661" t="s">
        <v>1730</v>
      </c>
      <c r="B35" s="662" t="s">
        <v>2879</v>
      </c>
      <c r="C35" s="662" t="s">
        <v>2120</v>
      </c>
      <c r="D35" s="662" t="s">
        <v>2121</v>
      </c>
      <c r="E35" s="662" t="s">
        <v>2122</v>
      </c>
      <c r="F35" s="665">
        <v>1</v>
      </c>
      <c r="G35" s="665">
        <v>100.11</v>
      </c>
      <c r="H35" s="678">
        <v>1</v>
      </c>
      <c r="I35" s="665"/>
      <c r="J35" s="665"/>
      <c r="K35" s="678">
        <v>0</v>
      </c>
      <c r="L35" s="665">
        <v>1</v>
      </c>
      <c r="M35" s="666">
        <v>100.11</v>
      </c>
    </row>
    <row r="36" spans="1:13" ht="14.4" customHeight="1" x14ac:dyDescent="0.3">
      <c r="A36" s="661" t="s">
        <v>1730</v>
      </c>
      <c r="B36" s="662" t="s">
        <v>2880</v>
      </c>
      <c r="C36" s="662" t="s">
        <v>2159</v>
      </c>
      <c r="D36" s="662" t="s">
        <v>2160</v>
      </c>
      <c r="E36" s="662" t="s">
        <v>2161</v>
      </c>
      <c r="F36" s="665"/>
      <c r="G36" s="665"/>
      <c r="H36" s="678">
        <v>0</v>
      </c>
      <c r="I36" s="665">
        <v>1</v>
      </c>
      <c r="J36" s="665">
        <v>704.73</v>
      </c>
      <c r="K36" s="678">
        <v>1</v>
      </c>
      <c r="L36" s="665">
        <v>1</v>
      </c>
      <c r="M36" s="666">
        <v>704.73</v>
      </c>
    </row>
    <row r="37" spans="1:13" ht="14.4" customHeight="1" x14ac:dyDescent="0.3">
      <c r="A37" s="661" t="s">
        <v>1730</v>
      </c>
      <c r="B37" s="662" t="s">
        <v>1639</v>
      </c>
      <c r="C37" s="662" t="s">
        <v>1179</v>
      </c>
      <c r="D37" s="662" t="s">
        <v>1640</v>
      </c>
      <c r="E37" s="662" t="s">
        <v>760</v>
      </c>
      <c r="F37" s="665"/>
      <c r="G37" s="665"/>
      <c r="H37" s="678">
        <v>0</v>
      </c>
      <c r="I37" s="665">
        <v>1</v>
      </c>
      <c r="J37" s="665">
        <v>117.73</v>
      </c>
      <c r="K37" s="678">
        <v>1</v>
      </c>
      <c r="L37" s="665">
        <v>1</v>
      </c>
      <c r="M37" s="666">
        <v>117.73</v>
      </c>
    </row>
    <row r="38" spans="1:13" ht="14.4" customHeight="1" x14ac:dyDescent="0.3">
      <c r="A38" s="661" t="s">
        <v>1730</v>
      </c>
      <c r="B38" s="662" t="s">
        <v>2881</v>
      </c>
      <c r="C38" s="662" t="s">
        <v>2175</v>
      </c>
      <c r="D38" s="662" t="s">
        <v>2176</v>
      </c>
      <c r="E38" s="662" t="s">
        <v>2177</v>
      </c>
      <c r="F38" s="665"/>
      <c r="G38" s="665"/>
      <c r="H38" s="678">
        <v>0</v>
      </c>
      <c r="I38" s="665">
        <v>1</v>
      </c>
      <c r="J38" s="665">
        <v>131.54</v>
      </c>
      <c r="K38" s="678">
        <v>1</v>
      </c>
      <c r="L38" s="665">
        <v>1</v>
      </c>
      <c r="M38" s="666">
        <v>131.54</v>
      </c>
    </row>
    <row r="39" spans="1:13" ht="14.4" customHeight="1" x14ac:dyDescent="0.3">
      <c r="A39" s="661" t="s">
        <v>1730</v>
      </c>
      <c r="B39" s="662" t="s">
        <v>1654</v>
      </c>
      <c r="C39" s="662" t="s">
        <v>1410</v>
      </c>
      <c r="D39" s="662" t="s">
        <v>1260</v>
      </c>
      <c r="E39" s="662" t="s">
        <v>1656</v>
      </c>
      <c r="F39" s="665"/>
      <c r="G39" s="665"/>
      <c r="H39" s="678">
        <v>0</v>
      </c>
      <c r="I39" s="665">
        <v>8</v>
      </c>
      <c r="J39" s="665">
        <v>1234.8800000000001</v>
      </c>
      <c r="K39" s="678">
        <v>1</v>
      </c>
      <c r="L39" s="665">
        <v>8</v>
      </c>
      <c r="M39" s="666">
        <v>1234.8800000000001</v>
      </c>
    </row>
    <row r="40" spans="1:13" ht="14.4" customHeight="1" x14ac:dyDescent="0.3">
      <c r="A40" s="661" t="s">
        <v>1730</v>
      </c>
      <c r="B40" s="662" t="s">
        <v>2872</v>
      </c>
      <c r="C40" s="662" t="s">
        <v>1766</v>
      </c>
      <c r="D40" s="662" t="s">
        <v>1767</v>
      </c>
      <c r="E40" s="662" t="s">
        <v>1768</v>
      </c>
      <c r="F40" s="665"/>
      <c r="G40" s="665"/>
      <c r="H40" s="678">
        <v>0</v>
      </c>
      <c r="I40" s="665">
        <v>1</v>
      </c>
      <c r="J40" s="665">
        <v>70.540000000000006</v>
      </c>
      <c r="K40" s="678">
        <v>1</v>
      </c>
      <c r="L40" s="665">
        <v>1</v>
      </c>
      <c r="M40" s="666">
        <v>70.540000000000006</v>
      </c>
    </row>
    <row r="41" spans="1:13" ht="14.4" customHeight="1" x14ac:dyDescent="0.3">
      <c r="A41" s="661" t="s">
        <v>1730</v>
      </c>
      <c r="B41" s="662" t="s">
        <v>2875</v>
      </c>
      <c r="C41" s="662" t="s">
        <v>2150</v>
      </c>
      <c r="D41" s="662" t="s">
        <v>1004</v>
      </c>
      <c r="E41" s="662" t="s">
        <v>2151</v>
      </c>
      <c r="F41" s="665"/>
      <c r="G41" s="665"/>
      <c r="H41" s="678">
        <v>0</v>
      </c>
      <c r="I41" s="665">
        <v>6</v>
      </c>
      <c r="J41" s="665">
        <v>219.24</v>
      </c>
      <c r="K41" s="678">
        <v>1</v>
      </c>
      <c r="L41" s="665">
        <v>6</v>
      </c>
      <c r="M41" s="666">
        <v>219.24</v>
      </c>
    </row>
    <row r="42" spans="1:13" ht="14.4" customHeight="1" x14ac:dyDescent="0.3">
      <c r="A42" s="661" t="s">
        <v>1730</v>
      </c>
      <c r="B42" s="662" t="s">
        <v>2875</v>
      </c>
      <c r="C42" s="662" t="s">
        <v>2152</v>
      </c>
      <c r="D42" s="662" t="s">
        <v>1004</v>
      </c>
      <c r="E42" s="662" t="s">
        <v>2153</v>
      </c>
      <c r="F42" s="665"/>
      <c r="G42" s="665"/>
      <c r="H42" s="678"/>
      <c r="I42" s="665">
        <v>2</v>
      </c>
      <c r="J42" s="665">
        <v>0</v>
      </c>
      <c r="K42" s="678"/>
      <c r="L42" s="665">
        <v>2</v>
      </c>
      <c r="M42" s="666">
        <v>0</v>
      </c>
    </row>
    <row r="43" spans="1:13" ht="14.4" customHeight="1" x14ac:dyDescent="0.3">
      <c r="A43" s="661" t="s">
        <v>1730</v>
      </c>
      <c r="B43" s="662" t="s">
        <v>2882</v>
      </c>
      <c r="C43" s="662" t="s">
        <v>2077</v>
      </c>
      <c r="D43" s="662" t="s">
        <v>2078</v>
      </c>
      <c r="E43" s="662" t="s">
        <v>2079</v>
      </c>
      <c r="F43" s="665">
        <v>1</v>
      </c>
      <c r="G43" s="665">
        <v>0</v>
      </c>
      <c r="H43" s="678"/>
      <c r="I43" s="665"/>
      <c r="J43" s="665"/>
      <c r="K43" s="678"/>
      <c r="L43" s="665">
        <v>1</v>
      </c>
      <c r="M43" s="666">
        <v>0</v>
      </c>
    </row>
    <row r="44" spans="1:13" ht="14.4" customHeight="1" x14ac:dyDescent="0.3">
      <c r="A44" s="661" t="s">
        <v>1730</v>
      </c>
      <c r="B44" s="662" t="s">
        <v>1694</v>
      </c>
      <c r="C44" s="662" t="s">
        <v>2171</v>
      </c>
      <c r="D44" s="662" t="s">
        <v>2172</v>
      </c>
      <c r="E44" s="662" t="s">
        <v>2173</v>
      </c>
      <c r="F44" s="665"/>
      <c r="G44" s="665"/>
      <c r="H44" s="678">
        <v>0</v>
      </c>
      <c r="I44" s="665">
        <v>5</v>
      </c>
      <c r="J44" s="665">
        <v>616</v>
      </c>
      <c r="K44" s="678">
        <v>1</v>
      </c>
      <c r="L44" s="665">
        <v>5</v>
      </c>
      <c r="M44" s="666">
        <v>616</v>
      </c>
    </row>
    <row r="45" spans="1:13" ht="14.4" customHeight="1" x14ac:dyDescent="0.3">
      <c r="A45" s="661" t="s">
        <v>1730</v>
      </c>
      <c r="B45" s="662" t="s">
        <v>1697</v>
      </c>
      <c r="C45" s="662" t="s">
        <v>861</v>
      </c>
      <c r="D45" s="662" t="s">
        <v>1207</v>
      </c>
      <c r="E45" s="662" t="s">
        <v>1208</v>
      </c>
      <c r="F45" s="665"/>
      <c r="G45" s="665"/>
      <c r="H45" s="678">
        <v>0</v>
      </c>
      <c r="I45" s="665">
        <v>5</v>
      </c>
      <c r="J45" s="665">
        <v>519</v>
      </c>
      <c r="K45" s="678">
        <v>1</v>
      </c>
      <c r="L45" s="665">
        <v>5</v>
      </c>
      <c r="M45" s="666">
        <v>519</v>
      </c>
    </row>
    <row r="46" spans="1:13" ht="14.4" customHeight="1" x14ac:dyDescent="0.3">
      <c r="A46" s="661" t="s">
        <v>1730</v>
      </c>
      <c r="B46" s="662" t="s">
        <v>1697</v>
      </c>
      <c r="C46" s="662" t="s">
        <v>1774</v>
      </c>
      <c r="D46" s="662" t="s">
        <v>1775</v>
      </c>
      <c r="E46" s="662" t="s">
        <v>1776</v>
      </c>
      <c r="F46" s="665"/>
      <c r="G46" s="665"/>
      <c r="H46" s="678">
        <v>0</v>
      </c>
      <c r="I46" s="665">
        <v>4</v>
      </c>
      <c r="J46" s="665">
        <v>622.79999999999995</v>
      </c>
      <c r="K46" s="678">
        <v>1</v>
      </c>
      <c r="L46" s="665">
        <v>4</v>
      </c>
      <c r="M46" s="666">
        <v>622.79999999999995</v>
      </c>
    </row>
    <row r="47" spans="1:13" ht="14.4" customHeight="1" x14ac:dyDescent="0.3">
      <c r="A47" s="661" t="s">
        <v>1730</v>
      </c>
      <c r="B47" s="662" t="s">
        <v>1702</v>
      </c>
      <c r="C47" s="662" t="s">
        <v>2132</v>
      </c>
      <c r="D47" s="662" t="s">
        <v>1703</v>
      </c>
      <c r="E47" s="662" t="s">
        <v>1455</v>
      </c>
      <c r="F47" s="665"/>
      <c r="G47" s="665"/>
      <c r="H47" s="678">
        <v>0</v>
      </c>
      <c r="I47" s="665">
        <v>1</v>
      </c>
      <c r="J47" s="665">
        <v>69.16</v>
      </c>
      <c r="K47" s="678">
        <v>1</v>
      </c>
      <c r="L47" s="665">
        <v>1</v>
      </c>
      <c r="M47" s="666">
        <v>69.16</v>
      </c>
    </row>
    <row r="48" spans="1:13" ht="14.4" customHeight="1" x14ac:dyDescent="0.3">
      <c r="A48" s="661" t="s">
        <v>1730</v>
      </c>
      <c r="B48" s="662" t="s">
        <v>1705</v>
      </c>
      <c r="C48" s="662" t="s">
        <v>1302</v>
      </c>
      <c r="D48" s="662" t="s">
        <v>1303</v>
      </c>
      <c r="E48" s="662" t="s">
        <v>1304</v>
      </c>
      <c r="F48" s="665"/>
      <c r="G48" s="665"/>
      <c r="H48" s="678">
        <v>0</v>
      </c>
      <c r="I48" s="665">
        <v>70</v>
      </c>
      <c r="J48" s="665">
        <v>11359.599999999999</v>
      </c>
      <c r="K48" s="678">
        <v>1</v>
      </c>
      <c r="L48" s="665">
        <v>70</v>
      </c>
      <c r="M48" s="666">
        <v>11359.599999999999</v>
      </c>
    </row>
    <row r="49" spans="1:13" ht="14.4" customHeight="1" x14ac:dyDescent="0.3">
      <c r="A49" s="661" t="s">
        <v>1730</v>
      </c>
      <c r="B49" s="662" t="s">
        <v>1705</v>
      </c>
      <c r="C49" s="662" t="s">
        <v>1322</v>
      </c>
      <c r="D49" s="662" t="s">
        <v>1323</v>
      </c>
      <c r="E49" s="662" t="s">
        <v>1309</v>
      </c>
      <c r="F49" s="665"/>
      <c r="G49" s="665"/>
      <c r="H49" s="678">
        <v>0</v>
      </c>
      <c r="I49" s="665">
        <v>30</v>
      </c>
      <c r="J49" s="665">
        <v>2546.6999999999998</v>
      </c>
      <c r="K49" s="678">
        <v>1</v>
      </c>
      <c r="L49" s="665">
        <v>30</v>
      </c>
      <c r="M49" s="666">
        <v>2546.6999999999998</v>
      </c>
    </row>
    <row r="50" spans="1:13" ht="14.4" customHeight="1" x14ac:dyDescent="0.3">
      <c r="A50" s="661" t="s">
        <v>1730</v>
      </c>
      <c r="B50" s="662" t="s">
        <v>1705</v>
      </c>
      <c r="C50" s="662" t="s">
        <v>1324</v>
      </c>
      <c r="D50" s="662" t="s">
        <v>1303</v>
      </c>
      <c r="E50" s="662" t="s">
        <v>1325</v>
      </c>
      <c r="F50" s="665"/>
      <c r="G50" s="665"/>
      <c r="H50" s="678">
        <v>0</v>
      </c>
      <c r="I50" s="665">
        <v>114</v>
      </c>
      <c r="J50" s="665">
        <v>27659.82</v>
      </c>
      <c r="K50" s="678">
        <v>1</v>
      </c>
      <c r="L50" s="665">
        <v>114</v>
      </c>
      <c r="M50" s="666">
        <v>27659.82</v>
      </c>
    </row>
    <row r="51" spans="1:13" ht="14.4" customHeight="1" x14ac:dyDescent="0.3">
      <c r="A51" s="661" t="s">
        <v>1730</v>
      </c>
      <c r="B51" s="662" t="s">
        <v>1705</v>
      </c>
      <c r="C51" s="662" t="s">
        <v>2166</v>
      </c>
      <c r="D51" s="662" t="s">
        <v>1303</v>
      </c>
      <c r="E51" s="662" t="s">
        <v>2167</v>
      </c>
      <c r="F51" s="665"/>
      <c r="G51" s="665"/>
      <c r="H51" s="678">
        <v>0</v>
      </c>
      <c r="I51" s="665">
        <v>12</v>
      </c>
      <c r="J51" s="665">
        <v>17412.48</v>
      </c>
      <c r="K51" s="678">
        <v>1</v>
      </c>
      <c r="L51" s="665">
        <v>12</v>
      </c>
      <c r="M51" s="666">
        <v>17412.48</v>
      </c>
    </row>
    <row r="52" spans="1:13" ht="14.4" customHeight="1" x14ac:dyDescent="0.3">
      <c r="A52" s="661" t="s">
        <v>1731</v>
      </c>
      <c r="B52" s="662" t="s">
        <v>2872</v>
      </c>
      <c r="C52" s="662" t="s">
        <v>1766</v>
      </c>
      <c r="D52" s="662" t="s">
        <v>1767</v>
      </c>
      <c r="E52" s="662" t="s">
        <v>1768</v>
      </c>
      <c r="F52" s="665"/>
      <c r="G52" s="665"/>
      <c r="H52" s="678">
        <v>0</v>
      </c>
      <c r="I52" s="665">
        <v>6</v>
      </c>
      <c r="J52" s="665">
        <v>423.24</v>
      </c>
      <c r="K52" s="678">
        <v>1</v>
      </c>
      <c r="L52" s="665">
        <v>6</v>
      </c>
      <c r="M52" s="666">
        <v>423.24</v>
      </c>
    </row>
    <row r="53" spans="1:13" ht="14.4" customHeight="1" x14ac:dyDescent="0.3">
      <c r="A53" s="661" t="s">
        <v>1731</v>
      </c>
      <c r="B53" s="662" t="s">
        <v>2875</v>
      </c>
      <c r="C53" s="662" t="s">
        <v>2741</v>
      </c>
      <c r="D53" s="662" t="s">
        <v>1004</v>
      </c>
      <c r="E53" s="662" t="s">
        <v>2742</v>
      </c>
      <c r="F53" s="665"/>
      <c r="G53" s="665"/>
      <c r="H53" s="678">
        <v>0</v>
      </c>
      <c r="I53" s="665">
        <v>1</v>
      </c>
      <c r="J53" s="665">
        <v>18.260000000000002</v>
      </c>
      <c r="K53" s="678">
        <v>1</v>
      </c>
      <c r="L53" s="665">
        <v>1</v>
      </c>
      <c r="M53" s="666">
        <v>18.260000000000002</v>
      </c>
    </row>
    <row r="54" spans="1:13" ht="14.4" customHeight="1" x14ac:dyDescent="0.3">
      <c r="A54" s="661" t="s">
        <v>1732</v>
      </c>
      <c r="B54" s="662" t="s">
        <v>1632</v>
      </c>
      <c r="C54" s="662" t="s">
        <v>2247</v>
      </c>
      <c r="D54" s="662" t="s">
        <v>2248</v>
      </c>
      <c r="E54" s="662" t="s">
        <v>2249</v>
      </c>
      <c r="F54" s="665">
        <v>1</v>
      </c>
      <c r="G54" s="665">
        <v>0</v>
      </c>
      <c r="H54" s="678"/>
      <c r="I54" s="665"/>
      <c r="J54" s="665"/>
      <c r="K54" s="678"/>
      <c r="L54" s="665">
        <v>1</v>
      </c>
      <c r="M54" s="666">
        <v>0</v>
      </c>
    </row>
    <row r="55" spans="1:13" ht="14.4" customHeight="1" x14ac:dyDescent="0.3">
      <c r="A55" s="661" t="s">
        <v>1732</v>
      </c>
      <c r="B55" s="662" t="s">
        <v>1654</v>
      </c>
      <c r="C55" s="662" t="s">
        <v>1410</v>
      </c>
      <c r="D55" s="662" t="s">
        <v>1260</v>
      </c>
      <c r="E55" s="662" t="s">
        <v>1656</v>
      </c>
      <c r="F55" s="665"/>
      <c r="G55" s="665"/>
      <c r="H55" s="678">
        <v>0</v>
      </c>
      <c r="I55" s="665">
        <v>32</v>
      </c>
      <c r="J55" s="665">
        <v>4939.5200000000013</v>
      </c>
      <c r="K55" s="678">
        <v>1</v>
      </c>
      <c r="L55" s="665">
        <v>32</v>
      </c>
      <c r="M55" s="666">
        <v>4939.5200000000013</v>
      </c>
    </row>
    <row r="56" spans="1:13" ht="14.4" customHeight="1" x14ac:dyDescent="0.3">
      <c r="A56" s="661" t="s">
        <v>1732</v>
      </c>
      <c r="B56" s="662" t="s">
        <v>1654</v>
      </c>
      <c r="C56" s="662" t="s">
        <v>2312</v>
      </c>
      <c r="D56" s="662" t="s">
        <v>2313</v>
      </c>
      <c r="E56" s="662" t="s">
        <v>1655</v>
      </c>
      <c r="F56" s="665"/>
      <c r="G56" s="665"/>
      <c r="H56" s="678">
        <v>0</v>
      </c>
      <c r="I56" s="665">
        <v>1</v>
      </c>
      <c r="J56" s="665">
        <v>111.22</v>
      </c>
      <c r="K56" s="678">
        <v>1</v>
      </c>
      <c r="L56" s="665">
        <v>1</v>
      </c>
      <c r="M56" s="666">
        <v>111.22</v>
      </c>
    </row>
    <row r="57" spans="1:13" ht="14.4" customHeight="1" x14ac:dyDescent="0.3">
      <c r="A57" s="661" t="s">
        <v>1732</v>
      </c>
      <c r="B57" s="662" t="s">
        <v>1654</v>
      </c>
      <c r="C57" s="662" t="s">
        <v>1919</v>
      </c>
      <c r="D57" s="662" t="s">
        <v>1920</v>
      </c>
      <c r="E57" s="662" t="s">
        <v>1655</v>
      </c>
      <c r="F57" s="665"/>
      <c r="G57" s="665"/>
      <c r="H57" s="678">
        <v>0</v>
      </c>
      <c r="I57" s="665">
        <v>3</v>
      </c>
      <c r="J57" s="665">
        <v>448.56000000000006</v>
      </c>
      <c r="K57" s="678">
        <v>1</v>
      </c>
      <c r="L57" s="665">
        <v>3</v>
      </c>
      <c r="M57" s="666">
        <v>448.56000000000006</v>
      </c>
    </row>
    <row r="58" spans="1:13" ht="14.4" customHeight="1" x14ac:dyDescent="0.3">
      <c r="A58" s="661" t="s">
        <v>1732</v>
      </c>
      <c r="B58" s="662" t="s">
        <v>1654</v>
      </c>
      <c r="C58" s="662" t="s">
        <v>1414</v>
      </c>
      <c r="D58" s="662" t="s">
        <v>1415</v>
      </c>
      <c r="E58" s="662" t="s">
        <v>1416</v>
      </c>
      <c r="F58" s="665"/>
      <c r="G58" s="665"/>
      <c r="H58" s="678">
        <v>0</v>
      </c>
      <c r="I58" s="665">
        <v>23</v>
      </c>
      <c r="J58" s="665">
        <v>1741.79</v>
      </c>
      <c r="K58" s="678">
        <v>1</v>
      </c>
      <c r="L58" s="665">
        <v>23</v>
      </c>
      <c r="M58" s="666">
        <v>1741.79</v>
      </c>
    </row>
    <row r="59" spans="1:13" ht="14.4" customHeight="1" x14ac:dyDescent="0.3">
      <c r="A59" s="661" t="s">
        <v>1732</v>
      </c>
      <c r="B59" s="662" t="s">
        <v>1654</v>
      </c>
      <c r="C59" s="662" t="s">
        <v>2747</v>
      </c>
      <c r="D59" s="662" t="s">
        <v>1415</v>
      </c>
      <c r="E59" s="662" t="s">
        <v>2748</v>
      </c>
      <c r="F59" s="665">
        <v>1</v>
      </c>
      <c r="G59" s="665">
        <v>0</v>
      </c>
      <c r="H59" s="678"/>
      <c r="I59" s="665"/>
      <c r="J59" s="665"/>
      <c r="K59" s="678"/>
      <c r="L59" s="665">
        <v>1</v>
      </c>
      <c r="M59" s="666">
        <v>0</v>
      </c>
    </row>
    <row r="60" spans="1:13" ht="14.4" customHeight="1" x14ac:dyDescent="0.3">
      <c r="A60" s="661" t="s">
        <v>1732</v>
      </c>
      <c r="B60" s="662" t="s">
        <v>1681</v>
      </c>
      <c r="C60" s="662" t="s">
        <v>1519</v>
      </c>
      <c r="D60" s="662" t="s">
        <v>1238</v>
      </c>
      <c r="E60" s="662" t="s">
        <v>1520</v>
      </c>
      <c r="F60" s="665"/>
      <c r="G60" s="665"/>
      <c r="H60" s="678">
        <v>0</v>
      </c>
      <c r="I60" s="665">
        <v>1</v>
      </c>
      <c r="J60" s="665">
        <v>300.68</v>
      </c>
      <c r="K60" s="678">
        <v>1</v>
      </c>
      <c r="L60" s="665">
        <v>1</v>
      </c>
      <c r="M60" s="666">
        <v>300.68</v>
      </c>
    </row>
    <row r="61" spans="1:13" ht="14.4" customHeight="1" x14ac:dyDescent="0.3">
      <c r="A61" s="661" t="s">
        <v>1732</v>
      </c>
      <c r="B61" s="662" t="s">
        <v>2876</v>
      </c>
      <c r="C61" s="662" t="s">
        <v>2222</v>
      </c>
      <c r="D61" s="662" t="s">
        <v>2223</v>
      </c>
      <c r="E61" s="662" t="s">
        <v>2224</v>
      </c>
      <c r="F61" s="665">
        <v>1</v>
      </c>
      <c r="G61" s="665">
        <v>0</v>
      </c>
      <c r="H61" s="678"/>
      <c r="I61" s="665"/>
      <c r="J61" s="665"/>
      <c r="K61" s="678"/>
      <c r="L61" s="665">
        <v>1</v>
      </c>
      <c r="M61" s="666">
        <v>0</v>
      </c>
    </row>
    <row r="62" spans="1:13" ht="14.4" customHeight="1" x14ac:dyDescent="0.3">
      <c r="A62" s="661" t="s">
        <v>1732</v>
      </c>
      <c r="B62" s="662" t="s">
        <v>1695</v>
      </c>
      <c r="C62" s="662" t="s">
        <v>2036</v>
      </c>
      <c r="D62" s="662" t="s">
        <v>2037</v>
      </c>
      <c r="E62" s="662" t="s">
        <v>1455</v>
      </c>
      <c r="F62" s="665"/>
      <c r="G62" s="665"/>
      <c r="H62" s="678"/>
      <c r="I62" s="665">
        <v>1</v>
      </c>
      <c r="J62" s="665">
        <v>0</v>
      </c>
      <c r="K62" s="678"/>
      <c r="L62" s="665">
        <v>1</v>
      </c>
      <c r="M62" s="666">
        <v>0</v>
      </c>
    </row>
    <row r="63" spans="1:13" ht="14.4" customHeight="1" x14ac:dyDescent="0.3">
      <c r="A63" s="661" t="s">
        <v>1732</v>
      </c>
      <c r="B63" s="662" t="s">
        <v>1697</v>
      </c>
      <c r="C63" s="662" t="s">
        <v>861</v>
      </c>
      <c r="D63" s="662" t="s">
        <v>1207</v>
      </c>
      <c r="E63" s="662" t="s">
        <v>1208</v>
      </c>
      <c r="F63" s="665"/>
      <c r="G63" s="665"/>
      <c r="H63" s="678">
        <v>0</v>
      </c>
      <c r="I63" s="665">
        <v>3</v>
      </c>
      <c r="J63" s="665">
        <v>311.39999999999998</v>
      </c>
      <c r="K63" s="678">
        <v>1</v>
      </c>
      <c r="L63" s="665">
        <v>3</v>
      </c>
      <c r="M63" s="666">
        <v>311.39999999999998</v>
      </c>
    </row>
    <row r="64" spans="1:13" ht="14.4" customHeight="1" x14ac:dyDescent="0.3">
      <c r="A64" s="661" t="s">
        <v>1732</v>
      </c>
      <c r="B64" s="662" t="s">
        <v>1697</v>
      </c>
      <c r="C64" s="662" t="s">
        <v>1774</v>
      </c>
      <c r="D64" s="662" t="s">
        <v>1775</v>
      </c>
      <c r="E64" s="662" t="s">
        <v>1776</v>
      </c>
      <c r="F64" s="665"/>
      <c r="G64" s="665"/>
      <c r="H64" s="678">
        <v>0</v>
      </c>
      <c r="I64" s="665">
        <v>10</v>
      </c>
      <c r="J64" s="665">
        <v>1556.9999999999998</v>
      </c>
      <c r="K64" s="678">
        <v>1</v>
      </c>
      <c r="L64" s="665">
        <v>10</v>
      </c>
      <c r="M64" s="666">
        <v>1556.9999999999998</v>
      </c>
    </row>
    <row r="65" spans="1:13" ht="14.4" customHeight="1" x14ac:dyDescent="0.3">
      <c r="A65" s="661" t="s">
        <v>1732</v>
      </c>
      <c r="B65" s="662" t="s">
        <v>2874</v>
      </c>
      <c r="C65" s="662" t="s">
        <v>2232</v>
      </c>
      <c r="D65" s="662" t="s">
        <v>1868</v>
      </c>
      <c r="E65" s="662" t="s">
        <v>1935</v>
      </c>
      <c r="F65" s="665"/>
      <c r="G65" s="665"/>
      <c r="H65" s="678"/>
      <c r="I65" s="665">
        <v>3</v>
      </c>
      <c r="J65" s="665">
        <v>0</v>
      </c>
      <c r="K65" s="678"/>
      <c r="L65" s="665">
        <v>3</v>
      </c>
      <c r="M65" s="666">
        <v>0</v>
      </c>
    </row>
    <row r="66" spans="1:13" ht="14.4" customHeight="1" x14ac:dyDescent="0.3">
      <c r="A66" s="661" t="s">
        <v>1732</v>
      </c>
      <c r="B66" s="662" t="s">
        <v>2874</v>
      </c>
      <c r="C66" s="662" t="s">
        <v>1867</v>
      </c>
      <c r="D66" s="662" t="s">
        <v>1868</v>
      </c>
      <c r="E66" s="662" t="s">
        <v>1140</v>
      </c>
      <c r="F66" s="665"/>
      <c r="G66" s="665"/>
      <c r="H66" s="678">
        <v>0</v>
      </c>
      <c r="I66" s="665">
        <v>1</v>
      </c>
      <c r="J66" s="665">
        <v>69.16</v>
      </c>
      <c r="K66" s="678">
        <v>1</v>
      </c>
      <c r="L66" s="665">
        <v>1</v>
      </c>
      <c r="M66" s="666">
        <v>69.16</v>
      </c>
    </row>
    <row r="67" spans="1:13" ht="14.4" customHeight="1" x14ac:dyDescent="0.3">
      <c r="A67" s="661" t="s">
        <v>1733</v>
      </c>
      <c r="B67" s="662" t="s">
        <v>1654</v>
      </c>
      <c r="C67" s="662" t="s">
        <v>1410</v>
      </c>
      <c r="D67" s="662" t="s">
        <v>1260</v>
      </c>
      <c r="E67" s="662" t="s">
        <v>1656</v>
      </c>
      <c r="F67" s="665"/>
      <c r="G67" s="665"/>
      <c r="H67" s="678">
        <v>0</v>
      </c>
      <c r="I67" s="665">
        <v>3</v>
      </c>
      <c r="J67" s="665">
        <v>463.08000000000004</v>
      </c>
      <c r="K67" s="678">
        <v>1</v>
      </c>
      <c r="L67" s="665">
        <v>3</v>
      </c>
      <c r="M67" s="666">
        <v>463.08000000000004</v>
      </c>
    </row>
    <row r="68" spans="1:13" ht="14.4" customHeight="1" x14ac:dyDescent="0.3">
      <c r="A68" s="661" t="s">
        <v>1733</v>
      </c>
      <c r="B68" s="662" t="s">
        <v>2874</v>
      </c>
      <c r="C68" s="662" t="s">
        <v>1867</v>
      </c>
      <c r="D68" s="662" t="s">
        <v>1868</v>
      </c>
      <c r="E68" s="662" t="s">
        <v>1140</v>
      </c>
      <c r="F68" s="665"/>
      <c r="G68" s="665"/>
      <c r="H68" s="678">
        <v>0</v>
      </c>
      <c r="I68" s="665">
        <v>1</v>
      </c>
      <c r="J68" s="665">
        <v>69.16</v>
      </c>
      <c r="K68" s="678">
        <v>1</v>
      </c>
      <c r="L68" s="665">
        <v>1</v>
      </c>
      <c r="M68" s="666">
        <v>69.16</v>
      </c>
    </row>
    <row r="69" spans="1:13" ht="14.4" customHeight="1" x14ac:dyDescent="0.3">
      <c r="A69" s="661" t="s">
        <v>1733</v>
      </c>
      <c r="B69" s="662" t="s">
        <v>2874</v>
      </c>
      <c r="C69" s="662" t="s">
        <v>2015</v>
      </c>
      <c r="D69" s="662" t="s">
        <v>1868</v>
      </c>
      <c r="E69" s="662" t="s">
        <v>1807</v>
      </c>
      <c r="F69" s="665"/>
      <c r="G69" s="665"/>
      <c r="H69" s="678"/>
      <c r="I69" s="665">
        <v>1</v>
      </c>
      <c r="J69" s="665">
        <v>0</v>
      </c>
      <c r="K69" s="678"/>
      <c r="L69" s="665">
        <v>1</v>
      </c>
      <c r="M69" s="666">
        <v>0</v>
      </c>
    </row>
    <row r="70" spans="1:13" ht="14.4" customHeight="1" x14ac:dyDescent="0.3">
      <c r="A70" s="661" t="s">
        <v>1734</v>
      </c>
      <c r="B70" s="662" t="s">
        <v>1697</v>
      </c>
      <c r="C70" s="662" t="s">
        <v>861</v>
      </c>
      <c r="D70" s="662" t="s">
        <v>1207</v>
      </c>
      <c r="E70" s="662" t="s">
        <v>1208</v>
      </c>
      <c r="F70" s="665"/>
      <c r="G70" s="665"/>
      <c r="H70" s="678">
        <v>0</v>
      </c>
      <c r="I70" s="665">
        <v>3</v>
      </c>
      <c r="J70" s="665">
        <v>311.39999999999998</v>
      </c>
      <c r="K70" s="678">
        <v>1</v>
      </c>
      <c r="L70" s="665">
        <v>3</v>
      </c>
      <c r="M70" s="666">
        <v>311.39999999999998</v>
      </c>
    </row>
    <row r="71" spans="1:13" ht="14.4" customHeight="1" x14ac:dyDescent="0.3">
      <c r="A71" s="661" t="s">
        <v>1735</v>
      </c>
      <c r="B71" s="662" t="s">
        <v>1654</v>
      </c>
      <c r="C71" s="662" t="s">
        <v>1410</v>
      </c>
      <c r="D71" s="662" t="s">
        <v>1260</v>
      </c>
      <c r="E71" s="662" t="s">
        <v>1656</v>
      </c>
      <c r="F71" s="665"/>
      <c r="G71" s="665"/>
      <c r="H71" s="678">
        <v>0</v>
      </c>
      <c r="I71" s="665">
        <v>1</v>
      </c>
      <c r="J71" s="665">
        <v>154.36000000000001</v>
      </c>
      <c r="K71" s="678">
        <v>1</v>
      </c>
      <c r="L71" s="665">
        <v>1</v>
      </c>
      <c r="M71" s="666">
        <v>154.36000000000001</v>
      </c>
    </row>
    <row r="72" spans="1:13" ht="14.4" customHeight="1" x14ac:dyDescent="0.3">
      <c r="A72" s="661" t="s">
        <v>1735</v>
      </c>
      <c r="B72" s="662" t="s">
        <v>1659</v>
      </c>
      <c r="C72" s="662" t="s">
        <v>2278</v>
      </c>
      <c r="D72" s="662" t="s">
        <v>1662</v>
      </c>
      <c r="E72" s="662" t="s">
        <v>2279</v>
      </c>
      <c r="F72" s="665">
        <v>1</v>
      </c>
      <c r="G72" s="665">
        <v>0</v>
      </c>
      <c r="H72" s="678"/>
      <c r="I72" s="665"/>
      <c r="J72" s="665"/>
      <c r="K72" s="678"/>
      <c r="L72" s="665">
        <v>1</v>
      </c>
      <c r="M72" s="666">
        <v>0</v>
      </c>
    </row>
    <row r="73" spans="1:13" ht="14.4" customHeight="1" x14ac:dyDescent="0.3">
      <c r="A73" s="661" t="s">
        <v>1735</v>
      </c>
      <c r="B73" s="662" t="s">
        <v>2872</v>
      </c>
      <c r="C73" s="662" t="s">
        <v>1766</v>
      </c>
      <c r="D73" s="662" t="s">
        <v>1767</v>
      </c>
      <c r="E73" s="662" t="s">
        <v>1768</v>
      </c>
      <c r="F73" s="665"/>
      <c r="G73" s="665"/>
      <c r="H73" s="678">
        <v>0</v>
      </c>
      <c r="I73" s="665">
        <v>4</v>
      </c>
      <c r="J73" s="665">
        <v>282.16000000000003</v>
      </c>
      <c r="K73" s="678">
        <v>1</v>
      </c>
      <c r="L73" s="665">
        <v>4</v>
      </c>
      <c r="M73" s="666">
        <v>282.16000000000003</v>
      </c>
    </row>
    <row r="74" spans="1:13" ht="14.4" customHeight="1" x14ac:dyDescent="0.3">
      <c r="A74" s="661" t="s">
        <v>1735</v>
      </c>
      <c r="B74" s="662" t="s">
        <v>2872</v>
      </c>
      <c r="C74" s="662" t="s">
        <v>2269</v>
      </c>
      <c r="D74" s="662" t="s">
        <v>2270</v>
      </c>
      <c r="E74" s="662" t="s">
        <v>1768</v>
      </c>
      <c r="F74" s="665">
        <v>3</v>
      </c>
      <c r="G74" s="665">
        <v>211.62</v>
      </c>
      <c r="H74" s="678">
        <v>1</v>
      </c>
      <c r="I74" s="665"/>
      <c r="J74" s="665"/>
      <c r="K74" s="678">
        <v>0</v>
      </c>
      <c r="L74" s="665">
        <v>3</v>
      </c>
      <c r="M74" s="666">
        <v>211.62</v>
      </c>
    </row>
    <row r="75" spans="1:13" ht="14.4" customHeight="1" x14ac:dyDescent="0.3">
      <c r="A75" s="661" t="s">
        <v>1735</v>
      </c>
      <c r="B75" s="662" t="s">
        <v>2876</v>
      </c>
      <c r="C75" s="662" t="s">
        <v>2287</v>
      </c>
      <c r="D75" s="662" t="s">
        <v>2288</v>
      </c>
      <c r="E75" s="662" t="s">
        <v>2289</v>
      </c>
      <c r="F75" s="665">
        <v>2</v>
      </c>
      <c r="G75" s="665">
        <v>246.4</v>
      </c>
      <c r="H75" s="678">
        <v>1</v>
      </c>
      <c r="I75" s="665"/>
      <c r="J75" s="665"/>
      <c r="K75" s="678">
        <v>0</v>
      </c>
      <c r="L75" s="665">
        <v>2</v>
      </c>
      <c r="M75" s="666">
        <v>246.4</v>
      </c>
    </row>
    <row r="76" spans="1:13" ht="14.4" customHeight="1" x14ac:dyDescent="0.3">
      <c r="A76" s="661" t="s">
        <v>1735</v>
      </c>
      <c r="B76" s="662" t="s">
        <v>1697</v>
      </c>
      <c r="C76" s="662" t="s">
        <v>2271</v>
      </c>
      <c r="D76" s="662" t="s">
        <v>2272</v>
      </c>
      <c r="E76" s="662" t="s">
        <v>1208</v>
      </c>
      <c r="F76" s="665">
        <v>2</v>
      </c>
      <c r="G76" s="665">
        <v>207.6</v>
      </c>
      <c r="H76" s="678">
        <v>1</v>
      </c>
      <c r="I76" s="665"/>
      <c r="J76" s="665"/>
      <c r="K76" s="678">
        <v>0</v>
      </c>
      <c r="L76" s="665">
        <v>2</v>
      </c>
      <c r="M76" s="666">
        <v>207.6</v>
      </c>
    </row>
    <row r="77" spans="1:13" ht="14.4" customHeight="1" x14ac:dyDescent="0.3">
      <c r="A77" s="661" t="s">
        <v>1735</v>
      </c>
      <c r="B77" s="662" t="s">
        <v>1701</v>
      </c>
      <c r="C77" s="662" t="s">
        <v>1165</v>
      </c>
      <c r="D77" s="662" t="s">
        <v>1116</v>
      </c>
      <c r="E77" s="662" t="s">
        <v>709</v>
      </c>
      <c r="F77" s="665"/>
      <c r="G77" s="665"/>
      <c r="H77" s="678">
        <v>0</v>
      </c>
      <c r="I77" s="665">
        <v>1</v>
      </c>
      <c r="J77" s="665">
        <v>69.16</v>
      </c>
      <c r="K77" s="678">
        <v>1</v>
      </c>
      <c r="L77" s="665">
        <v>1</v>
      </c>
      <c r="M77" s="666">
        <v>69.16</v>
      </c>
    </row>
    <row r="78" spans="1:13" ht="14.4" customHeight="1" x14ac:dyDescent="0.3">
      <c r="A78" s="661" t="s">
        <v>1735</v>
      </c>
      <c r="B78" s="662" t="s">
        <v>2874</v>
      </c>
      <c r="C78" s="662" t="s">
        <v>2298</v>
      </c>
      <c r="D78" s="662" t="s">
        <v>2299</v>
      </c>
      <c r="E78" s="662" t="s">
        <v>1807</v>
      </c>
      <c r="F78" s="665">
        <v>1</v>
      </c>
      <c r="G78" s="665">
        <v>207.45</v>
      </c>
      <c r="H78" s="678">
        <v>1</v>
      </c>
      <c r="I78" s="665"/>
      <c r="J78" s="665"/>
      <c r="K78" s="678">
        <v>0</v>
      </c>
      <c r="L78" s="665">
        <v>1</v>
      </c>
      <c r="M78" s="666">
        <v>207.45</v>
      </c>
    </row>
    <row r="79" spans="1:13" ht="14.4" customHeight="1" x14ac:dyDescent="0.3">
      <c r="A79" s="661" t="s">
        <v>1736</v>
      </c>
      <c r="B79" s="662" t="s">
        <v>1654</v>
      </c>
      <c r="C79" s="662" t="s">
        <v>1410</v>
      </c>
      <c r="D79" s="662" t="s">
        <v>1260</v>
      </c>
      <c r="E79" s="662" t="s">
        <v>1656</v>
      </c>
      <c r="F79" s="665"/>
      <c r="G79" s="665"/>
      <c r="H79" s="678">
        <v>0</v>
      </c>
      <c r="I79" s="665">
        <v>25</v>
      </c>
      <c r="J79" s="665">
        <v>3859.0000000000009</v>
      </c>
      <c r="K79" s="678">
        <v>1</v>
      </c>
      <c r="L79" s="665">
        <v>25</v>
      </c>
      <c r="M79" s="666">
        <v>3859.0000000000009</v>
      </c>
    </row>
    <row r="80" spans="1:13" ht="14.4" customHeight="1" x14ac:dyDescent="0.3">
      <c r="A80" s="661" t="s">
        <v>1736</v>
      </c>
      <c r="B80" s="662" t="s">
        <v>1654</v>
      </c>
      <c r="C80" s="662" t="s">
        <v>1752</v>
      </c>
      <c r="D80" s="662" t="s">
        <v>1753</v>
      </c>
      <c r="E80" s="662" t="s">
        <v>1754</v>
      </c>
      <c r="F80" s="665"/>
      <c r="G80" s="665"/>
      <c r="H80" s="678">
        <v>0</v>
      </c>
      <c r="I80" s="665">
        <v>4</v>
      </c>
      <c r="J80" s="665">
        <v>264.32</v>
      </c>
      <c r="K80" s="678">
        <v>1</v>
      </c>
      <c r="L80" s="665">
        <v>4</v>
      </c>
      <c r="M80" s="666">
        <v>264.32</v>
      </c>
    </row>
    <row r="81" spans="1:13" ht="14.4" customHeight="1" x14ac:dyDescent="0.3">
      <c r="A81" s="661" t="s">
        <v>1736</v>
      </c>
      <c r="B81" s="662" t="s">
        <v>1654</v>
      </c>
      <c r="C81" s="662" t="s">
        <v>2312</v>
      </c>
      <c r="D81" s="662" t="s">
        <v>2313</v>
      </c>
      <c r="E81" s="662" t="s">
        <v>1655</v>
      </c>
      <c r="F81" s="665"/>
      <c r="G81" s="665"/>
      <c r="H81" s="678">
        <v>0</v>
      </c>
      <c r="I81" s="665">
        <v>3</v>
      </c>
      <c r="J81" s="665">
        <v>333.65999999999997</v>
      </c>
      <c r="K81" s="678">
        <v>1</v>
      </c>
      <c r="L81" s="665">
        <v>3</v>
      </c>
      <c r="M81" s="666">
        <v>333.65999999999997</v>
      </c>
    </row>
    <row r="82" spans="1:13" ht="14.4" customHeight="1" x14ac:dyDescent="0.3">
      <c r="A82" s="661" t="s">
        <v>1736</v>
      </c>
      <c r="B82" s="662" t="s">
        <v>1654</v>
      </c>
      <c r="C82" s="662" t="s">
        <v>2314</v>
      </c>
      <c r="D82" s="662" t="s">
        <v>2315</v>
      </c>
      <c r="E82" s="662" t="s">
        <v>1754</v>
      </c>
      <c r="F82" s="665"/>
      <c r="G82" s="665"/>
      <c r="H82" s="678">
        <v>0</v>
      </c>
      <c r="I82" s="665">
        <v>6</v>
      </c>
      <c r="J82" s="665">
        <v>481.67999999999995</v>
      </c>
      <c r="K82" s="678">
        <v>1</v>
      </c>
      <c r="L82" s="665">
        <v>6</v>
      </c>
      <c r="M82" s="666">
        <v>481.67999999999995</v>
      </c>
    </row>
    <row r="83" spans="1:13" ht="14.4" customHeight="1" x14ac:dyDescent="0.3">
      <c r="A83" s="661" t="s">
        <v>1736</v>
      </c>
      <c r="B83" s="662" t="s">
        <v>1654</v>
      </c>
      <c r="C83" s="662" t="s">
        <v>1414</v>
      </c>
      <c r="D83" s="662" t="s">
        <v>1415</v>
      </c>
      <c r="E83" s="662" t="s">
        <v>1416</v>
      </c>
      <c r="F83" s="665"/>
      <c r="G83" s="665"/>
      <c r="H83" s="678">
        <v>0</v>
      </c>
      <c r="I83" s="665">
        <v>1</v>
      </c>
      <c r="J83" s="665">
        <v>75.73</v>
      </c>
      <c r="K83" s="678">
        <v>1</v>
      </c>
      <c r="L83" s="665">
        <v>1</v>
      </c>
      <c r="M83" s="666">
        <v>75.73</v>
      </c>
    </row>
    <row r="84" spans="1:13" ht="14.4" customHeight="1" x14ac:dyDescent="0.3">
      <c r="A84" s="661" t="s">
        <v>1736</v>
      </c>
      <c r="B84" s="662" t="s">
        <v>2883</v>
      </c>
      <c r="C84" s="662" t="s">
        <v>2327</v>
      </c>
      <c r="D84" s="662" t="s">
        <v>2328</v>
      </c>
      <c r="E84" s="662" t="s">
        <v>2329</v>
      </c>
      <c r="F84" s="665"/>
      <c r="G84" s="665"/>
      <c r="H84" s="678">
        <v>0</v>
      </c>
      <c r="I84" s="665">
        <v>2</v>
      </c>
      <c r="J84" s="665">
        <v>732.62</v>
      </c>
      <c r="K84" s="678">
        <v>1</v>
      </c>
      <c r="L84" s="665">
        <v>2</v>
      </c>
      <c r="M84" s="666">
        <v>732.62</v>
      </c>
    </row>
    <row r="85" spans="1:13" ht="14.4" customHeight="1" x14ac:dyDescent="0.3">
      <c r="A85" s="661" t="s">
        <v>1736</v>
      </c>
      <c r="B85" s="662" t="s">
        <v>1695</v>
      </c>
      <c r="C85" s="662" t="s">
        <v>2036</v>
      </c>
      <c r="D85" s="662" t="s">
        <v>2037</v>
      </c>
      <c r="E85" s="662" t="s">
        <v>1455</v>
      </c>
      <c r="F85" s="665"/>
      <c r="G85" s="665"/>
      <c r="H85" s="678"/>
      <c r="I85" s="665">
        <v>3</v>
      </c>
      <c r="J85" s="665">
        <v>0</v>
      </c>
      <c r="K85" s="678"/>
      <c r="L85" s="665">
        <v>3</v>
      </c>
      <c r="M85" s="666">
        <v>0</v>
      </c>
    </row>
    <row r="86" spans="1:13" ht="14.4" customHeight="1" x14ac:dyDescent="0.3">
      <c r="A86" s="661" t="s">
        <v>1736</v>
      </c>
      <c r="B86" s="662" t="s">
        <v>1695</v>
      </c>
      <c r="C86" s="662" t="s">
        <v>2330</v>
      </c>
      <c r="D86" s="662" t="s">
        <v>2037</v>
      </c>
      <c r="E86" s="662" t="s">
        <v>2331</v>
      </c>
      <c r="F86" s="665"/>
      <c r="G86" s="665"/>
      <c r="H86" s="678"/>
      <c r="I86" s="665">
        <v>1</v>
      </c>
      <c r="J86" s="665">
        <v>0</v>
      </c>
      <c r="K86" s="678"/>
      <c r="L86" s="665">
        <v>1</v>
      </c>
      <c r="M86" s="666">
        <v>0</v>
      </c>
    </row>
    <row r="87" spans="1:13" ht="14.4" customHeight="1" x14ac:dyDescent="0.3">
      <c r="A87" s="661" t="s">
        <v>1736</v>
      </c>
      <c r="B87" s="662" t="s">
        <v>1695</v>
      </c>
      <c r="C87" s="662" t="s">
        <v>1247</v>
      </c>
      <c r="D87" s="662" t="s">
        <v>1248</v>
      </c>
      <c r="E87" s="662" t="s">
        <v>1696</v>
      </c>
      <c r="F87" s="665"/>
      <c r="G87" s="665"/>
      <c r="H87" s="678"/>
      <c r="I87" s="665">
        <v>1</v>
      </c>
      <c r="J87" s="665">
        <v>0</v>
      </c>
      <c r="K87" s="678"/>
      <c r="L87" s="665">
        <v>1</v>
      </c>
      <c r="M87" s="666">
        <v>0</v>
      </c>
    </row>
    <row r="88" spans="1:13" ht="14.4" customHeight="1" x14ac:dyDescent="0.3">
      <c r="A88" s="661" t="s">
        <v>1736</v>
      </c>
      <c r="B88" s="662" t="s">
        <v>1697</v>
      </c>
      <c r="C88" s="662" t="s">
        <v>861</v>
      </c>
      <c r="D88" s="662" t="s">
        <v>1207</v>
      </c>
      <c r="E88" s="662" t="s">
        <v>1208</v>
      </c>
      <c r="F88" s="665"/>
      <c r="G88" s="665"/>
      <c r="H88" s="678">
        <v>0</v>
      </c>
      <c r="I88" s="665">
        <v>3</v>
      </c>
      <c r="J88" s="665">
        <v>311.39999999999998</v>
      </c>
      <c r="K88" s="678">
        <v>1</v>
      </c>
      <c r="L88" s="665">
        <v>3</v>
      </c>
      <c r="M88" s="666">
        <v>311.39999999999998</v>
      </c>
    </row>
    <row r="89" spans="1:13" ht="14.4" customHeight="1" x14ac:dyDescent="0.3">
      <c r="A89" s="661" t="s">
        <v>1736</v>
      </c>
      <c r="B89" s="662" t="s">
        <v>1701</v>
      </c>
      <c r="C89" s="662" t="s">
        <v>2316</v>
      </c>
      <c r="D89" s="662" t="s">
        <v>2317</v>
      </c>
      <c r="E89" s="662" t="s">
        <v>1055</v>
      </c>
      <c r="F89" s="665">
        <v>1</v>
      </c>
      <c r="G89" s="665">
        <v>0</v>
      </c>
      <c r="H89" s="678"/>
      <c r="I89" s="665"/>
      <c r="J89" s="665"/>
      <c r="K89" s="678"/>
      <c r="L89" s="665">
        <v>1</v>
      </c>
      <c r="M89" s="666">
        <v>0</v>
      </c>
    </row>
    <row r="90" spans="1:13" ht="14.4" customHeight="1" x14ac:dyDescent="0.3">
      <c r="A90" s="661" t="s">
        <v>1736</v>
      </c>
      <c r="B90" s="662" t="s">
        <v>2874</v>
      </c>
      <c r="C90" s="662" t="s">
        <v>2232</v>
      </c>
      <c r="D90" s="662" t="s">
        <v>1868</v>
      </c>
      <c r="E90" s="662" t="s">
        <v>1935</v>
      </c>
      <c r="F90" s="665"/>
      <c r="G90" s="665"/>
      <c r="H90" s="678"/>
      <c r="I90" s="665">
        <v>2</v>
      </c>
      <c r="J90" s="665">
        <v>0</v>
      </c>
      <c r="K90" s="678"/>
      <c r="L90" s="665">
        <v>2</v>
      </c>
      <c r="M90" s="666">
        <v>0</v>
      </c>
    </row>
    <row r="91" spans="1:13" ht="14.4" customHeight="1" x14ac:dyDescent="0.3">
      <c r="A91" s="661" t="s">
        <v>1747</v>
      </c>
      <c r="B91" s="662" t="s">
        <v>1654</v>
      </c>
      <c r="C91" s="662" t="s">
        <v>1410</v>
      </c>
      <c r="D91" s="662" t="s">
        <v>1260</v>
      </c>
      <c r="E91" s="662" t="s">
        <v>1656</v>
      </c>
      <c r="F91" s="665"/>
      <c r="G91" s="665"/>
      <c r="H91" s="678">
        <v>0</v>
      </c>
      <c r="I91" s="665">
        <v>24</v>
      </c>
      <c r="J91" s="665">
        <v>3704.6400000000008</v>
      </c>
      <c r="K91" s="678">
        <v>1</v>
      </c>
      <c r="L91" s="665">
        <v>24</v>
      </c>
      <c r="M91" s="666">
        <v>3704.6400000000008</v>
      </c>
    </row>
    <row r="92" spans="1:13" ht="14.4" customHeight="1" x14ac:dyDescent="0.3">
      <c r="A92" s="661" t="s">
        <v>1747</v>
      </c>
      <c r="B92" s="662" t="s">
        <v>1654</v>
      </c>
      <c r="C92" s="662" t="s">
        <v>2312</v>
      </c>
      <c r="D92" s="662" t="s">
        <v>2313</v>
      </c>
      <c r="E92" s="662" t="s">
        <v>1655</v>
      </c>
      <c r="F92" s="665"/>
      <c r="G92" s="665"/>
      <c r="H92" s="678">
        <v>0</v>
      </c>
      <c r="I92" s="665">
        <v>8</v>
      </c>
      <c r="J92" s="665">
        <v>889.75999999999988</v>
      </c>
      <c r="K92" s="678">
        <v>1</v>
      </c>
      <c r="L92" s="665">
        <v>8</v>
      </c>
      <c r="M92" s="666">
        <v>889.75999999999988</v>
      </c>
    </row>
    <row r="93" spans="1:13" ht="14.4" customHeight="1" x14ac:dyDescent="0.3">
      <c r="A93" s="661" t="s">
        <v>1747</v>
      </c>
      <c r="B93" s="662" t="s">
        <v>1654</v>
      </c>
      <c r="C93" s="662" t="s">
        <v>1919</v>
      </c>
      <c r="D93" s="662" t="s">
        <v>1920</v>
      </c>
      <c r="E93" s="662" t="s">
        <v>1655</v>
      </c>
      <c r="F93" s="665"/>
      <c r="G93" s="665"/>
      <c r="H93" s="678">
        <v>0</v>
      </c>
      <c r="I93" s="665">
        <v>2</v>
      </c>
      <c r="J93" s="665">
        <v>299.04000000000002</v>
      </c>
      <c r="K93" s="678">
        <v>1</v>
      </c>
      <c r="L93" s="665">
        <v>2</v>
      </c>
      <c r="M93" s="666">
        <v>299.04000000000002</v>
      </c>
    </row>
    <row r="94" spans="1:13" ht="14.4" customHeight="1" x14ac:dyDescent="0.3">
      <c r="A94" s="661" t="s">
        <v>1747</v>
      </c>
      <c r="B94" s="662" t="s">
        <v>1654</v>
      </c>
      <c r="C94" s="662" t="s">
        <v>1414</v>
      </c>
      <c r="D94" s="662" t="s">
        <v>1415</v>
      </c>
      <c r="E94" s="662" t="s">
        <v>1416</v>
      </c>
      <c r="F94" s="665"/>
      <c r="G94" s="665"/>
      <c r="H94" s="678">
        <v>0</v>
      </c>
      <c r="I94" s="665">
        <v>17</v>
      </c>
      <c r="J94" s="665">
        <v>1287.4100000000001</v>
      </c>
      <c r="K94" s="678">
        <v>1</v>
      </c>
      <c r="L94" s="665">
        <v>17</v>
      </c>
      <c r="M94" s="666">
        <v>1287.4100000000001</v>
      </c>
    </row>
    <row r="95" spans="1:13" ht="14.4" customHeight="1" x14ac:dyDescent="0.3">
      <c r="A95" s="661" t="s">
        <v>1747</v>
      </c>
      <c r="B95" s="662" t="s">
        <v>1684</v>
      </c>
      <c r="C95" s="662" t="s">
        <v>1171</v>
      </c>
      <c r="D95" s="662" t="s">
        <v>1685</v>
      </c>
      <c r="E95" s="662" t="s">
        <v>1686</v>
      </c>
      <c r="F95" s="665"/>
      <c r="G95" s="665"/>
      <c r="H95" s="678">
        <v>0</v>
      </c>
      <c r="I95" s="665">
        <v>1</v>
      </c>
      <c r="J95" s="665">
        <v>424.24</v>
      </c>
      <c r="K95" s="678">
        <v>1</v>
      </c>
      <c r="L95" s="665">
        <v>1</v>
      </c>
      <c r="M95" s="666">
        <v>424.24</v>
      </c>
    </row>
    <row r="96" spans="1:13" ht="14.4" customHeight="1" x14ac:dyDescent="0.3">
      <c r="A96" s="661" t="s">
        <v>1747</v>
      </c>
      <c r="B96" s="662" t="s">
        <v>1697</v>
      </c>
      <c r="C96" s="662" t="s">
        <v>861</v>
      </c>
      <c r="D96" s="662" t="s">
        <v>1207</v>
      </c>
      <c r="E96" s="662" t="s">
        <v>1208</v>
      </c>
      <c r="F96" s="665"/>
      <c r="G96" s="665"/>
      <c r="H96" s="678">
        <v>0</v>
      </c>
      <c r="I96" s="665">
        <v>6</v>
      </c>
      <c r="J96" s="665">
        <v>622.79999999999995</v>
      </c>
      <c r="K96" s="678">
        <v>1</v>
      </c>
      <c r="L96" s="665">
        <v>6</v>
      </c>
      <c r="M96" s="666">
        <v>622.79999999999995</v>
      </c>
    </row>
    <row r="97" spans="1:13" ht="14.4" customHeight="1" x14ac:dyDescent="0.3">
      <c r="A97" s="661" t="s">
        <v>1747</v>
      </c>
      <c r="B97" s="662" t="s">
        <v>1701</v>
      </c>
      <c r="C97" s="662" t="s">
        <v>1115</v>
      </c>
      <c r="D97" s="662" t="s">
        <v>1116</v>
      </c>
      <c r="E97" s="662" t="s">
        <v>2585</v>
      </c>
      <c r="F97" s="665"/>
      <c r="G97" s="665"/>
      <c r="H97" s="678">
        <v>0</v>
      </c>
      <c r="I97" s="665">
        <v>1</v>
      </c>
      <c r="J97" s="665">
        <v>138.31</v>
      </c>
      <c r="K97" s="678">
        <v>1</v>
      </c>
      <c r="L97" s="665">
        <v>1</v>
      </c>
      <c r="M97" s="666">
        <v>138.31</v>
      </c>
    </row>
    <row r="98" spans="1:13" ht="14.4" customHeight="1" x14ac:dyDescent="0.3">
      <c r="A98" s="661" t="s">
        <v>1747</v>
      </c>
      <c r="B98" s="662" t="s">
        <v>2874</v>
      </c>
      <c r="C98" s="662" t="s">
        <v>1867</v>
      </c>
      <c r="D98" s="662" t="s">
        <v>1868</v>
      </c>
      <c r="E98" s="662" t="s">
        <v>1140</v>
      </c>
      <c r="F98" s="665"/>
      <c r="G98" s="665"/>
      <c r="H98" s="678">
        <v>0</v>
      </c>
      <c r="I98" s="665">
        <v>3</v>
      </c>
      <c r="J98" s="665">
        <v>207.48</v>
      </c>
      <c r="K98" s="678">
        <v>1</v>
      </c>
      <c r="L98" s="665">
        <v>3</v>
      </c>
      <c r="M98" s="666">
        <v>207.48</v>
      </c>
    </row>
    <row r="99" spans="1:13" ht="14.4" customHeight="1" x14ac:dyDescent="0.3">
      <c r="A99" s="661" t="s">
        <v>1737</v>
      </c>
      <c r="B99" s="662" t="s">
        <v>2878</v>
      </c>
      <c r="C99" s="662" t="s">
        <v>2417</v>
      </c>
      <c r="D99" s="662" t="s">
        <v>2418</v>
      </c>
      <c r="E99" s="662" t="s">
        <v>2419</v>
      </c>
      <c r="F99" s="665"/>
      <c r="G99" s="665"/>
      <c r="H99" s="678">
        <v>0</v>
      </c>
      <c r="I99" s="665">
        <v>2</v>
      </c>
      <c r="J99" s="665">
        <v>172.86</v>
      </c>
      <c r="K99" s="678">
        <v>1</v>
      </c>
      <c r="L99" s="665">
        <v>2</v>
      </c>
      <c r="M99" s="666">
        <v>172.86</v>
      </c>
    </row>
    <row r="100" spans="1:13" ht="14.4" customHeight="1" x14ac:dyDescent="0.3">
      <c r="A100" s="661" t="s">
        <v>1737</v>
      </c>
      <c r="B100" s="662" t="s">
        <v>2884</v>
      </c>
      <c r="C100" s="662" t="s">
        <v>2440</v>
      </c>
      <c r="D100" s="662" t="s">
        <v>2441</v>
      </c>
      <c r="E100" s="662" t="s">
        <v>1807</v>
      </c>
      <c r="F100" s="665"/>
      <c r="G100" s="665"/>
      <c r="H100" s="678">
        <v>0</v>
      </c>
      <c r="I100" s="665">
        <v>1</v>
      </c>
      <c r="J100" s="665">
        <v>144.81</v>
      </c>
      <c r="K100" s="678">
        <v>1</v>
      </c>
      <c r="L100" s="665">
        <v>1</v>
      </c>
      <c r="M100" s="666">
        <v>144.81</v>
      </c>
    </row>
    <row r="101" spans="1:13" ht="14.4" customHeight="1" x14ac:dyDescent="0.3">
      <c r="A101" s="661" t="s">
        <v>1737</v>
      </c>
      <c r="B101" s="662" t="s">
        <v>1654</v>
      </c>
      <c r="C101" s="662" t="s">
        <v>1410</v>
      </c>
      <c r="D101" s="662" t="s">
        <v>1260</v>
      </c>
      <c r="E101" s="662" t="s">
        <v>1656</v>
      </c>
      <c r="F101" s="665"/>
      <c r="G101" s="665"/>
      <c r="H101" s="678">
        <v>0</v>
      </c>
      <c r="I101" s="665">
        <v>3</v>
      </c>
      <c r="J101" s="665">
        <v>463.08000000000004</v>
      </c>
      <c r="K101" s="678">
        <v>1</v>
      </c>
      <c r="L101" s="665">
        <v>3</v>
      </c>
      <c r="M101" s="666">
        <v>463.08000000000004</v>
      </c>
    </row>
    <row r="102" spans="1:13" ht="14.4" customHeight="1" x14ac:dyDescent="0.3">
      <c r="A102" s="661" t="s">
        <v>1737</v>
      </c>
      <c r="B102" s="662" t="s">
        <v>2885</v>
      </c>
      <c r="C102" s="662" t="s">
        <v>2454</v>
      </c>
      <c r="D102" s="662" t="s">
        <v>2455</v>
      </c>
      <c r="E102" s="662" t="s">
        <v>2456</v>
      </c>
      <c r="F102" s="665"/>
      <c r="G102" s="665"/>
      <c r="H102" s="678">
        <v>0</v>
      </c>
      <c r="I102" s="665">
        <v>2</v>
      </c>
      <c r="J102" s="665">
        <v>60.4</v>
      </c>
      <c r="K102" s="678">
        <v>1</v>
      </c>
      <c r="L102" s="665">
        <v>2</v>
      </c>
      <c r="M102" s="666">
        <v>60.4</v>
      </c>
    </row>
    <row r="103" spans="1:13" ht="14.4" customHeight="1" x14ac:dyDescent="0.3">
      <c r="A103" s="661" t="s">
        <v>1737</v>
      </c>
      <c r="B103" s="662" t="s">
        <v>1687</v>
      </c>
      <c r="C103" s="662" t="s">
        <v>1234</v>
      </c>
      <c r="D103" s="662" t="s">
        <v>1692</v>
      </c>
      <c r="E103" s="662" t="s">
        <v>1693</v>
      </c>
      <c r="F103" s="665"/>
      <c r="G103" s="665"/>
      <c r="H103" s="678">
        <v>0</v>
      </c>
      <c r="I103" s="665">
        <v>1</v>
      </c>
      <c r="J103" s="665">
        <v>9.4</v>
      </c>
      <c r="K103" s="678">
        <v>1</v>
      </c>
      <c r="L103" s="665">
        <v>1</v>
      </c>
      <c r="M103" s="666">
        <v>9.4</v>
      </c>
    </row>
    <row r="104" spans="1:13" ht="14.4" customHeight="1" x14ac:dyDescent="0.3">
      <c r="A104" s="661" t="s">
        <v>1737</v>
      </c>
      <c r="B104" s="662" t="s">
        <v>1687</v>
      </c>
      <c r="C104" s="662" t="s">
        <v>2339</v>
      </c>
      <c r="D104" s="662" t="s">
        <v>2340</v>
      </c>
      <c r="E104" s="662" t="s">
        <v>2341</v>
      </c>
      <c r="F104" s="665"/>
      <c r="G104" s="665"/>
      <c r="H104" s="678">
        <v>0</v>
      </c>
      <c r="I104" s="665">
        <v>2</v>
      </c>
      <c r="J104" s="665">
        <v>37.619999999999997</v>
      </c>
      <c r="K104" s="678">
        <v>1</v>
      </c>
      <c r="L104" s="665">
        <v>2</v>
      </c>
      <c r="M104" s="666">
        <v>37.619999999999997</v>
      </c>
    </row>
    <row r="105" spans="1:13" ht="14.4" customHeight="1" x14ac:dyDescent="0.3">
      <c r="A105" s="661" t="s">
        <v>1737</v>
      </c>
      <c r="B105" s="662" t="s">
        <v>2886</v>
      </c>
      <c r="C105" s="662" t="s">
        <v>2424</v>
      </c>
      <c r="D105" s="662" t="s">
        <v>2425</v>
      </c>
      <c r="E105" s="662" t="s">
        <v>2426</v>
      </c>
      <c r="F105" s="665"/>
      <c r="G105" s="665"/>
      <c r="H105" s="678"/>
      <c r="I105" s="665">
        <v>1</v>
      </c>
      <c r="J105" s="665">
        <v>0</v>
      </c>
      <c r="K105" s="678"/>
      <c r="L105" s="665">
        <v>1</v>
      </c>
      <c r="M105" s="666">
        <v>0</v>
      </c>
    </row>
    <row r="106" spans="1:13" ht="14.4" customHeight="1" x14ac:dyDescent="0.3">
      <c r="A106" s="661" t="s">
        <v>1737</v>
      </c>
      <c r="B106" s="662" t="s">
        <v>2882</v>
      </c>
      <c r="C106" s="662" t="s">
        <v>2361</v>
      </c>
      <c r="D106" s="662" t="s">
        <v>2362</v>
      </c>
      <c r="E106" s="662" t="s">
        <v>709</v>
      </c>
      <c r="F106" s="665"/>
      <c r="G106" s="665"/>
      <c r="H106" s="678">
        <v>0</v>
      </c>
      <c r="I106" s="665">
        <v>3</v>
      </c>
      <c r="J106" s="665">
        <v>197.96999999999997</v>
      </c>
      <c r="K106" s="678">
        <v>1</v>
      </c>
      <c r="L106" s="665">
        <v>3</v>
      </c>
      <c r="M106" s="666">
        <v>197.96999999999997</v>
      </c>
    </row>
    <row r="107" spans="1:13" ht="14.4" customHeight="1" x14ac:dyDescent="0.3">
      <c r="A107" s="661" t="s">
        <v>1737</v>
      </c>
      <c r="B107" s="662" t="s">
        <v>2882</v>
      </c>
      <c r="C107" s="662" t="s">
        <v>2363</v>
      </c>
      <c r="D107" s="662" t="s">
        <v>2364</v>
      </c>
      <c r="E107" s="662" t="s">
        <v>760</v>
      </c>
      <c r="F107" s="665"/>
      <c r="G107" s="665"/>
      <c r="H107" s="678">
        <v>0</v>
      </c>
      <c r="I107" s="665">
        <v>2</v>
      </c>
      <c r="J107" s="665">
        <v>264</v>
      </c>
      <c r="K107" s="678">
        <v>1</v>
      </c>
      <c r="L107" s="665">
        <v>2</v>
      </c>
      <c r="M107" s="666">
        <v>264</v>
      </c>
    </row>
    <row r="108" spans="1:13" ht="14.4" customHeight="1" x14ac:dyDescent="0.3">
      <c r="A108" s="661" t="s">
        <v>1737</v>
      </c>
      <c r="B108" s="662" t="s">
        <v>1694</v>
      </c>
      <c r="C108" s="662" t="s">
        <v>2447</v>
      </c>
      <c r="D108" s="662" t="s">
        <v>2448</v>
      </c>
      <c r="E108" s="662" t="s">
        <v>2449</v>
      </c>
      <c r="F108" s="665"/>
      <c r="G108" s="665"/>
      <c r="H108" s="678">
        <v>0</v>
      </c>
      <c r="I108" s="665">
        <v>1</v>
      </c>
      <c r="J108" s="665">
        <v>246.39</v>
      </c>
      <c r="K108" s="678">
        <v>1</v>
      </c>
      <c r="L108" s="665">
        <v>1</v>
      </c>
      <c r="M108" s="666">
        <v>246.39</v>
      </c>
    </row>
    <row r="109" spans="1:13" ht="14.4" customHeight="1" x14ac:dyDescent="0.3">
      <c r="A109" s="661" t="s">
        <v>1737</v>
      </c>
      <c r="B109" s="662" t="s">
        <v>2876</v>
      </c>
      <c r="C109" s="662" t="s">
        <v>1958</v>
      </c>
      <c r="D109" s="662" t="s">
        <v>1959</v>
      </c>
      <c r="E109" s="662" t="s">
        <v>709</v>
      </c>
      <c r="F109" s="665"/>
      <c r="G109" s="665"/>
      <c r="H109" s="678">
        <v>0</v>
      </c>
      <c r="I109" s="665">
        <v>2</v>
      </c>
      <c r="J109" s="665">
        <v>264</v>
      </c>
      <c r="K109" s="678">
        <v>1</v>
      </c>
      <c r="L109" s="665">
        <v>2</v>
      </c>
      <c r="M109" s="666">
        <v>264</v>
      </c>
    </row>
    <row r="110" spans="1:13" ht="14.4" customHeight="1" x14ac:dyDescent="0.3">
      <c r="A110" s="661" t="s">
        <v>1737</v>
      </c>
      <c r="B110" s="662" t="s">
        <v>1695</v>
      </c>
      <c r="C110" s="662" t="s">
        <v>2330</v>
      </c>
      <c r="D110" s="662" t="s">
        <v>2037</v>
      </c>
      <c r="E110" s="662" t="s">
        <v>2331</v>
      </c>
      <c r="F110" s="665"/>
      <c r="G110" s="665"/>
      <c r="H110" s="678"/>
      <c r="I110" s="665">
        <v>14</v>
      </c>
      <c r="J110" s="665">
        <v>0</v>
      </c>
      <c r="K110" s="678"/>
      <c r="L110" s="665">
        <v>14</v>
      </c>
      <c r="M110" s="666">
        <v>0</v>
      </c>
    </row>
    <row r="111" spans="1:13" ht="14.4" customHeight="1" x14ac:dyDescent="0.3">
      <c r="A111" s="661" t="s">
        <v>1737</v>
      </c>
      <c r="B111" s="662" t="s">
        <v>1695</v>
      </c>
      <c r="C111" s="662" t="s">
        <v>1247</v>
      </c>
      <c r="D111" s="662" t="s">
        <v>1248</v>
      </c>
      <c r="E111" s="662" t="s">
        <v>1696</v>
      </c>
      <c r="F111" s="665"/>
      <c r="G111" s="665"/>
      <c r="H111" s="678"/>
      <c r="I111" s="665">
        <v>12</v>
      </c>
      <c r="J111" s="665">
        <v>0</v>
      </c>
      <c r="K111" s="678"/>
      <c r="L111" s="665">
        <v>12</v>
      </c>
      <c r="M111" s="666">
        <v>0</v>
      </c>
    </row>
    <row r="112" spans="1:13" ht="14.4" customHeight="1" x14ac:dyDescent="0.3">
      <c r="A112" s="661" t="s">
        <v>1737</v>
      </c>
      <c r="B112" s="662" t="s">
        <v>1695</v>
      </c>
      <c r="C112" s="662" t="s">
        <v>1907</v>
      </c>
      <c r="D112" s="662" t="s">
        <v>1248</v>
      </c>
      <c r="E112" s="662" t="s">
        <v>1908</v>
      </c>
      <c r="F112" s="665"/>
      <c r="G112" s="665"/>
      <c r="H112" s="678"/>
      <c r="I112" s="665">
        <v>2</v>
      </c>
      <c r="J112" s="665">
        <v>0</v>
      </c>
      <c r="K112" s="678"/>
      <c r="L112" s="665">
        <v>2</v>
      </c>
      <c r="M112" s="666">
        <v>0</v>
      </c>
    </row>
    <row r="113" spans="1:13" ht="14.4" customHeight="1" x14ac:dyDescent="0.3">
      <c r="A113" s="661" t="s">
        <v>1737</v>
      </c>
      <c r="B113" s="662" t="s">
        <v>1695</v>
      </c>
      <c r="C113" s="662" t="s">
        <v>2465</v>
      </c>
      <c r="D113" s="662" t="s">
        <v>2037</v>
      </c>
      <c r="E113" s="662" t="s">
        <v>2331</v>
      </c>
      <c r="F113" s="665"/>
      <c r="G113" s="665"/>
      <c r="H113" s="678"/>
      <c r="I113" s="665">
        <v>1</v>
      </c>
      <c r="J113" s="665">
        <v>0</v>
      </c>
      <c r="K113" s="678"/>
      <c r="L113" s="665">
        <v>1</v>
      </c>
      <c r="M113" s="666">
        <v>0</v>
      </c>
    </row>
    <row r="114" spans="1:13" ht="14.4" customHeight="1" x14ac:dyDescent="0.3">
      <c r="A114" s="661" t="s">
        <v>1737</v>
      </c>
      <c r="B114" s="662" t="s">
        <v>1697</v>
      </c>
      <c r="C114" s="662" t="s">
        <v>1226</v>
      </c>
      <c r="D114" s="662" t="s">
        <v>1227</v>
      </c>
      <c r="E114" s="662" t="s">
        <v>1698</v>
      </c>
      <c r="F114" s="665"/>
      <c r="G114" s="665"/>
      <c r="H114" s="678">
        <v>0</v>
      </c>
      <c r="I114" s="665">
        <v>15</v>
      </c>
      <c r="J114" s="665">
        <v>1297.5</v>
      </c>
      <c r="K114" s="678">
        <v>1</v>
      </c>
      <c r="L114" s="665">
        <v>15</v>
      </c>
      <c r="M114" s="666">
        <v>1297.5</v>
      </c>
    </row>
    <row r="115" spans="1:13" ht="14.4" customHeight="1" x14ac:dyDescent="0.3">
      <c r="A115" s="661" t="s">
        <v>1737</v>
      </c>
      <c r="B115" s="662" t="s">
        <v>1697</v>
      </c>
      <c r="C115" s="662" t="s">
        <v>861</v>
      </c>
      <c r="D115" s="662" t="s">
        <v>1207</v>
      </c>
      <c r="E115" s="662" t="s">
        <v>1208</v>
      </c>
      <c r="F115" s="665"/>
      <c r="G115" s="665"/>
      <c r="H115" s="678">
        <v>0</v>
      </c>
      <c r="I115" s="665">
        <v>631</v>
      </c>
      <c r="J115" s="665">
        <v>65497.800000000047</v>
      </c>
      <c r="K115" s="678">
        <v>1</v>
      </c>
      <c r="L115" s="665">
        <v>631</v>
      </c>
      <c r="M115" s="666">
        <v>65497.800000000047</v>
      </c>
    </row>
    <row r="116" spans="1:13" ht="14.4" customHeight="1" x14ac:dyDescent="0.3">
      <c r="A116" s="661" t="s">
        <v>1737</v>
      </c>
      <c r="B116" s="662" t="s">
        <v>1697</v>
      </c>
      <c r="C116" s="662" t="s">
        <v>1774</v>
      </c>
      <c r="D116" s="662" t="s">
        <v>1775</v>
      </c>
      <c r="E116" s="662" t="s">
        <v>1776</v>
      </c>
      <c r="F116" s="665"/>
      <c r="G116" s="665"/>
      <c r="H116" s="678">
        <v>0</v>
      </c>
      <c r="I116" s="665">
        <v>299</v>
      </c>
      <c r="J116" s="665">
        <v>46554.299999999996</v>
      </c>
      <c r="K116" s="678">
        <v>1</v>
      </c>
      <c r="L116" s="665">
        <v>299</v>
      </c>
      <c r="M116" s="666">
        <v>46554.299999999996</v>
      </c>
    </row>
    <row r="117" spans="1:13" ht="14.4" customHeight="1" x14ac:dyDescent="0.3">
      <c r="A117" s="661" t="s">
        <v>1737</v>
      </c>
      <c r="B117" s="662" t="s">
        <v>1697</v>
      </c>
      <c r="C117" s="662" t="s">
        <v>2344</v>
      </c>
      <c r="D117" s="662" t="s">
        <v>2345</v>
      </c>
      <c r="E117" s="662" t="s">
        <v>2346</v>
      </c>
      <c r="F117" s="665">
        <v>3</v>
      </c>
      <c r="G117" s="665">
        <v>0</v>
      </c>
      <c r="H117" s="678"/>
      <c r="I117" s="665"/>
      <c r="J117" s="665"/>
      <c r="K117" s="678"/>
      <c r="L117" s="665">
        <v>3</v>
      </c>
      <c r="M117" s="666">
        <v>0</v>
      </c>
    </row>
    <row r="118" spans="1:13" ht="14.4" customHeight="1" x14ac:dyDescent="0.3">
      <c r="A118" s="661" t="s">
        <v>1737</v>
      </c>
      <c r="B118" s="662" t="s">
        <v>1697</v>
      </c>
      <c r="C118" s="662" t="s">
        <v>2347</v>
      </c>
      <c r="D118" s="662" t="s">
        <v>2348</v>
      </c>
      <c r="E118" s="662" t="s">
        <v>2349</v>
      </c>
      <c r="F118" s="665">
        <v>3</v>
      </c>
      <c r="G118" s="665">
        <v>0</v>
      </c>
      <c r="H118" s="678"/>
      <c r="I118" s="665"/>
      <c r="J118" s="665"/>
      <c r="K118" s="678"/>
      <c r="L118" s="665">
        <v>3</v>
      </c>
      <c r="M118" s="666">
        <v>0</v>
      </c>
    </row>
    <row r="119" spans="1:13" ht="14.4" customHeight="1" x14ac:dyDescent="0.3">
      <c r="A119" s="661" t="s">
        <v>1737</v>
      </c>
      <c r="B119" s="662" t="s">
        <v>1701</v>
      </c>
      <c r="C119" s="662" t="s">
        <v>1165</v>
      </c>
      <c r="D119" s="662" t="s">
        <v>1116</v>
      </c>
      <c r="E119" s="662" t="s">
        <v>709</v>
      </c>
      <c r="F119" s="665"/>
      <c r="G119" s="665"/>
      <c r="H119" s="678">
        <v>0</v>
      </c>
      <c r="I119" s="665">
        <v>1</v>
      </c>
      <c r="J119" s="665">
        <v>69.16</v>
      </c>
      <c r="K119" s="678">
        <v>1</v>
      </c>
      <c r="L119" s="665">
        <v>1</v>
      </c>
      <c r="M119" s="666">
        <v>69.16</v>
      </c>
    </row>
    <row r="120" spans="1:13" ht="14.4" customHeight="1" x14ac:dyDescent="0.3">
      <c r="A120" s="661" t="s">
        <v>1737</v>
      </c>
      <c r="B120" s="662" t="s">
        <v>2874</v>
      </c>
      <c r="C120" s="662" t="s">
        <v>2406</v>
      </c>
      <c r="D120" s="662" t="s">
        <v>1868</v>
      </c>
      <c r="E120" s="662" t="s">
        <v>1807</v>
      </c>
      <c r="F120" s="665"/>
      <c r="G120" s="665"/>
      <c r="H120" s="678">
        <v>0</v>
      </c>
      <c r="I120" s="665">
        <v>1</v>
      </c>
      <c r="J120" s="665">
        <v>207.45</v>
      </c>
      <c r="K120" s="678">
        <v>1</v>
      </c>
      <c r="L120" s="665">
        <v>1</v>
      </c>
      <c r="M120" s="666">
        <v>207.45</v>
      </c>
    </row>
    <row r="121" spans="1:13" ht="14.4" customHeight="1" x14ac:dyDescent="0.3">
      <c r="A121" s="661" t="s">
        <v>1737</v>
      </c>
      <c r="B121" s="662" t="s">
        <v>1618</v>
      </c>
      <c r="C121" s="662" t="s">
        <v>2474</v>
      </c>
      <c r="D121" s="662" t="s">
        <v>1168</v>
      </c>
      <c r="E121" s="662" t="s">
        <v>2475</v>
      </c>
      <c r="F121" s="665"/>
      <c r="G121" s="665"/>
      <c r="H121" s="678">
        <v>0</v>
      </c>
      <c r="I121" s="665">
        <v>2</v>
      </c>
      <c r="J121" s="665">
        <v>267.88</v>
      </c>
      <c r="K121" s="678">
        <v>1</v>
      </c>
      <c r="L121" s="665">
        <v>2</v>
      </c>
      <c r="M121" s="666">
        <v>267.88</v>
      </c>
    </row>
    <row r="122" spans="1:13" ht="14.4" customHeight="1" x14ac:dyDescent="0.3">
      <c r="A122" s="661" t="s">
        <v>1748</v>
      </c>
      <c r="B122" s="662" t="s">
        <v>1654</v>
      </c>
      <c r="C122" s="662" t="s">
        <v>1410</v>
      </c>
      <c r="D122" s="662" t="s">
        <v>1260</v>
      </c>
      <c r="E122" s="662" t="s">
        <v>1656</v>
      </c>
      <c r="F122" s="665"/>
      <c r="G122" s="665"/>
      <c r="H122" s="678">
        <v>0</v>
      </c>
      <c r="I122" s="665">
        <v>14</v>
      </c>
      <c r="J122" s="665">
        <v>2161.04</v>
      </c>
      <c r="K122" s="678">
        <v>1</v>
      </c>
      <c r="L122" s="665">
        <v>14</v>
      </c>
      <c r="M122" s="666">
        <v>2161.04</v>
      </c>
    </row>
    <row r="123" spans="1:13" ht="14.4" customHeight="1" x14ac:dyDescent="0.3">
      <c r="A123" s="661" t="s">
        <v>1748</v>
      </c>
      <c r="B123" s="662" t="s">
        <v>1654</v>
      </c>
      <c r="C123" s="662" t="s">
        <v>1752</v>
      </c>
      <c r="D123" s="662" t="s">
        <v>1753</v>
      </c>
      <c r="E123" s="662" t="s">
        <v>1754</v>
      </c>
      <c r="F123" s="665"/>
      <c r="G123" s="665"/>
      <c r="H123" s="678">
        <v>0</v>
      </c>
      <c r="I123" s="665">
        <v>2</v>
      </c>
      <c r="J123" s="665">
        <v>132.16</v>
      </c>
      <c r="K123" s="678">
        <v>1</v>
      </c>
      <c r="L123" s="665">
        <v>2</v>
      </c>
      <c r="M123" s="666">
        <v>132.16</v>
      </c>
    </row>
    <row r="124" spans="1:13" ht="14.4" customHeight="1" x14ac:dyDescent="0.3">
      <c r="A124" s="661" t="s">
        <v>1748</v>
      </c>
      <c r="B124" s="662" t="s">
        <v>1654</v>
      </c>
      <c r="C124" s="662" t="s">
        <v>1919</v>
      </c>
      <c r="D124" s="662" t="s">
        <v>1920</v>
      </c>
      <c r="E124" s="662" t="s">
        <v>1655</v>
      </c>
      <c r="F124" s="665"/>
      <c r="G124" s="665"/>
      <c r="H124" s="678">
        <v>0</v>
      </c>
      <c r="I124" s="665">
        <v>1</v>
      </c>
      <c r="J124" s="665">
        <v>149.52000000000001</v>
      </c>
      <c r="K124" s="678">
        <v>1</v>
      </c>
      <c r="L124" s="665">
        <v>1</v>
      </c>
      <c r="M124" s="666">
        <v>149.52000000000001</v>
      </c>
    </row>
    <row r="125" spans="1:13" ht="14.4" customHeight="1" x14ac:dyDescent="0.3">
      <c r="A125" s="661" t="s">
        <v>1748</v>
      </c>
      <c r="B125" s="662" t="s">
        <v>1654</v>
      </c>
      <c r="C125" s="662" t="s">
        <v>1259</v>
      </c>
      <c r="D125" s="662" t="s">
        <v>1260</v>
      </c>
      <c r="E125" s="662" t="s">
        <v>1655</v>
      </c>
      <c r="F125" s="665"/>
      <c r="G125" s="665"/>
      <c r="H125" s="678">
        <v>0</v>
      </c>
      <c r="I125" s="665">
        <v>1</v>
      </c>
      <c r="J125" s="665">
        <v>225.06</v>
      </c>
      <c r="K125" s="678">
        <v>1</v>
      </c>
      <c r="L125" s="665">
        <v>1</v>
      </c>
      <c r="M125" s="666">
        <v>225.06</v>
      </c>
    </row>
    <row r="126" spans="1:13" ht="14.4" customHeight="1" x14ac:dyDescent="0.3">
      <c r="A126" s="661" t="s">
        <v>1748</v>
      </c>
      <c r="B126" s="662" t="s">
        <v>1697</v>
      </c>
      <c r="C126" s="662" t="s">
        <v>861</v>
      </c>
      <c r="D126" s="662" t="s">
        <v>1207</v>
      </c>
      <c r="E126" s="662" t="s">
        <v>1208</v>
      </c>
      <c r="F126" s="665"/>
      <c r="G126" s="665"/>
      <c r="H126" s="678">
        <v>0</v>
      </c>
      <c r="I126" s="665">
        <v>2</v>
      </c>
      <c r="J126" s="665">
        <v>207.6</v>
      </c>
      <c r="K126" s="678">
        <v>1</v>
      </c>
      <c r="L126" s="665">
        <v>2</v>
      </c>
      <c r="M126" s="666">
        <v>207.6</v>
      </c>
    </row>
    <row r="127" spans="1:13" ht="14.4" customHeight="1" x14ac:dyDescent="0.3">
      <c r="A127" s="661" t="s">
        <v>1748</v>
      </c>
      <c r="B127" s="662" t="s">
        <v>1697</v>
      </c>
      <c r="C127" s="662" t="s">
        <v>1774</v>
      </c>
      <c r="D127" s="662" t="s">
        <v>1775</v>
      </c>
      <c r="E127" s="662" t="s">
        <v>1776</v>
      </c>
      <c r="F127" s="665"/>
      <c r="G127" s="665"/>
      <c r="H127" s="678">
        <v>0</v>
      </c>
      <c r="I127" s="665">
        <v>3</v>
      </c>
      <c r="J127" s="665">
        <v>467.09999999999997</v>
      </c>
      <c r="K127" s="678">
        <v>1</v>
      </c>
      <c r="L127" s="665">
        <v>3</v>
      </c>
      <c r="M127" s="666">
        <v>467.09999999999997</v>
      </c>
    </row>
    <row r="128" spans="1:13" ht="14.4" customHeight="1" x14ac:dyDescent="0.3">
      <c r="A128" s="661" t="s">
        <v>1748</v>
      </c>
      <c r="B128" s="662" t="s">
        <v>1697</v>
      </c>
      <c r="C128" s="662" t="s">
        <v>2596</v>
      </c>
      <c r="D128" s="662" t="s">
        <v>1775</v>
      </c>
      <c r="E128" s="662" t="s">
        <v>2346</v>
      </c>
      <c r="F128" s="665">
        <v>2</v>
      </c>
      <c r="G128" s="665">
        <v>0</v>
      </c>
      <c r="H128" s="678"/>
      <c r="I128" s="665"/>
      <c r="J128" s="665"/>
      <c r="K128" s="678"/>
      <c r="L128" s="665">
        <v>2</v>
      </c>
      <c r="M128" s="666">
        <v>0</v>
      </c>
    </row>
    <row r="129" spans="1:13" ht="14.4" customHeight="1" x14ac:dyDescent="0.3">
      <c r="A129" s="661" t="s">
        <v>1748</v>
      </c>
      <c r="B129" s="662" t="s">
        <v>2874</v>
      </c>
      <c r="C129" s="662" t="s">
        <v>2232</v>
      </c>
      <c r="D129" s="662" t="s">
        <v>1868</v>
      </c>
      <c r="E129" s="662" t="s">
        <v>1935</v>
      </c>
      <c r="F129" s="665"/>
      <c r="G129" s="665"/>
      <c r="H129" s="678"/>
      <c r="I129" s="665">
        <v>16</v>
      </c>
      <c r="J129" s="665">
        <v>0</v>
      </c>
      <c r="K129" s="678"/>
      <c r="L129" s="665">
        <v>16</v>
      </c>
      <c r="M129" s="666">
        <v>0</v>
      </c>
    </row>
    <row r="130" spans="1:13" ht="14.4" customHeight="1" x14ac:dyDescent="0.3">
      <c r="A130" s="661" t="s">
        <v>1748</v>
      </c>
      <c r="B130" s="662" t="s">
        <v>2874</v>
      </c>
      <c r="C130" s="662" t="s">
        <v>1867</v>
      </c>
      <c r="D130" s="662" t="s">
        <v>1868</v>
      </c>
      <c r="E130" s="662" t="s">
        <v>1140</v>
      </c>
      <c r="F130" s="665"/>
      <c r="G130" s="665"/>
      <c r="H130" s="678">
        <v>0</v>
      </c>
      <c r="I130" s="665">
        <v>5</v>
      </c>
      <c r="J130" s="665">
        <v>345.79999999999995</v>
      </c>
      <c r="K130" s="678">
        <v>1</v>
      </c>
      <c r="L130" s="665">
        <v>5</v>
      </c>
      <c r="M130" s="666">
        <v>345.79999999999995</v>
      </c>
    </row>
    <row r="131" spans="1:13" ht="14.4" customHeight="1" x14ac:dyDescent="0.3">
      <c r="A131" s="661" t="s">
        <v>1749</v>
      </c>
      <c r="B131" s="662" t="s">
        <v>1620</v>
      </c>
      <c r="C131" s="662" t="s">
        <v>1130</v>
      </c>
      <c r="D131" s="662" t="s">
        <v>1131</v>
      </c>
      <c r="E131" s="662" t="s">
        <v>1625</v>
      </c>
      <c r="F131" s="665"/>
      <c r="G131" s="665"/>
      <c r="H131" s="678">
        <v>0</v>
      </c>
      <c r="I131" s="665">
        <v>1</v>
      </c>
      <c r="J131" s="665">
        <v>923.74</v>
      </c>
      <c r="K131" s="678">
        <v>1</v>
      </c>
      <c r="L131" s="665">
        <v>1</v>
      </c>
      <c r="M131" s="666">
        <v>923.74</v>
      </c>
    </row>
    <row r="132" spans="1:13" ht="14.4" customHeight="1" x14ac:dyDescent="0.3">
      <c r="A132" s="661" t="s">
        <v>1749</v>
      </c>
      <c r="B132" s="662" t="s">
        <v>2884</v>
      </c>
      <c r="C132" s="662" t="s">
        <v>2661</v>
      </c>
      <c r="D132" s="662" t="s">
        <v>2441</v>
      </c>
      <c r="E132" s="662" t="s">
        <v>1140</v>
      </c>
      <c r="F132" s="665"/>
      <c r="G132" s="665"/>
      <c r="H132" s="678">
        <v>0</v>
      </c>
      <c r="I132" s="665">
        <v>1</v>
      </c>
      <c r="J132" s="665">
        <v>48.27</v>
      </c>
      <c r="K132" s="678">
        <v>1</v>
      </c>
      <c r="L132" s="665">
        <v>1</v>
      </c>
      <c r="M132" s="666">
        <v>48.27</v>
      </c>
    </row>
    <row r="133" spans="1:13" ht="14.4" customHeight="1" x14ac:dyDescent="0.3">
      <c r="A133" s="661" t="s">
        <v>1749</v>
      </c>
      <c r="B133" s="662" t="s">
        <v>1654</v>
      </c>
      <c r="C133" s="662" t="s">
        <v>1410</v>
      </c>
      <c r="D133" s="662" t="s">
        <v>1260</v>
      </c>
      <c r="E133" s="662" t="s">
        <v>1656</v>
      </c>
      <c r="F133" s="665"/>
      <c r="G133" s="665"/>
      <c r="H133" s="678">
        <v>0</v>
      </c>
      <c r="I133" s="665">
        <v>4</v>
      </c>
      <c r="J133" s="665">
        <v>617.44000000000005</v>
      </c>
      <c r="K133" s="678">
        <v>1</v>
      </c>
      <c r="L133" s="665">
        <v>4</v>
      </c>
      <c r="M133" s="666">
        <v>617.44000000000005</v>
      </c>
    </row>
    <row r="134" spans="1:13" ht="14.4" customHeight="1" x14ac:dyDescent="0.3">
      <c r="A134" s="661" t="s">
        <v>1749</v>
      </c>
      <c r="B134" s="662" t="s">
        <v>1654</v>
      </c>
      <c r="C134" s="662" t="s">
        <v>1752</v>
      </c>
      <c r="D134" s="662" t="s">
        <v>1753</v>
      </c>
      <c r="E134" s="662" t="s">
        <v>1754</v>
      </c>
      <c r="F134" s="665"/>
      <c r="G134" s="665"/>
      <c r="H134" s="678">
        <v>0</v>
      </c>
      <c r="I134" s="665">
        <v>1</v>
      </c>
      <c r="J134" s="665">
        <v>66.08</v>
      </c>
      <c r="K134" s="678">
        <v>1</v>
      </c>
      <c r="L134" s="665">
        <v>1</v>
      </c>
      <c r="M134" s="666">
        <v>66.08</v>
      </c>
    </row>
    <row r="135" spans="1:13" ht="14.4" customHeight="1" x14ac:dyDescent="0.3">
      <c r="A135" s="661" t="s">
        <v>1749</v>
      </c>
      <c r="B135" s="662" t="s">
        <v>1654</v>
      </c>
      <c r="C135" s="662" t="s">
        <v>2314</v>
      </c>
      <c r="D135" s="662" t="s">
        <v>2315</v>
      </c>
      <c r="E135" s="662" t="s">
        <v>1754</v>
      </c>
      <c r="F135" s="665"/>
      <c r="G135" s="665"/>
      <c r="H135" s="678">
        <v>0</v>
      </c>
      <c r="I135" s="665">
        <v>1</v>
      </c>
      <c r="J135" s="665">
        <v>80.28</v>
      </c>
      <c r="K135" s="678">
        <v>1</v>
      </c>
      <c r="L135" s="665">
        <v>1</v>
      </c>
      <c r="M135" s="666">
        <v>80.28</v>
      </c>
    </row>
    <row r="136" spans="1:13" ht="14.4" customHeight="1" x14ac:dyDescent="0.3">
      <c r="A136" s="661" t="s">
        <v>1749</v>
      </c>
      <c r="B136" s="662" t="s">
        <v>1654</v>
      </c>
      <c r="C136" s="662" t="s">
        <v>1414</v>
      </c>
      <c r="D136" s="662" t="s">
        <v>1415</v>
      </c>
      <c r="E136" s="662" t="s">
        <v>1416</v>
      </c>
      <c r="F136" s="665"/>
      <c r="G136" s="665"/>
      <c r="H136" s="678">
        <v>0</v>
      </c>
      <c r="I136" s="665">
        <v>7</v>
      </c>
      <c r="J136" s="665">
        <v>530.11</v>
      </c>
      <c r="K136" s="678">
        <v>1</v>
      </c>
      <c r="L136" s="665">
        <v>7</v>
      </c>
      <c r="M136" s="666">
        <v>530.11</v>
      </c>
    </row>
    <row r="137" spans="1:13" ht="14.4" customHeight="1" x14ac:dyDescent="0.3">
      <c r="A137" s="661" t="s">
        <v>1749</v>
      </c>
      <c r="B137" s="662" t="s">
        <v>1654</v>
      </c>
      <c r="C137" s="662" t="s">
        <v>1259</v>
      </c>
      <c r="D137" s="662" t="s">
        <v>1260</v>
      </c>
      <c r="E137" s="662" t="s">
        <v>1655</v>
      </c>
      <c r="F137" s="665"/>
      <c r="G137" s="665"/>
      <c r="H137" s="678">
        <v>0</v>
      </c>
      <c r="I137" s="665">
        <v>4</v>
      </c>
      <c r="J137" s="665">
        <v>900.24</v>
      </c>
      <c r="K137" s="678">
        <v>1</v>
      </c>
      <c r="L137" s="665">
        <v>4</v>
      </c>
      <c r="M137" s="666">
        <v>900.24</v>
      </c>
    </row>
    <row r="138" spans="1:13" ht="14.4" customHeight="1" x14ac:dyDescent="0.3">
      <c r="A138" s="661" t="s">
        <v>1749</v>
      </c>
      <c r="B138" s="662" t="s">
        <v>2875</v>
      </c>
      <c r="C138" s="662" t="s">
        <v>2150</v>
      </c>
      <c r="D138" s="662" t="s">
        <v>1004</v>
      </c>
      <c r="E138" s="662" t="s">
        <v>2151</v>
      </c>
      <c r="F138" s="665"/>
      <c r="G138" s="665"/>
      <c r="H138" s="678">
        <v>0</v>
      </c>
      <c r="I138" s="665">
        <v>1</v>
      </c>
      <c r="J138" s="665">
        <v>36.54</v>
      </c>
      <c r="K138" s="678">
        <v>1</v>
      </c>
      <c r="L138" s="665">
        <v>1</v>
      </c>
      <c r="M138" s="666">
        <v>36.54</v>
      </c>
    </row>
    <row r="139" spans="1:13" ht="14.4" customHeight="1" x14ac:dyDescent="0.3">
      <c r="A139" s="661" t="s">
        <v>1749</v>
      </c>
      <c r="B139" s="662" t="s">
        <v>1681</v>
      </c>
      <c r="C139" s="662" t="s">
        <v>2845</v>
      </c>
      <c r="D139" s="662" t="s">
        <v>2846</v>
      </c>
      <c r="E139" s="662" t="s">
        <v>1520</v>
      </c>
      <c r="F139" s="665">
        <v>1</v>
      </c>
      <c r="G139" s="665">
        <v>300.68</v>
      </c>
      <c r="H139" s="678">
        <v>1</v>
      </c>
      <c r="I139" s="665"/>
      <c r="J139" s="665"/>
      <c r="K139" s="678">
        <v>0</v>
      </c>
      <c r="L139" s="665">
        <v>1</v>
      </c>
      <c r="M139" s="666">
        <v>300.68</v>
      </c>
    </row>
    <row r="140" spans="1:13" ht="14.4" customHeight="1" x14ac:dyDescent="0.3">
      <c r="A140" s="661" t="s">
        <v>1749</v>
      </c>
      <c r="B140" s="662" t="s">
        <v>1695</v>
      </c>
      <c r="C140" s="662" t="s">
        <v>1247</v>
      </c>
      <c r="D140" s="662" t="s">
        <v>1248</v>
      </c>
      <c r="E140" s="662" t="s">
        <v>1696</v>
      </c>
      <c r="F140" s="665"/>
      <c r="G140" s="665"/>
      <c r="H140" s="678"/>
      <c r="I140" s="665">
        <v>1</v>
      </c>
      <c r="J140" s="665">
        <v>0</v>
      </c>
      <c r="K140" s="678"/>
      <c r="L140" s="665">
        <v>1</v>
      </c>
      <c r="M140" s="666">
        <v>0</v>
      </c>
    </row>
    <row r="141" spans="1:13" ht="14.4" customHeight="1" x14ac:dyDescent="0.3">
      <c r="A141" s="661" t="s">
        <v>1749</v>
      </c>
      <c r="B141" s="662" t="s">
        <v>1697</v>
      </c>
      <c r="C141" s="662" t="s">
        <v>861</v>
      </c>
      <c r="D141" s="662" t="s">
        <v>1207</v>
      </c>
      <c r="E141" s="662" t="s">
        <v>1208</v>
      </c>
      <c r="F141" s="665"/>
      <c r="G141" s="665"/>
      <c r="H141" s="678">
        <v>0</v>
      </c>
      <c r="I141" s="665">
        <v>7</v>
      </c>
      <c r="J141" s="665">
        <v>726.59999999999991</v>
      </c>
      <c r="K141" s="678">
        <v>1</v>
      </c>
      <c r="L141" s="665">
        <v>7</v>
      </c>
      <c r="M141" s="666">
        <v>726.59999999999991</v>
      </c>
    </row>
    <row r="142" spans="1:13" ht="14.4" customHeight="1" x14ac:dyDescent="0.3">
      <c r="A142" s="661" t="s">
        <v>1749</v>
      </c>
      <c r="B142" s="662" t="s">
        <v>2874</v>
      </c>
      <c r="C142" s="662" t="s">
        <v>2232</v>
      </c>
      <c r="D142" s="662" t="s">
        <v>1868</v>
      </c>
      <c r="E142" s="662" t="s">
        <v>1935</v>
      </c>
      <c r="F142" s="665"/>
      <c r="G142" s="665"/>
      <c r="H142" s="678"/>
      <c r="I142" s="665">
        <v>7</v>
      </c>
      <c r="J142" s="665">
        <v>0</v>
      </c>
      <c r="K142" s="678"/>
      <c r="L142" s="665">
        <v>7</v>
      </c>
      <c r="M142" s="666">
        <v>0</v>
      </c>
    </row>
    <row r="143" spans="1:13" ht="14.4" customHeight="1" x14ac:dyDescent="0.3">
      <c r="A143" s="661" t="s">
        <v>1749</v>
      </c>
      <c r="B143" s="662" t="s">
        <v>2874</v>
      </c>
      <c r="C143" s="662" t="s">
        <v>1867</v>
      </c>
      <c r="D143" s="662" t="s">
        <v>1868</v>
      </c>
      <c r="E143" s="662" t="s">
        <v>1140</v>
      </c>
      <c r="F143" s="665"/>
      <c r="G143" s="665"/>
      <c r="H143" s="678">
        <v>0</v>
      </c>
      <c r="I143" s="665">
        <v>18</v>
      </c>
      <c r="J143" s="665">
        <v>1244.8799999999997</v>
      </c>
      <c r="K143" s="678">
        <v>1</v>
      </c>
      <c r="L143" s="665">
        <v>18</v>
      </c>
      <c r="M143" s="666">
        <v>1244.8799999999997</v>
      </c>
    </row>
    <row r="144" spans="1:13" ht="14.4" customHeight="1" x14ac:dyDescent="0.3">
      <c r="A144" s="661" t="s">
        <v>1749</v>
      </c>
      <c r="B144" s="662" t="s">
        <v>2874</v>
      </c>
      <c r="C144" s="662" t="s">
        <v>1869</v>
      </c>
      <c r="D144" s="662" t="s">
        <v>1868</v>
      </c>
      <c r="E144" s="662" t="s">
        <v>1140</v>
      </c>
      <c r="F144" s="665"/>
      <c r="G144" s="665"/>
      <c r="H144" s="678"/>
      <c r="I144" s="665">
        <v>1</v>
      </c>
      <c r="J144" s="665">
        <v>0</v>
      </c>
      <c r="K144" s="678"/>
      <c r="L144" s="665">
        <v>1</v>
      </c>
      <c r="M144" s="666">
        <v>0</v>
      </c>
    </row>
    <row r="145" spans="1:13" ht="14.4" customHeight="1" x14ac:dyDescent="0.3">
      <c r="A145" s="661" t="s">
        <v>1749</v>
      </c>
      <c r="B145" s="662" t="s">
        <v>1618</v>
      </c>
      <c r="C145" s="662" t="s">
        <v>1167</v>
      </c>
      <c r="D145" s="662" t="s">
        <v>1168</v>
      </c>
      <c r="E145" s="662" t="s">
        <v>1169</v>
      </c>
      <c r="F145" s="665"/>
      <c r="G145" s="665"/>
      <c r="H145" s="678">
        <v>0</v>
      </c>
      <c r="I145" s="665">
        <v>1</v>
      </c>
      <c r="J145" s="665">
        <v>53.57</v>
      </c>
      <c r="K145" s="678">
        <v>1</v>
      </c>
      <c r="L145" s="665">
        <v>1</v>
      </c>
      <c r="M145" s="666">
        <v>53.57</v>
      </c>
    </row>
    <row r="146" spans="1:13" ht="14.4" customHeight="1" x14ac:dyDescent="0.3">
      <c r="A146" s="661" t="s">
        <v>1738</v>
      </c>
      <c r="B146" s="662" t="s">
        <v>2877</v>
      </c>
      <c r="C146" s="662" t="s">
        <v>2692</v>
      </c>
      <c r="D146" s="662" t="s">
        <v>2129</v>
      </c>
      <c r="E146" s="662" t="s">
        <v>2693</v>
      </c>
      <c r="F146" s="665"/>
      <c r="G146" s="665"/>
      <c r="H146" s="678">
        <v>0</v>
      </c>
      <c r="I146" s="665">
        <v>2</v>
      </c>
      <c r="J146" s="665">
        <v>230.54</v>
      </c>
      <c r="K146" s="678">
        <v>1</v>
      </c>
      <c r="L146" s="665">
        <v>2</v>
      </c>
      <c r="M146" s="666">
        <v>230.54</v>
      </c>
    </row>
    <row r="147" spans="1:13" ht="14.4" customHeight="1" x14ac:dyDescent="0.3">
      <c r="A147" s="661" t="s">
        <v>1738</v>
      </c>
      <c r="B147" s="662" t="s">
        <v>2887</v>
      </c>
      <c r="C147" s="662" t="s">
        <v>2679</v>
      </c>
      <c r="D147" s="662" t="s">
        <v>2680</v>
      </c>
      <c r="E147" s="662" t="s">
        <v>2681</v>
      </c>
      <c r="F147" s="665">
        <v>1</v>
      </c>
      <c r="G147" s="665">
        <v>0</v>
      </c>
      <c r="H147" s="678"/>
      <c r="I147" s="665"/>
      <c r="J147" s="665"/>
      <c r="K147" s="678"/>
      <c r="L147" s="665">
        <v>1</v>
      </c>
      <c r="M147" s="666">
        <v>0</v>
      </c>
    </row>
    <row r="148" spans="1:13" ht="14.4" customHeight="1" x14ac:dyDescent="0.3">
      <c r="A148" s="661" t="s">
        <v>1738</v>
      </c>
      <c r="B148" s="662" t="s">
        <v>1629</v>
      </c>
      <c r="C148" s="662" t="s">
        <v>2672</v>
      </c>
      <c r="D148" s="662" t="s">
        <v>1124</v>
      </c>
      <c r="E148" s="662" t="s">
        <v>2673</v>
      </c>
      <c r="F148" s="665"/>
      <c r="G148" s="665"/>
      <c r="H148" s="678">
        <v>0</v>
      </c>
      <c r="I148" s="665">
        <v>1</v>
      </c>
      <c r="J148" s="665">
        <v>144.01</v>
      </c>
      <c r="K148" s="678">
        <v>1</v>
      </c>
      <c r="L148" s="665">
        <v>1</v>
      </c>
      <c r="M148" s="666">
        <v>144.01</v>
      </c>
    </row>
    <row r="149" spans="1:13" ht="14.4" customHeight="1" x14ac:dyDescent="0.3">
      <c r="A149" s="661" t="s">
        <v>1738</v>
      </c>
      <c r="B149" s="662" t="s">
        <v>1654</v>
      </c>
      <c r="C149" s="662" t="s">
        <v>1410</v>
      </c>
      <c r="D149" s="662" t="s">
        <v>1260</v>
      </c>
      <c r="E149" s="662" t="s">
        <v>1656</v>
      </c>
      <c r="F149" s="665"/>
      <c r="G149" s="665"/>
      <c r="H149" s="678">
        <v>0</v>
      </c>
      <c r="I149" s="665">
        <v>48</v>
      </c>
      <c r="J149" s="665">
        <v>7409.2800000000025</v>
      </c>
      <c r="K149" s="678">
        <v>1</v>
      </c>
      <c r="L149" s="665">
        <v>48</v>
      </c>
      <c r="M149" s="666">
        <v>7409.2800000000025</v>
      </c>
    </row>
    <row r="150" spans="1:13" ht="14.4" customHeight="1" x14ac:dyDescent="0.3">
      <c r="A150" s="661" t="s">
        <v>1738</v>
      </c>
      <c r="B150" s="662" t="s">
        <v>1654</v>
      </c>
      <c r="C150" s="662" t="s">
        <v>2312</v>
      </c>
      <c r="D150" s="662" t="s">
        <v>2313</v>
      </c>
      <c r="E150" s="662" t="s">
        <v>1655</v>
      </c>
      <c r="F150" s="665"/>
      <c r="G150" s="665"/>
      <c r="H150" s="678">
        <v>0</v>
      </c>
      <c r="I150" s="665">
        <v>1</v>
      </c>
      <c r="J150" s="665">
        <v>111.22</v>
      </c>
      <c r="K150" s="678">
        <v>1</v>
      </c>
      <c r="L150" s="665">
        <v>1</v>
      </c>
      <c r="M150" s="666">
        <v>111.22</v>
      </c>
    </row>
    <row r="151" spans="1:13" ht="14.4" customHeight="1" x14ac:dyDescent="0.3">
      <c r="A151" s="661" t="s">
        <v>1738</v>
      </c>
      <c r="B151" s="662" t="s">
        <v>1654</v>
      </c>
      <c r="C151" s="662" t="s">
        <v>1414</v>
      </c>
      <c r="D151" s="662" t="s">
        <v>1415</v>
      </c>
      <c r="E151" s="662" t="s">
        <v>1416</v>
      </c>
      <c r="F151" s="665"/>
      <c r="G151" s="665"/>
      <c r="H151" s="678">
        <v>0</v>
      </c>
      <c r="I151" s="665">
        <v>34</v>
      </c>
      <c r="J151" s="665">
        <v>2574.8200000000002</v>
      </c>
      <c r="K151" s="678">
        <v>1</v>
      </c>
      <c r="L151" s="665">
        <v>34</v>
      </c>
      <c r="M151" s="666">
        <v>2574.8200000000002</v>
      </c>
    </row>
    <row r="152" spans="1:13" ht="14.4" customHeight="1" x14ac:dyDescent="0.3">
      <c r="A152" s="661" t="s">
        <v>1738</v>
      </c>
      <c r="B152" s="662" t="s">
        <v>1669</v>
      </c>
      <c r="C152" s="662" t="s">
        <v>2690</v>
      </c>
      <c r="D152" s="662" t="s">
        <v>2691</v>
      </c>
      <c r="E152" s="662" t="s">
        <v>1111</v>
      </c>
      <c r="F152" s="665">
        <v>1</v>
      </c>
      <c r="G152" s="665">
        <v>98.75</v>
      </c>
      <c r="H152" s="678">
        <v>1</v>
      </c>
      <c r="I152" s="665"/>
      <c r="J152" s="665"/>
      <c r="K152" s="678">
        <v>0</v>
      </c>
      <c r="L152" s="665">
        <v>1</v>
      </c>
      <c r="M152" s="666">
        <v>98.75</v>
      </c>
    </row>
    <row r="153" spans="1:13" ht="14.4" customHeight="1" x14ac:dyDescent="0.3">
      <c r="A153" s="661" t="s">
        <v>1738</v>
      </c>
      <c r="B153" s="662" t="s">
        <v>2872</v>
      </c>
      <c r="C153" s="662" t="s">
        <v>1766</v>
      </c>
      <c r="D153" s="662" t="s">
        <v>1767</v>
      </c>
      <c r="E153" s="662" t="s">
        <v>1768</v>
      </c>
      <c r="F153" s="665"/>
      <c r="G153" s="665"/>
      <c r="H153" s="678">
        <v>0</v>
      </c>
      <c r="I153" s="665">
        <v>61</v>
      </c>
      <c r="J153" s="665">
        <v>4302.9399999999987</v>
      </c>
      <c r="K153" s="678">
        <v>1</v>
      </c>
      <c r="L153" s="665">
        <v>61</v>
      </c>
      <c r="M153" s="666">
        <v>4302.9399999999987</v>
      </c>
    </row>
    <row r="154" spans="1:13" ht="14.4" customHeight="1" x14ac:dyDescent="0.3">
      <c r="A154" s="661" t="s">
        <v>1738</v>
      </c>
      <c r="B154" s="662" t="s">
        <v>2872</v>
      </c>
      <c r="C154" s="662" t="s">
        <v>2674</v>
      </c>
      <c r="D154" s="662" t="s">
        <v>2675</v>
      </c>
      <c r="E154" s="662" t="s">
        <v>2676</v>
      </c>
      <c r="F154" s="665"/>
      <c r="G154" s="665"/>
      <c r="H154" s="678">
        <v>0</v>
      </c>
      <c r="I154" s="665">
        <v>5</v>
      </c>
      <c r="J154" s="665">
        <v>352.70000000000005</v>
      </c>
      <c r="K154" s="678">
        <v>1</v>
      </c>
      <c r="L154" s="665">
        <v>5</v>
      </c>
      <c r="M154" s="666">
        <v>352.70000000000005</v>
      </c>
    </row>
    <row r="155" spans="1:13" ht="14.4" customHeight="1" x14ac:dyDescent="0.3">
      <c r="A155" s="661" t="s">
        <v>1738</v>
      </c>
      <c r="B155" s="662" t="s">
        <v>1697</v>
      </c>
      <c r="C155" s="662" t="s">
        <v>861</v>
      </c>
      <c r="D155" s="662" t="s">
        <v>1207</v>
      </c>
      <c r="E155" s="662" t="s">
        <v>1208</v>
      </c>
      <c r="F155" s="665"/>
      <c r="G155" s="665"/>
      <c r="H155" s="678">
        <v>0</v>
      </c>
      <c r="I155" s="665">
        <v>90</v>
      </c>
      <c r="J155" s="665">
        <v>9342</v>
      </c>
      <c r="K155" s="678">
        <v>1</v>
      </c>
      <c r="L155" s="665">
        <v>90</v>
      </c>
      <c r="M155" s="666">
        <v>9342</v>
      </c>
    </row>
    <row r="156" spans="1:13" ht="14.4" customHeight="1" x14ac:dyDescent="0.3">
      <c r="A156" s="661" t="s">
        <v>1738</v>
      </c>
      <c r="B156" s="662" t="s">
        <v>1697</v>
      </c>
      <c r="C156" s="662" t="s">
        <v>1777</v>
      </c>
      <c r="D156" s="662" t="s">
        <v>1207</v>
      </c>
      <c r="E156" s="662" t="s">
        <v>1778</v>
      </c>
      <c r="F156" s="665">
        <v>16</v>
      </c>
      <c r="G156" s="665">
        <v>0</v>
      </c>
      <c r="H156" s="678"/>
      <c r="I156" s="665"/>
      <c r="J156" s="665"/>
      <c r="K156" s="678"/>
      <c r="L156" s="665">
        <v>16</v>
      </c>
      <c r="M156" s="666">
        <v>0</v>
      </c>
    </row>
    <row r="157" spans="1:13" ht="14.4" customHeight="1" x14ac:dyDescent="0.3">
      <c r="A157" s="661" t="s">
        <v>1738</v>
      </c>
      <c r="B157" s="662" t="s">
        <v>1701</v>
      </c>
      <c r="C157" s="662" t="s">
        <v>2677</v>
      </c>
      <c r="D157" s="662" t="s">
        <v>2317</v>
      </c>
      <c r="E157" s="662" t="s">
        <v>1221</v>
      </c>
      <c r="F157" s="665">
        <v>1</v>
      </c>
      <c r="G157" s="665">
        <v>207.45</v>
      </c>
      <c r="H157" s="678">
        <v>1</v>
      </c>
      <c r="I157" s="665"/>
      <c r="J157" s="665"/>
      <c r="K157" s="678">
        <v>0</v>
      </c>
      <c r="L157" s="665">
        <v>1</v>
      </c>
      <c r="M157" s="666">
        <v>207.45</v>
      </c>
    </row>
    <row r="158" spans="1:13" ht="14.4" customHeight="1" x14ac:dyDescent="0.3">
      <c r="A158" s="661" t="s">
        <v>1738</v>
      </c>
      <c r="B158" s="662" t="s">
        <v>2874</v>
      </c>
      <c r="C158" s="662" t="s">
        <v>2232</v>
      </c>
      <c r="D158" s="662" t="s">
        <v>1868</v>
      </c>
      <c r="E158" s="662" t="s">
        <v>1935</v>
      </c>
      <c r="F158" s="665"/>
      <c r="G158" s="665"/>
      <c r="H158" s="678"/>
      <c r="I158" s="665">
        <v>1</v>
      </c>
      <c r="J158" s="665">
        <v>0</v>
      </c>
      <c r="K158" s="678"/>
      <c r="L158" s="665">
        <v>1</v>
      </c>
      <c r="M158" s="666">
        <v>0</v>
      </c>
    </row>
    <row r="159" spans="1:13" ht="14.4" customHeight="1" x14ac:dyDescent="0.3">
      <c r="A159" s="661" t="s">
        <v>1738</v>
      </c>
      <c r="B159" s="662" t="s">
        <v>2874</v>
      </c>
      <c r="C159" s="662" t="s">
        <v>1867</v>
      </c>
      <c r="D159" s="662" t="s">
        <v>1868</v>
      </c>
      <c r="E159" s="662" t="s">
        <v>1140</v>
      </c>
      <c r="F159" s="665"/>
      <c r="G159" s="665"/>
      <c r="H159" s="678">
        <v>0</v>
      </c>
      <c r="I159" s="665">
        <v>19</v>
      </c>
      <c r="J159" s="665">
        <v>1314.0399999999997</v>
      </c>
      <c r="K159" s="678">
        <v>1</v>
      </c>
      <c r="L159" s="665">
        <v>19</v>
      </c>
      <c r="M159" s="666">
        <v>1314.0399999999997</v>
      </c>
    </row>
    <row r="160" spans="1:13" ht="14.4" customHeight="1" x14ac:dyDescent="0.3">
      <c r="A160" s="661" t="s">
        <v>1738</v>
      </c>
      <c r="B160" s="662" t="s">
        <v>2874</v>
      </c>
      <c r="C160" s="662" t="s">
        <v>2406</v>
      </c>
      <c r="D160" s="662" t="s">
        <v>1868</v>
      </c>
      <c r="E160" s="662" t="s">
        <v>1807</v>
      </c>
      <c r="F160" s="665"/>
      <c r="G160" s="665"/>
      <c r="H160" s="678">
        <v>0</v>
      </c>
      <c r="I160" s="665">
        <v>18</v>
      </c>
      <c r="J160" s="665">
        <v>3734.1</v>
      </c>
      <c r="K160" s="678">
        <v>1</v>
      </c>
      <c r="L160" s="665">
        <v>18</v>
      </c>
      <c r="M160" s="666">
        <v>3734.1</v>
      </c>
    </row>
    <row r="161" spans="1:13" ht="14.4" customHeight="1" x14ac:dyDescent="0.3">
      <c r="A161" s="661" t="s">
        <v>1738</v>
      </c>
      <c r="B161" s="662" t="s">
        <v>2874</v>
      </c>
      <c r="C161" s="662" t="s">
        <v>2015</v>
      </c>
      <c r="D161" s="662" t="s">
        <v>1868</v>
      </c>
      <c r="E161" s="662" t="s">
        <v>1807</v>
      </c>
      <c r="F161" s="665"/>
      <c r="G161" s="665"/>
      <c r="H161" s="678"/>
      <c r="I161" s="665">
        <v>1</v>
      </c>
      <c r="J161" s="665">
        <v>0</v>
      </c>
      <c r="K161" s="678"/>
      <c r="L161" s="665">
        <v>1</v>
      </c>
      <c r="M161" s="666">
        <v>0</v>
      </c>
    </row>
    <row r="162" spans="1:13" ht="14.4" customHeight="1" x14ac:dyDescent="0.3">
      <c r="A162" s="661" t="s">
        <v>1738</v>
      </c>
      <c r="B162" s="662" t="s">
        <v>2874</v>
      </c>
      <c r="C162" s="662" t="s">
        <v>1869</v>
      </c>
      <c r="D162" s="662" t="s">
        <v>1868</v>
      </c>
      <c r="E162" s="662" t="s">
        <v>1140</v>
      </c>
      <c r="F162" s="665"/>
      <c r="G162" s="665"/>
      <c r="H162" s="678"/>
      <c r="I162" s="665">
        <v>1</v>
      </c>
      <c r="J162" s="665">
        <v>0</v>
      </c>
      <c r="K162" s="678"/>
      <c r="L162" s="665">
        <v>1</v>
      </c>
      <c r="M162" s="666">
        <v>0</v>
      </c>
    </row>
    <row r="163" spans="1:13" ht="14.4" customHeight="1" x14ac:dyDescent="0.3">
      <c r="A163" s="661" t="s">
        <v>1738</v>
      </c>
      <c r="B163" s="662" t="s">
        <v>1702</v>
      </c>
      <c r="C163" s="662" t="s">
        <v>2694</v>
      </c>
      <c r="D163" s="662" t="s">
        <v>1703</v>
      </c>
      <c r="E163" s="662" t="s">
        <v>2331</v>
      </c>
      <c r="F163" s="665"/>
      <c r="G163" s="665"/>
      <c r="H163" s="678">
        <v>0</v>
      </c>
      <c r="I163" s="665">
        <v>1</v>
      </c>
      <c r="J163" s="665">
        <v>207.45</v>
      </c>
      <c r="K163" s="678">
        <v>1</v>
      </c>
      <c r="L163" s="665">
        <v>1</v>
      </c>
      <c r="M163" s="666">
        <v>207.45</v>
      </c>
    </row>
    <row r="164" spans="1:13" ht="14.4" customHeight="1" x14ac:dyDescent="0.3">
      <c r="A164" s="661" t="s">
        <v>1738</v>
      </c>
      <c r="B164" s="662" t="s">
        <v>1702</v>
      </c>
      <c r="C164" s="662" t="s">
        <v>2490</v>
      </c>
      <c r="D164" s="662" t="s">
        <v>2491</v>
      </c>
      <c r="E164" s="662" t="s">
        <v>2492</v>
      </c>
      <c r="F164" s="665"/>
      <c r="G164" s="665"/>
      <c r="H164" s="678">
        <v>0</v>
      </c>
      <c r="I164" s="665">
        <v>1</v>
      </c>
      <c r="J164" s="665">
        <v>69.16</v>
      </c>
      <c r="K164" s="678">
        <v>1</v>
      </c>
      <c r="L164" s="665">
        <v>1</v>
      </c>
      <c r="M164" s="666">
        <v>69.16</v>
      </c>
    </row>
    <row r="165" spans="1:13" ht="14.4" customHeight="1" x14ac:dyDescent="0.3">
      <c r="A165" s="661" t="s">
        <v>1738</v>
      </c>
      <c r="B165" s="662" t="s">
        <v>2888</v>
      </c>
      <c r="C165" s="662" t="s">
        <v>2726</v>
      </c>
      <c r="D165" s="662" t="s">
        <v>2727</v>
      </c>
      <c r="E165" s="662" t="s">
        <v>2728</v>
      </c>
      <c r="F165" s="665">
        <v>2</v>
      </c>
      <c r="G165" s="665">
        <v>0</v>
      </c>
      <c r="H165" s="678"/>
      <c r="I165" s="665"/>
      <c r="J165" s="665"/>
      <c r="K165" s="678"/>
      <c r="L165" s="665">
        <v>2</v>
      </c>
      <c r="M165" s="666">
        <v>0</v>
      </c>
    </row>
    <row r="166" spans="1:13" ht="14.4" customHeight="1" x14ac:dyDescent="0.3">
      <c r="A166" s="661" t="s">
        <v>1738</v>
      </c>
      <c r="B166" s="662" t="s">
        <v>1618</v>
      </c>
      <c r="C166" s="662" t="s">
        <v>2474</v>
      </c>
      <c r="D166" s="662" t="s">
        <v>1168</v>
      </c>
      <c r="E166" s="662" t="s">
        <v>2475</v>
      </c>
      <c r="F166" s="665"/>
      <c r="G166" s="665"/>
      <c r="H166" s="678">
        <v>0</v>
      </c>
      <c r="I166" s="665">
        <v>2</v>
      </c>
      <c r="J166" s="665">
        <v>267.88</v>
      </c>
      <c r="K166" s="678">
        <v>1</v>
      </c>
      <c r="L166" s="665">
        <v>2</v>
      </c>
      <c r="M166" s="666">
        <v>267.88</v>
      </c>
    </row>
    <row r="167" spans="1:13" ht="14.4" customHeight="1" x14ac:dyDescent="0.3">
      <c r="A167" s="661" t="s">
        <v>1739</v>
      </c>
      <c r="B167" s="662" t="s">
        <v>1620</v>
      </c>
      <c r="C167" s="662" t="s">
        <v>1161</v>
      </c>
      <c r="D167" s="662" t="s">
        <v>1162</v>
      </c>
      <c r="E167" s="662" t="s">
        <v>1626</v>
      </c>
      <c r="F167" s="665"/>
      <c r="G167" s="665"/>
      <c r="H167" s="678">
        <v>0</v>
      </c>
      <c r="I167" s="665">
        <v>1</v>
      </c>
      <c r="J167" s="665">
        <v>1847.49</v>
      </c>
      <c r="K167" s="678">
        <v>1</v>
      </c>
      <c r="L167" s="665">
        <v>1</v>
      </c>
      <c r="M167" s="666">
        <v>1847.49</v>
      </c>
    </row>
    <row r="168" spans="1:13" ht="14.4" customHeight="1" x14ac:dyDescent="0.3">
      <c r="A168" s="661" t="s">
        <v>1739</v>
      </c>
      <c r="B168" s="662" t="s">
        <v>1649</v>
      </c>
      <c r="C168" s="662" t="s">
        <v>2487</v>
      </c>
      <c r="D168" s="662" t="s">
        <v>2488</v>
      </c>
      <c r="E168" s="662" t="s">
        <v>2489</v>
      </c>
      <c r="F168" s="665">
        <v>1</v>
      </c>
      <c r="G168" s="665">
        <v>79.03</v>
      </c>
      <c r="H168" s="678">
        <v>1</v>
      </c>
      <c r="I168" s="665"/>
      <c r="J168" s="665"/>
      <c r="K168" s="678">
        <v>0</v>
      </c>
      <c r="L168" s="665">
        <v>1</v>
      </c>
      <c r="M168" s="666">
        <v>79.03</v>
      </c>
    </row>
    <row r="169" spans="1:13" ht="14.4" customHeight="1" x14ac:dyDescent="0.3">
      <c r="A169" s="661" t="s">
        <v>1739</v>
      </c>
      <c r="B169" s="662" t="s">
        <v>1654</v>
      </c>
      <c r="C169" s="662" t="s">
        <v>1410</v>
      </c>
      <c r="D169" s="662" t="s">
        <v>1260</v>
      </c>
      <c r="E169" s="662" t="s">
        <v>1656</v>
      </c>
      <c r="F169" s="665"/>
      <c r="G169" s="665"/>
      <c r="H169" s="678">
        <v>0</v>
      </c>
      <c r="I169" s="665">
        <v>28</v>
      </c>
      <c r="J169" s="665">
        <v>4322.0800000000008</v>
      </c>
      <c r="K169" s="678">
        <v>1</v>
      </c>
      <c r="L169" s="665">
        <v>28</v>
      </c>
      <c r="M169" s="666">
        <v>4322.0800000000008</v>
      </c>
    </row>
    <row r="170" spans="1:13" ht="14.4" customHeight="1" x14ac:dyDescent="0.3">
      <c r="A170" s="661" t="s">
        <v>1739</v>
      </c>
      <c r="B170" s="662" t="s">
        <v>1654</v>
      </c>
      <c r="C170" s="662" t="s">
        <v>1752</v>
      </c>
      <c r="D170" s="662" t="s">
        <v>1753</v>
      </c>
      <c r="E170" s="662" t="s">
        <v>1754</v>
      </c>
      <c r="F170" s="665"/>
      <c r="G170" s="665"/>
      <c r="H170" s="678">
        <v>0</v>
      </c>
      <c r="I170" s="665">
        <v>5</v>
      </c>
      <c r="J170" s="665">
        <v>330.4</v>
      </c>
      <c r="K170" s="678">
        <v>1</v>
      </c>
      <c r="L170" s="665">
        <v>5</v>
      </c>
      <c r="M170" s="666">
        <v>330.4</v>
      </c>
    </row>
    <row r="171" spans="1:13" ht="14.4" customHeight="1" x14ac:dyDescent="0.3">
      <c r="A171" s="661" t="s">
        <v>1739</v>
      </c>
      <c r="B171" s="662" t="s">
        <v>1654</v>
      </c>
      <c r="C171" s="662" t="s">
        <v>1919</v>
      </c>
      <c r="D171" s="662" t="s">
        <v>1920</v>
      </c>
      <c r="E171" s="662" t="s">
        <v>1655</v>
      </c>
      <c r="F171" s="665"/>
      <c r="G171" s="665"/>
      <c r="H171" s="678">
        <v>0</v>
      </c>
      <c r="I171" s="665">
        <v>3</v>
      </c>
      <c r="J171" s="665">
        <v>448.56000000000006</v>
      </c>
      <c r="K171" s="678">
        <v>1</v>
      </c>
      <c r="L171" s="665">
        <v>3</v>
      </c>
      <c r="M171" s="666">
        <v>448.56000000000006</v>
      </c>
    </row>
    <row r="172" spans="1:13" ht="14.4" customHeight="1" x14ac:dyDescent="0.3">
      <c r="A172" s="661" t="s">
        <v>1739</v>
      </c>
      <c r="B172" s="662" t="s">
        <v>1654</v>
      </c>
      <c r="C172" s="662" t="s">
        <v>1414</v>
      </c>
      <c r="D172" s="662" t="s">
        <v>1415</v>
      </c>
      <c r="E172" s="662" t="s">
        <v>1416</v>
      </c>
      <c r="F172" s="665"/>
      <c r="G172" s="665"/>
      <c r="H172" s="678">
        <v>0</v>
      </c>
      <c r="I172" s="665">
        <v>21</v>
      </c>
      <c r="J172" s="665">
        <v>1590.3300000000002</v>
      </c>
      <c r="K172" s="678">
        <v>1</v>
      </c>
      <c r="L172" s="665">
        <v>21</v>
      </c>
      <c r="M172" s="666">
        <v>1590.3300000000002</v>
      </c>
    </row>
    <row r="173" spans="1:13" ht="14.4" customHeight="1" x14ac:dyDescent="0.3">
      <c r="A173" s="661" t="s">
        <v>1739</v>
      </c>
      <c r="B173" s="662" t="s">
        <v>1654</v>
      </c>
      <c r="C173" s="662" t="s">
        <v>1259</v>
      </c>
      <c r="D173" s="662" t="s">
        <v>1260</v>
      </c>
      <c r="E173" s="662" t="s">
        <v>1655</v>
      </c>
      <c r="F173" s="665"/>
      <c r="G173" s="665"/>
      <c r="H173" s="678">
        <v>0</v>
      </c>
      <c r="I173" s="665">
        <v>9</v>
      </c>
      <c r="J173" s="665">
        <v>2025.5400000000002</v>
      </c>
      <c r="K173" s="678">
        <v>1</v>
      </c>
      <c r="L173" s="665">
        <v>9</v>
      </c>
      <c r="M173" s="666">
        <v>2025.5400000000002</v>
      </c>
    </row>
    <row r="174" spans="1:13" ht="14.4" customHeight="1" x14ac:dyDescent="0.3">
      <c r="A174" s="661" t="s">
        <v>1739</v>
      </c>
      <c r="B174" s="662" t="s">
        <v>2882</v>
      </c>
      <c r="C174" s="662" t="s">
        <v>2363</v>
      </c>
      <c r="D174" s="662" t="s">
        <v>2364</v>
      </c>
      <c r="E174" s="662" t="s">
        <v>760</v>
      </c>
      <c r="F174" s="665"/>
      <c r="G174" s="665"/>
      <c r="H174" s="678">
        <v>0</v>
      </c>
      <c r="I174" s="665">
        <v>1</v>
      </c>
      <c r="J174" s="665">
        <v>132</v>
      </c>
      <c r="K174" s="678">
        <v>1</v>
      </c>
      <c r="L174" s="665">
        <v>1</v>
      </c>
      <c r="M174" s="666">
        <v>132</v>
      </c>
    </row>
    <row r="175" spans="1:13" ht="14.4" customHeight="1" x14ac:dyDescent="0.3">
      <c r="A175" s="661" t="s">
        <v>1739</v>
      </c>
      <c r="B175" s="662" t="s">
        <v>1695</v>
      </c>
      <c r="C175" s="662" t="s">
        <v>2036</v>
      </c>
      <c r="D175" s="662" t="s">
        <v>2037</v>
      </c>
      <c r="E175" s="662" t="s">
        <v>1455</v>
      </c>
      <c r="F175" s="665"/>
      <c r="G175" s="665"/>
      <c r="H175" s="678"/>
      <c r="I175" s="665">
        <v>1</v>
      </c>
      <c r="J175" s="665">
        <v>0</v>
      </c>
      <c r="K175" s="678"/>
      <c r="L175" s="665">
        <v>1</v>
      </c>
      <c r="M175" s="666">
        <v>0</v>
      </c>
    </row>
    <row r="176" spans="1:13" ht="14.4" customHeight="1" x14ac:dyDescent="0.3">
      <c r="A176" s="661" t="s">
        <v>1739</v>
      </c>
      <c r="B176" s="662" t="s">
        <v>1695</v>
      </c>
      <c r="C176" s="662" t="s">
        <v>1247</v>
      </c>
      <c r="D176" s="662" t="s">
        <v>1248</v>
      </c>
      <c r="E176" s="662" t="s">
        <v>1696</v>
      </c>
      <c r="F176" s="665"/>
      <c r="G176" s="665"/>
      <c r="H176" s="678"/>
      <c r="I176" s="665">
        <v>1</v>
      </c>
      <c r="J176" s="665">
        <v>0</v>
      </c>
      <c r="K176" s="678"/>
      <c r="L176" s="665">
        <v>1</v>
      </c>
      <c r="M176" s="666">
        <v>0</v>
      </c>
    </row>
    <row r="177" spans="1:13" ht="14.4" customHeight="1" x14ac:dyDescent="0.3">
      <c r="A177" s="661" t="s">
        <v>1739</v>
      </c>
      <c r="B177" s="662" t="s">
        <v>1697</v>
      </c>
      <c r="C177" s="662" t="s">
        <v>861</v>
      </c>
      <c r="D177" s="662" t="s">
        <v>1207</v>
      </c>
      <c r="E177" s="662" t="s">
        <v>1208</v>
      </c>
      <c r="F177" s="665"/>
      <c r="G177" s="665"/>
      <c r="H177" s="678">
        <v>0</v>
      </c>
      <c r="I177" s="665">
        <v>14</v>
      </c>
      <c r="J177" s="665">
        <v>1453.1999999999998</v>
      </c>
      <c r="K177" s="678">
        <v>1</v>
      </c>
      <c r="L177" s="665">
        <v>14</v>
      </c>
      <c r="M177" s="666">
        <v>1453.1999999999998</v>
      </c>
    </row>
    <row r="178" spans="1:13" ht="14.4" customHeight="1" x14ac:dyDescent="0.3">
      <c r="A178" s="661" t="s">
        <v>1739</v>
      </c>
      <c r="B178" s="662" t="s">
        <v>1697</v>
      </c>
      <c r="C178" s="662" t="s">
        <v>1774</v>
      </c>
      <c r="D178" s="662" t="s">
        <v>1775</v>
      </c>
      <c r="E178" s="662" t="s">
        <v>1776</v>
      </c>
      <c r="F178" s="665"/>
      <c r="G178" s="665"/>
      <c r="H178" s="678">
        <v>0</v>
      </c>
      <c r="I178" s="665">
        <v>4</v>
      </c>
      <c r="J178" s="665">
        <v>622.79999999999995</v>
      </c>
      <c r="K178" s="678">
        <v>1</v>
      </c>
      <c r="L178" s="665">
        <v>4</v>
      </c>
      <c r="M178" s="666">
        <v>622.79999999999995</v>
      </c>
    </row>
    <row r="179" spans="1:13" ht="14.4" customHeight="1" x14ac:dyDescent="0.3">
      <c r="A179" s="661" t="s">
        <v>1739</v>
      </c>
      <c r="B179" s="662" t="s">
        <v>1697</v>
      </c>
      <c r="C179" s="662" t="s">
        <v>2496</v>
      </c>
      <c r="D179" s="662" t="s">
        <v>2345</v>
      </c>
      <c r="E179" s="662" t="s">
        <v>2497</v>
      </c>
      <c r="F179" s="665">
        <v>2</v>
      </c>
      <c r="G179" s="665">
        <v>259.5</v>
      </c>
      <c r="H179" s="678">
        <v>1</v>
      </c>
      <c r="I179" s="665"/>
      <c r="J179" s="665"/>
      <c r="K179" s="678">
        <v>0</v>
      </c>
      <c r="L179" s="665">
        <v>2</v>
      </c>
      <c r="M179" s="666">
        <v>259.5</v>
      </c>
    </row>
    <row r="180" spans="1:13" ht="14.4" customHeight="1" x14ac:dyDescent="0.3">
      <c r="A180" s="661" t="s">
        <v>1739</v>
      </c>
      <c r="B180" s="662" t="s">
        <v>2874</v>
      </c>
      <c r="C180" s="662" t="s">
        <v>1867</v>
      </c>
      <c r="D180" s="662" t="s">
        <v>1868</v>
      </c>
      <c r="E180" s="662" t="s">
        <v>1140</v>
      </c>
      <c r="F180" s="665"/>
      <c r="G180" s="665"/>
      <c r="H180" s="678">
        <v>0</v>
      </c>
      <c r="I180" s="665">
        <v>2</v>
      </c>
      <c r="J180" s="665">
        <v>138.32</v>
      </c>
      <c r="K180" s="678">
        <v>1</v>
      </c>
      <c r="L180" s="665">
        <v>2</v>
      </c>
      <c r="M180" s="666">
        <v>138.32</v>
      </c>
    </row>
    <row r="181" spans="1:13" ht="14.4" customHeight="1" x14ac:dyDescent="0.3">
      <c r="A181" s="661" t="s">
        <v>1739</v>
      </c>
      <c r="B181" s="662" t="s">
        <v>1702</v>
      </c>
      <c r="C181" s="662" t="s">
        <v>2490</v>
      </c>
      <c r="D181" s="662" t="s">
        <v>2491</v>
      </c>
      <c r="E181" s="662" t="s">
        <v>2492</v>
      </c>
      <c r="F181" s="665"/>
      <c r="G181" s="665"/>
      <c r="H181" s="678">
        <v>0</v>
      </c>
      <c r="I181" s="665">
        <v>8</v>
      </c>
      <c r="J181" s="665">
        <v>553.28</v>
      </c>
      <c r="K181" s="678">
        <v>1</v>
      </c>
      <c r="L181" s="665">
        <v>8</v>
      </c>
      <c r="M181" s="666">
        <v>553.28</v>
      </c>
    </row>
    <row r="182" spans="1:13" ht="14.4" customHeight="1" x14ac:dyDescent="0.3">
      <c r="A182" s="661" t="s">
        <v>1740</v>
      </c>
      <c r="B182" s="662" t="s">
        <v>1654</v>
      </c>
      <c r="C182" s="662" t="s">
        <v>1410</v>
      </c>
      <c r="D182" s="662" t="s">
        <v>1260</v>
      </c>
      <c r="E182" s="662" t="s">
        <v>1656</v>
      </c>
      <c r="F182" s="665"/>
      <c r="G182" s="665"/>
      <c r="H182" s="678">
        <v>0</v>
      </c>
      <c r="I182" s="665">
        <v>7</v>
      </c>
      <c r="J182" s="665">
        <v>1080.52</v>
      </c>
      <c r="K182" s="678">
        <v>1</v>
      </c>
      <c r="L182" s="665">
        <v>7</v>
      </c>
      <c r="M182" s="666">
        <v>1080.52</v>
      </c>
    </row>
    <row r="183" spans="1:13" ht="14.4" customHeight="1" x14ac:dyDescent="0.3">
      <c r="A183" s="661" t="s">
        <v>1740</v>
      </c>
      <c r="B183" s="662" t="s">
        <v>1654</v>
      </c>
      <c r="C183" s="662" t="s">
        <v>1752</v>
      </c>
      <c r="D183" s="662" t="s">
        <v>1753</v>
      </c>
      <c r="E183" s="662" t="s">
        <v>1754</v>
      </c>
      <c r="F183" s="665"/>
      <c r="G183" s="665"/>
      <c r="H183" s="678">
        <v>0</v>
      </c>
      <c r="I183" s="665">
        <v>1</v>
      </c>
      <c r="J183" s="665">
        <v>66.08</v>
      </c>
      <c r="K183" s="678">
        <v>1</v>
      </c>
      <c r="L183" s="665">
        <v>1</v>
      </c>
      <c r="M183" s="666">
        <v>66.08</v>
      </c>
    </row>
    <row r="184" spans="1:13" ht="14.4" customHeight="1" x14ac:dyDescent="0.3">
      <c r="A184" s="661" t="s">
        <v>1740</v>
      </c>
      <c r="B184" s="662" t="s">
        <v>1654</v>
      </c>
      <c r="C184" s="662" t="s">
        <v>1414</v>
      </c>
      <c r="D184" s="662" t="s">
        <v>1415</v>
      </c>
      <c r="E184" s="662" t="s">
        <v>1416</v>
      </c>
      <c r="F184" s="665"/>
      <c r="G184" s="665"/>
      <c r="H184" s="678">
        <v>0</v>
      </c>
      <c r="I184" s="665">
        <v>1</v>
      </c>
      <c r="J184" s="665">
        <v>75.73</v>
      </c>
      <c r="K184" s="678">
        <v>1</v>
      </c>
      <c r="L184" s="665">
        <v>1</v>
      </c>
      <c r="M184" s="666">
        <v>75.73</v>
      </c>
    </row>
    <row r="185" spans="1:13" ht="14.4" customHeight="1" x14ac:dyDescent="0.3">
      <c r="A185" s="661" t="s">
        <v>1740</v>
      </c>
      <c r="B185" s="662" t="s">
        <v>1681</v>
      </c>
      <c r="C185" s="662" t="s">
        <v>1519</v>
      </c>
      <c r="D185" s="662" t="s">
        <v>1238</v>
      </c>
      <c r="E185" s="662" t="s">
        <v>1520</v>
      </c>
      <c r="F185" s="665"/>
      <c r="G185" s="665"/>
      <c r="H185" s="678">
        <v>0</v>
      </c>
      <c r="I185" s="665">
        <v>1</v>
      </c>
      <c r="J185" s="665">
        <v>300.68</v>
      </c>
      <c r="K185" s="678">
        <v>1</v>
      </c>
      <c r="L185" s="665">
        <v>1</v>
      </c>
      <c r="M185" s="666">
        <v>300.68</v>
      </c>
    </row>
    <row r="186" spans="1:13" ht="14.4" customHeight="1" x14ac:dyDescent="0.3">
      <c r="A186" s="661" t="s">
        <v>1740</v>
      </c>
      <c r="B186" s="662" t="s">
        <v>1697</v>
      </c>
      <c r="C186" s="662" t="s">
        <v>861</v>
      </c>
      <c r="D186" s="662" t="s">
        <v>1207</v>
      </c>
      <c r="E186" s="662" t="s">
        <v>1208</v>
      </c>
      <c r="F186" s="665"/>
      <c r="G186" s="665"/>
      <c r="H186" s="678">
        <v>0</v>
      </c>
      <c r="I186" s="665">
        <v>4</v>
      </c>
      <c r="J186" s="665">
        <v>415.2</v>
      </c>
      <c r="K186" s="678">
        <v>1</v>
      </c>
      <c r="L186" s="665">
        <v>4</v>
      </c>
      <c r="M186" s="666">
        <v>415.2</v>
      </c>
    </row>
    <row r="187" spans="1:13" ht="14.4" customHeight="1" x14ac:dyDescent="0.3">
      <c r="A187" s="661" t="s">
        <v>1740</v>
      </c>
      <c r="B187" s="662" t="s">
        <v>1697</v>
      </c>
      <c r="C187" s="662" t="s">
        <v>1774</v>
      </c>
      <c r="D187" s="662" t="s">
        <v>1775</v>
      </c>
      <c r="E187" s="662" t="s">
        <v>1776</v>
      </c>
      <c r="F187" s="665"/>
      <c r="G187" s="665"/>
      <c r="H187" s="678">
        <v>0</v>
      </c>
      <c r="I187" s="665">
        <v>7</v>
      </c>
      <c r="J187" s="665">
        <v>1089.9000000000001</v>
      </c>
      <c r="K187" s="678">
        <v>1</v>
      </c>
      <c r="L187" s="665">
        <v>7</v>
      </c>
      <c r="M187" s="666">
        <v>1089.9000000000001</v>
      </c>
    </row>
    <row r="188" spans="1:13" ht="14.4" customHeight="1" x14ac:dyDescent="0.3">
      <c r="A188" s="661" t="s">
        <v>1740</v>
      </c>
      <c r="B188" s="662" t="s">
        <v>1697</v>
      </c>
      <c r="C188" s="662" t="s">
        <v>2496</v>
      </c>
      <c r="D188" s="662" t="s">
        <v>2345</v>
      </c>
      <c r="E188" s="662" t="s">
        <v>2497</v>
      </c>
      <c r="F188" s="665">
        <v>2</v>
      </c>
      <c r="G188" s="665">
        <v>259.5</v>
      </c>
      <c r="H188" s="678">
        <v>1</v>
      </c>
      <c r="I188" s="665"/>
      <c r="J188" s="665"/>
      <c r="K188" s="678">
        <v>0</v>
      </c>
      <c r="L188" s="665">
        <v>2</v>
      </c>
      <c r="M188" s="666">
        <v>259.5</v>
      </c>
    </row>
    <row r="189" spans="1:13" ht="14.4" customHeight="1" x14ac:dyDescent="0.3">
      <c r="A189" s="661" t="s">
        <v>1741</v>
      </c>
      <c r="B189" s="662" t="s">
        <v>1654</v>
      </c>
      <c r="C189" s="662" t="s">
        <v>1410</v>
      </c>
      <c r="D189" s="662" t="s">
        <v>1260</v>
      </c>
      <c r="E189" s="662" t="s">
        <v>1656</v>
      </c>
      <c r="F189" s="665"/>
      <c r="G189" s="665"/>
      <c r="H189" s="678">
        <v>0</v>
      </c>
      <c r="I189" s="665">
        <v>1</v>
      </c>
      <c r="J189" s="665">
        <v>154.36000000000001</v>
      </c>
      <c r="K189" s="678">
        <v>1</v>
      </c>
      <c r="L189" s="665">
        <v>1</v>
      </c>
      <c r="M189" s="666">
        <v>154.36000000000001</v>
      </c>
    </row>
    <row r="190" spans="1:13" ht="14.4" customHeight="1" x14ac:dyDescent="0.3">
      <c r="A190" s="661" t="s">
        <v>1741</v>
      </c>
      <c r="B190" s="662" t="s">
        <v>1654</v>
      </c>
      <c r="C190" s="662" t="s">
        <v>1752</v>
      </c>
      <c r="D190" s="662" t="s">
        <v>1753</v>
      </c>
      <c r="E190" s="662" t="s">
        <v>1754</v>
      </c>
      <c r="F190" s="665"/>
      <c r="G190" s="665"/>
      <c r="H190" s="678">
        <v>0</v>
      </c>
      <c r="I190" s="665">
        <v>1</v>
      </c>
      <c r="J190" s="665">
        <v>66.08</v>
      </c>
      <c r="K190" s="678">
        <v>1</v>
      </c>
      <c r="L190" s="665">
        <v>1</v>
      </c>
      <c r="M190" s="666">
        <v>66.08</v>
      </c>
    </row>
    <row r="191" spans="1:13" ht="14.4" customHeight="1" x14ac:dyDescent="0.3">
      <c r="A191" s="661" t="s">
        <v>1741</v>
      </c>
      <c r="B191" s="662" t="s">
        <v>1695</v>
      </c>
      <c r="C191" s="662" t="s">
        <v>2465</v>
      </c>
      <c r="D191" s="662" t="s">
        <v>2037</v>
      </c>
      <c r="E191" s="662" t="s">
        <v>2331</v>
      </c>
      <c r="F191" s="665"/>
      <c r="G191" s="665"/>
      <c r="H191" s="678"/>
      <c r="I191" s="665">
        <v>2</v>
      </c>
      <c r="J191" s="665">
        <v>0</v>
      </c>
      <c r="K191" s="678"/>
      <c r="L191" s="665">
        <v>2</v>
      </c>
      <c r="M191" s="666">
        <v>0</v>
      </c>
    </row>
    <row r="192" spans="1:13" ht="14.4" customHeight="1" x14ac:dyDescent="0.3">
      <c r="A192" s="661" t="s">
        <v>1741</v>
      </c>
      <c r="B192" s="662" t="s">
        <v>1697</v>
      </c>
      <c r="C192" s="662" t="s">
        <v>1226</v>
      </c>
      <c r="D192" s="662" t="s">
        <v>1227</v>
      </c>
      <c r="E192" s="662" t="s">
        <v>1698</v>
      </c>
      <c r="F192" s="665"/>
      <c r="G192" s="665"/>
      <c r="H192" s="678">
        <v>0</v>
      </c>
      <c r="I192" s="665">
        <v>2</v>
      </c>
      <c r="J192" s="665">
        <v>173</v>
      </c>
      <c r="K192" s="678">
        <v>1</v>
      </c>
      <c r="L192" s="665">
        <v>2</v>
      </c>
      <c r="M192" s="666">
        <v>173</v>
      </c>
    </row>
    <row r="193" spans="1:13" ht="14.4" customHeight="1" x14ac:dyDescent="0.3">
      <c r="A193" s="661" t="s">
        <v>1741</v>
      </c>
      <c r="B193" s="662" t="s">
        <v>1697</v>
      </c>
      <c r="C193" s="662" t="s">
        <v>1774</v>
      </c>
      <c r="D193" s="662" t="s">
        <v>1775</v>
      </c>
      <c r="E193" s="662" t="s">
        <v>1776</v>
      </c>
      <c r="F193" s="665"/>
      <c r="G193" s="665"/>
      <c r="H193" s="678">
        <v>0</v>
      </c>
      <c r="I193" s="665">
        <v>2</v>
      </c>
      <c r="J193" s="665">
        <v>311.39999999999998</v>
      </c>
      <c r="K193" s="678">
        <v>1</v>
      </c>
      <c r="L193" s="665">
        <v>2</v>
      </c>
      <c r="M193" s="666">
        <v>311.39999999999998</v>
      </c>
    </row>
    <row r="194" spans="1:13" ht="14.4" customHeight="1" x14ac:dyDescent="0.3">
      <c r="A194" s="661" t="s">
        <v>1741</v>
      </c>
      <c r="B194" s="662" t="s">
        <v>1697</v>
      </c>
      <c r="C194" s="662" t="s">
        <v>2344</v>
      </c>
      <c r="D194" s="662" t="s">
        <v>2345</v>
      </c>
      <c r="E194" s="662" t="s">
        <v>2346</v>
      </c>
      <c r="F194" s="665">
        <v>1</v>
      </c>
      <c r="G194" s="665">
        <v>0</v>
      </c>
      <c r="H194" s="678"/>
      <c r="I194" s="665"/>
      <c r="J194" s="665"/>
      <c r="K194" s="678"/>
      <c r="L194" s="665">
        <v>1</v>
      </c>
      <c r="M194" s="666">
        <v>0</v>
      </c>
    </row>
    <row r="195" spans="1:13" ht="14.4" customHeight="1" x14ac:dyDescent="0.3">
      <c r="A195" s="661" t="s">
        <v>1741</v>
      </c>
      <c r="B195" s="662" t="s">
        <v>1697</v>
      </c>
      <c r="C195" s="662" t="s">
        <v>2510</v>
      </c>
      <c r="D195" s="662" t="s">
        <v>2345</v>
      </c>
      <c r="E195" s="662" t="s">
        <v>2346</v>
      </c>
      <c r="F195" s="665">
        <v>1</v>
      </c>
      <c r="G195" s="665">
        <v>0</v>
      </c>
      <c r="H195" s="678"/>
      <c r="I195" s="665"/>
      <c r="J195" s="665"/>
      <c r="K195" s="678"/>
      <c r="L195" s="665">
        <v>1</v>
      </c>
      <c r="M195" s="666">
        <v>0</v>
      </c>
    </row>
    <row r="196" spans="1:13" ht="14.4" customHeight="1" x14ac:dyDescent="0.3">
      <c r="A196" s="661" t="s">
        <v>1741</v>
      </c>
      <c r="B196" s="662" t="s">
        <v>2874</v>
      </c>
      <c r="C196" s="662" t="s">
        <v>2232</v>
      </c>
      <c r="D196" s="662" t="s">
        <v>1868</v>
      </c>
      <c r="E196" s="662" t="s">
        <v>1935</v>
      </c>
      <c r="F196" s="665"/>
      <c r="G196" s="665"/>
      <c r="H196" s="678"/>
      <c r="I196" s="665">
        <v>1</v>
      </c>
      <c r="J196" s="665">
        <v>0</v>
      </c>
      <c r="K196" s="678"/>
      <c r="L196" s="665">
        <v>1</v>
      </c>
      <c r="M196" s="666">
        <v>0</v>
      </c>
    </row>
    <row r="197" spans="1:13" ht="14.4" customHeight="1" x14ac:dyDescent="0.3">
      <c r="A197" s="661" t="s">
        <v>1742</v>
      </c>
      <c r="B197" s="662" t="s">
        <v>1635</v>
      </c>
      <c r="C197" s="662" t="s">
        <v>1210</v>
      </c>
      <c r="D197" s="662" t="s">
        <v>1636</v>
      </c>
      <c r="E197" s="662" t="s">
        <v>1211</v>
      </c>
      <c r="F197" s="665"/>
      <c r="G197" s="665"/>
      <c r="H197" s="678">
        <v>0</v>
      </c>
      <c r="I197" s="665">
        <v>1</v>
      </c>
      <c r="J197" s="665">
        <v>262.23</v>
      </c>
      <c r="K197" s="678">
        <v>1</v>
      </c>
      <c r="L197" s="665">
        <v>1</v>
      </c>
      <c r="M197" s="666">
        <v>262.23</v>
      </c>
    </row>
    <row r="198" spans="1:13" ht="14.4" customHeight="1" x14ac:dyDescent="0.3">
      <c r="A198" s="661" t="s">
        <v>1742</v>
      </c>
      <c r="B198" s="662" t="s">
        <v>1654</v>
      </c>
      <c r="C198" s="662" t="s">
        <v>1410</v>
      </c>
      <c r="D198" s="662" t="s">
        <v>1260</v>
      </c>
      <c r="E198" s="662" t="s">
        <v>1656</v>
      </c>
      <c r="F198" s="665"/>
      <c r="G198" s="665"/>
      <c r="H198" s="678">
        <v>0</v>
      </c>
      <c r="I198" s="665">
        <v>6</v>
      </c>
      <c r="J198" s="665">
        <v>926.16000000000008</v>
      </c>
      <c r="K198" s="678">
        <v>1</v>
      </c>
      <c r="L198" s="665">
        <v>6</v>
      </c>
      <c r="M198" s="666">
        <v>926.16000000000008</v>
      </c>
    </row>
    <row r="199" spans="1:13" ht="14.4" customHeight="1" x14ac:dyDescent="0.3">
      <c r="A199" s="661" t="s">
        <v>1742</v>
      </c>
      <c r="B199" s="662" t="s">
        <v>1654</v>
      </c>
      <c r="C199" s="662" t="s">
        <v>1414</v>
      </c>
      <c r="D199" s="662" t="s">
        <v>1415</v>
      </c>
      <c r="E199" s="662" t="s">
        <v>1416</v>
      </c>
      <c r="F199" s="665"/>
      <c r="G199" s="665"/>
      <c r="H199" s="678">
        <v>0</v>
      </c>
      <c r="I199" s="665">
        <v>6</v>
      </c>
      <c r="J199" s="665">
        <v>454.38000000000005</v>
      </c>
      <c r="K199" s="678">
        <v>1</v>
      </c>
      <c r="L199" s="665">
        <v>6</v>
      </c>
      <c r="M199" s="666">
        <v>454.38000000000005</v>
      </c>
    </row>
    <row r="200" spans="1:13" ht="14.4" customHeight="1" x14ac:dyDescent="0.3">
      <c r="A200" s="661" t="s">
        <v>1742</v>
      </c>
      <c r="B200" s="662" t="s">
        <v>1659</v>
      </c>
      <c r="C200" s="662" t="s">
        <v>2526</v>
      </c>
      <c r="D200" s="662" t="s">
        <v>2527</v>
      </c>
      <c r="E200" s="662" t="s">
        <v>2528</v>
      </c>
      <c r="F200" s="665">
        <v>2</v>
      </c>
      <c r="G200" s="665">
        <v>0</v>
      </c>
      <c r="H200" s="678"/>
      <c r="I200" s="665"/>
      <c r="J200" s="665"/>
      <c r="K200" s="678"/>
      <c r="L200" s="665">
        <v>2</v>
      </c>
      <c r="M200" s="666">
        <v>0</v>
      </c>
    </row>
    <row r="201" spans="1:13" ht="14.4" customHeight="1" x14ac:dyDescent="0.3">
      <c r="A201" s="661" t="s">
        <v>1742</v>
      </c>
      <c r="B201" s="662" t="s">
        <v>2875</v>
      </c>
      <c r="C201" s="662" t="s">
        <v>2152</v>
      </c>
      <c r="D201" s="662" t="s">
        <v>1004</v>
      </c>
      <c r="E201" s="662" t="s">
        <v>2153</v>
      </c>
      <c r="F201" s="665"/>
      <c r="G201" s="665"/>
      <c r="H201" s="678"/>
      <c r="I201" s="665">
        <v>2</v>
      </c>
      <c r="J201" s="665">
        <v>0</v>
      </c>
      <c r="K201" s="678"/>
      <c r="L201" s="665">
        <v>2</v>
      </c>
      <c r="M201" s="666">
        <v>0</v>
      </c>
    </row>
    <row r="202" spans="1:13" ht="14.4" customHeight="1" x14ac:dyDescent="0.3">
      <c r="A202" s="661" t="s">
        <v>1742</v>
      </c>
      <c r="B202" s="662" t="s">
        <v>1695</v>
      </c>
      <c r="C202" s="662" t="s">
        <v>1247</v>
      </c>
      <c r="D202" s="662" t="s">
        <v>1248</v>
      </c>
      <c r="E202" s="662" t="s">
        <v>1696</v>
      </c>
      <c r="F202" s="665"/>
      <c r="G202" s="665"/>
      <c r="H202" s="678"/>
      <c r="I202" s="665">
        <v>1</v>
      </c>
      <c r="J202" s="665">
        <v>0</v>
      </c>
      <c r="K202" s="678"/>
      <c r="L202" s="665">
        <v>1</v>
      </c>
      <c r="M202" s="666">
        <v>0</v>
      </c>
    </row>
    <row r="203" spans="1:13" ht="14.4" customHeight="1" x14ac:dyDescent="0.3">
      <c r="A203" s="661" t="s">
        <v>1742</v>
      </c>
      <c r="B203" s="662" t="s">
        <v>1697</v>
      </c>
      <c r="C203" s="662" t="s">
        <v>861</v>
      </c>
      <c r="D203" s="662" t="s">
        <v>1207</v>
      </c>
      <c r="E203" s="662" t="s">
        <v>1208</v>
      </c>
      <c r="F203" s="665"/>
      <c r="G203" s="665"/>
      <c r="H203" s="678">
        <v>0</v>
      </c>
      <c r="I203" s="665">
        <v>2</v>
      </c>
      <c r="J203" s="665">
        <v>207.6</v>
      </c>
      <c r="K203" s="678">
        <v>1</v>
      </c>
      <c r="L203" s="665">
        <v>2</v>
      </c>
      <c r="M203" s="666">
        <v>207.6</v>
      </c>
    </row>
    <row r="204" spans="1:13" ht="14.4" customHeight="1" x14ac:dyDescent="0.3">
      <c r="A204" s="661" t="s">
        <v>1742</v>
      </c>
      <c r="B204" s="662" t="s">
        <v>1697</v>
      </c>
      <c r="C204" s="662" t="s">
        <v>1774</v>
      </c>
      <c r="D204" s="662" t="s">
        <v>1775</v>
      </c>
      <c r="E204" s="662" t="s">
        <v>1776</v>
      </c>
      <c r="F204" s="665"/>
      <c r="G204" s="665"/>
      <c r="H204" s="678">
        <v>0</v>
      </c>
      <c r="I204" s="665">
        <v>4</v>
      </c>
      <c r="J204" s="665">
        <v>622.79999999999995</v>
      </c>
      <c r="K204" s="678">
        <v>1</v>
      </c>
      <c r="L204" s="665">
        <v>4</v>
      </c>
      <c r="M204" s="666">
        <v>622.79999999999995</v>
      </c>
    </row>
    <row r="205" spans="1:13" ht="14.4" customHeight="1" x14ac:dyDescent="0.3">
      <c r="A205" s="661" t="s">
        <v>1742</v>
      </c>
      <c r="B205" s="662" t="s">
        <v>1699</v>
      </c>
      <c r="C205" s="662" t="s">
        <v>1196</v>
      </c>
      <c r="D205" s="662" t="s">
        <v>1197</v>
      </c>
      <c r="E205" s="662" t="s">
        <v>1700</v>
      </c>
      <c r="F205" s="665"/>
      <c r="G205" s="665"/>
      <c r="H205" s="678">
        <v>0</v>
      </c>
      <c r="I205" s="665">
        <v>2</v>
      </c>
      <c r="J205" s="665">
        <v>127.5</v>
      </c>
      <c r="K205" s="678">
        <v>1</v>
      </c>
      <c r="L205" s="665">
        <v>2</v>
      </c>
      <c r="M205" s="666">
        <v>127.5</v>
      </c>
    </row>
    <row r="206" spans="1:13" ht="14.4" customHeight="1" x14ac:dyDescent="0.3">
      <c r="A206" s="661" t="s">
        <v>1742</v>
      </c>
      <c r="B206" s="662" t="s">
        <v>2874</v>
      </c>
      <c r="C206" s="662" t="s">
        <v>2232</v>
      </c>
      <c r="D206" s="662" t="s">
        <v>1868</v>
      </c>
      <c r="E206" s="662" t="s">
        <v>1935</v>
      </c>
      <c r="F206" s="665"/>
      <c r="G206" s="665"/>
      <c r="H206" s="678"/>
      <c r="I206" s="665">
        <v>24</v>
      </c>
      <c r="J206" s="665">
        <v>0</v>
      </c>
      <c r="K206" s="678"/>
      <c r="L206" s="665">
        <v>24</v>
      </c>
      <c r="M206" s="666">
        <v>0</v>
      </c>
    </row>
    <row r="207" spans="1:13" ht="14.4" customHeight="1" x14ac:dyDescent="0.3">
      <c r="A207" s="661" t="s">
        <v>1742</v>
      </c>
      <c r="B207" s="662" t="s">
        <v>2874</v>
      </c>
      <c r="C207" s="662" t="s">
        <v>1867</v>
      </c>
      <c r="D207" s="662" t="s">
        <v>1868</v>
      </c>
      <c r="E207" s="662" t="s">
        <v>1140</v>
      </c>
      <c r="F207" s="665"/>
      <c r="G207" s="665"/>
      <c r="H207" s="678">
        <v>0</v>
      </c>
      <c r="I207" s="665">
        <v>5</v>
      </c>
      <c r="J207" s="665">
        <v>345.79999999999995</v>
      </c>
      <c r="K207" s="678">
        <v>1</v>
      </c>
      <c r="L207" s="665">
        <v>5</v>
      </c>
      <c r="M207" s="666">
        <v>345.79999999999995</v>
      </c>
    </row>
    <row r="208" spans="1:13" ht="14.4" customHeight="1" x14ac:dyDescent="0.3">
      <c r="A208" s="661" t="s">
        <v>1742</v>
      </c>
      <c r="B208" s="662" t="s">
        <v>2874</v>
      </c>
      <c r="C208" s="662" t="s">
        <v>2406</v>
      </c>
      <c r="D208" s="662" t="s">
        <v>1868</v>
      </c>
      <c r="E208" s="662" t="s">
        <v>1807</v>
      </c>
      <c r="F208" s="665"/>
      <c r="G208" s="665"/>
      <c r="H208" s="678">
        <v>0</v>
      </c>
      <c r="I208" s="665">
        <v>2</v>
      </c>
      <c r="J208" s="665">
        <v>414.9</v>
      </c>
      <c r="K208" s="678">
        <v>1</v>
      </c>
      <c r="L208" s="665">
        <v>2</v>
      </c>
      <c r="M208" s="666">
        <v>414.9</v>
      </c>
    </row>
    <row r="209" spans="1:13" ht="14.4" customHeight="1" x14ac:dyDescent="0.3">
      <c r="A209" s="661" t="s">
        <v>1743</v>
      </c>
      <c r="B209" s="662" t="s">
        <v>1654</v>
      </c>
      <c r="C209" s="662" t="s">
        <v>1410</v>
      </c>
      <c r="D209" s="662" t="s">
        <v>1260</v>
      </c>
      <c r="E209" s="662" t="s">
        <v>1656</v>
      </c>
      <c r="F209" s="665"/>
      <c r="G209" s="665"/>
      <c r="H209" s="678">
        <v>0</v>
      </c>
      <c r="I209" s="665">
        <v>6</v>
      </c>
      <c r="J209" s="665">
        <v>926.16000000000008</v>
      </c>
      <c r="K209" s="678">
        <v>1</v>
      </c>
      <c r="L209" s="665">
        <v>6</v>
      </c>
      <c r="M209" s="666">
        <v>926.16000000000008</v>
      </c>
    </row>
    <row r="210" spans="1:13" ht="14.4" customHeight="1" x14ac:dyDescent="0.3">
      <c r="A210" s="661" t="s">
        <v>1743</v>
      </c>
      <c r="B210" s="662" t="s">
        <v>1654</v>
      </c>
      <c r="C210" s="662" t="s">
        <v>2312</v>
      </c>
      <c r="D210" s="662" t="s">
        <v>2313</v>
      </c>
      <c r="E210" s="662" t="s">
        <v>1655</v>
      </c>
      <c r="F210" s="665"/>
      <c r="G210" s="665"/>
      <c r="H210" s="678">
        <v>0</v>
      </c>
      <c r="I210" s="665">
        <v>1</v>
      </c>
      <c r="J210" s="665">
        <v>111.22</v>
      </c>
      <c r="K210" s="678">
        <v>1</v>
      </c>
      <c r="L210" s="665">
        <v>1</v>
      </c>
      <c r="M210" s="666">
        <v>111.22</v>
      </c>
    </row>
    <row r="211" spans="1:13" ht="14.4" customHeight="1" x14ac:dyDescent="0.3">
      <c r="A211" s="661" t="s">
        <v>1743</v>
      </c>
      <c r="B211" s="662" t="s">
        <v>1654</v>
      </c>
      <c r="C211" s="662" t="s">
        <v>1414</v>
      </c>
      <c r="D211" s="662" t="s">
        <v>1415</v>
      </c>
      <c r="E211" s="662" t="s">
        <v>1416</v>
      </c>
      <c r="F211" s="665"/>
      <c r="G211" s="665"/>
      <c r="H211" s="678">
        <v>0</v>
      </c>
      <c r="I211" s="665">
        <v>1</v>
      </c>
      <c r="J211" s="665">
        <v>75.73</v>
      </c>
      <c r="K211" s="678">
        <v>1</v>
      </c>
      <c r="L211" s="665">
        <v>1</v>
      </c>
      <c r="M211" s="666">
        <v>75.73</v>
      </c>
    </row>
    <row r="212" spans="1:13" ht="14.4" customHeight="1" x14ac:dyDescent="0.3">
      <c r="A212" s="661" t="s">
        <v>1743</v>
      </c>
      <c r="B212" s="662" t="s">
        <v>1681</v>
      </c>
      <c r="C212" s="662" t="s">
        <v>1237</v>
      </c>
      <c r="D212" s="662" t="s">
        <v>1238</v>
      </c>
      <c r="E212" s="662" t="s">
        <v>1682</v>
      </c>
      <c r="F212" s="665"/>
      <c r="G212" s="665"/>
      <c r="H212" s="678">
        <v>0</v>
      </c>
      <c r="I212" s="665">
        <v>1</v>
      </c>
      <c r="J212" s="665">
        <v>31.32</v>
      </c>
      <c r="K212" s="678">
        <v>1</v>
      </c>
      <c r="L212" s="665">
        <v>1</v>
      </c>
      <c r="M212" s="666">
        <v>31.32</v>
      </c>
    </row>
    <row r="213" spans="1:13" ht="14.4" customHeight="1" x14ac:dyDescent="0.3">
      <c r="A213" s="661" t="s">
        <v>1743</v>
      </c>
      <c r="B213" s="662" t="s">
        <v>1695</v>
      </c>
      <c r="C213" s="662" t="s">
        <v>1907</v>
      </c>
      <c r="D213" s="662" t="s">
        <v>1248</v>
      </c>
      <c r="E213" s="662" t="s">
        <v>1908</v>
      </c>
      <c r="F213" s="665"/>
      <c r="G213" s="665"/>
      <c r="H213" s="678"/>
      <c r="I213" s="665">
        <v>1</v>
      </c>
      <c r="J213" s="665">
        <v>0</v>
      </c>
      <c r="K213" s="678"/>
      <c r="L213" s="665">
        <v>1</v>
      </c>
      <c r="M213" s="666">
        <v>0</v>
      </c>
    </row>
    <row r="214" spans="1:13" ht="14.4" customHeight="1" x14ac:dyDescent="0.3">
      <c r="A214" s="661" t="s">
        <v>1743</v>
      </c>
      <c r="B214" s="662" t="s">
        <v>1697</v>
      </c>
      <c r="C214" s="662" t="s">
        <v>1774</v>
      </c>
      <c r="D214" s="662" t="s">
        <v>1775</v>
      </c>
      <c r="E214" s="662" t="s">
        <v>1776</v>
      </c>
      <c r="F214" s="665"/>
      <c r="G214" s="665"/>
      <c r="H214" s="678">
        <v>0</v>
      </c>
      <c r="I214" s="665">
        <v>2</v>
      </c>
      <c r="J214" s="665">
        <v>311.39999999999998</v>
      </c>
      <c r="K214" s="678">
        <v>1</v>
      </c>
      <c r="L214" s="665">
        <v>2</v>
      </c>
      <c r="M214" s="666">
        <v>311.39999999999998</v>
      </c>
    </row>
    <row r="215" spans="1:13" ht="14.4" customHeight="1" x14ac:dyDescent="0.3">
      <c r="A215" s="661" t="s">
        <v>1743</v>
      </c>
      <c r="B215" s="662" t="s">
        <v>1702</v>
      </c>
      <c r="C215" s="662" t="s">
        <v>2132</v>
      </c>
      <c r="D215" s="662" t="s">
        <v>1703</v>
      </c>
      <c r="E215" s="662" t="s">
        <v>1455</v>
      </c>
      <c r="F215" s="665"/>
      <c r="G215" s="665"/>
      <c r="H215" s="678">
        <v>0</v>
      </c>
      <c r="I215" s="665">
        <v>1</v>
      </c>
      <c r="J215" s="665">
        <v>69.16</v>
      </c>
      <c r="K215" s="678">
        <v>1</v>
      </c>
      <c r="L215" s="665">
        <v>1</v>
      </c>
      <c r="M215" s="666">
        <v>69.16</v>
      </c>
    </row>
    <row r="216" spans="1:13" ht="14.4" customHeight="1" x14ac:dyDescent="0.3">
      <c r="A216" s="661" t="s">
        <v>1743</v>
      </c>
      <c r="B216" s="662" t="s">
        <v>1702</v>
      </c>
      <c r="C216" s="662" t="s">
        <v>2785</v>
      </c>
      <c r="D216" s="662" t="s">
        <v>2786</v>
      </c>
      <c r="E216" s="662" t="s">
        <v>1455</v>
      </c>
      <c r="F216" s="665">
        <v>1</v>
      </c>
      <c r="G216" s="665">
        <v>0</v>
      </c>
      <c r="H216" s="678"/>
      <c r="I216" s="665"/>
      <c r="J216" s="665"/>
      <c r="K216" s="678"/>
      <c r="L216" s="665">
        <v>1</v>
      </c>
      <c r="M216" s="666">
        <v>0</v>
      </c>
    </row>
    <row r="217" spans="1:13" ht="14.4" customHeight="1" x14ac:dyDescent="0.3">
      <c r="A217" s="661" t="s">
        <v>1743</v>
      </c>
      <c r="B217" s="662" t="s">
        <v>1702</v>
      </c>
      <c r="C217" s="662" t="s">
        <v>2490</v>
      </c>
      <c r="D217" s="662" t="s">
        <v>2491</v>
      </c>
      <c r="E217" s="662" t="s">
        <v>2492</v>
      </c>
      <c r="F217" s="665"/>
      <c r="G217" s="665"/>
      <c r="H217" s="678">
        <v>0</v>
      </c>
      <c r="I217" s="665">
        <v>3</v>
      </c>
      <c r="J217" s="665">
        <v>207.48</v>
      </c>
      <c r="K217" s="678">
        <v>1</v>
      </c>
      <c r="L217" s="665">
        <v>3</v>
      </c>
      <c r="M217" s="666">
        <v>207.48</v>
      </c>
    </row>
    <row r="218" spans="1:13" ht="14.4" customHeight="1" x14ac:dyDescent="0.3">
      <c r="A218" s="661" t="s">
        <v>1750</v>
      </c>
      <c r="B218" s="662" t="s">
        <v>1654</v>
      </c>
      <c r="C218" s="662" t="s">
        <v>1410</v>
      </c>
      <c r="D218" s="662" t="s">
        <v>1260</v>
      </c>
      <c r="E218" s="662" t="s">
        <v>1656</v>
      </c>
      <c r="F218" s="665"/>
      <c r="G218" s="665"/>
      <c r="H218" s="678">
        <v>0</v>
      </c>
      <c r="I218" s="665">
        <v>13</v>
      </c>
      <c r="J218" s="665">
        <v>2006.6800000000003</v>
      </c>
      <c r="K218" s="678">
        <v>1</v>
      </c>
      <c r="L218" s="665">
        <v>13</v>
      </c>
      <c r="M218" s="666">
        <v>2006.6800000000003</v>
      </c>
    </row>
    <row r="219" spans="1:13" ht="14.4" customHeight="1" x14ac:dyDescent="0.3">
      <c r="A219" s="661" t="s">
        <v>1750</v>
      </c>
      <c r="B219" s="662" t="s">
        <v>1654</v>
      </c>
      <c r="C219" s="662" t="s">
        <v>1752</v>
      </c>
      <c r="D219" s="662" t="s">
        <v>1753</v>
      </c>
      <c r="E219" s="662" t="s">
        <v>1754</v>
      </c>
      <c r="F219" s="665"/>
      <c r="G219" s="665"/>
      <c r="H219" s="678">
        <v>0</v>
      </c>
      <c r="I219" s="665">
        <v>3</v>
      </c>
      <c r="J219" s="665">
        <v>198.24</v>
      </c>
      <c r="K219" s="678">
        <v>1</v>
      </c>
      <c r="L219" s="665">
        <v>3</v>
      </c>
      <c r="M219" s="666">
        <v>198.24</v>
      </c>
    </row>
    <row r="220" spans="1:13" ht="14.4" customHeight="1" x14ac:dyDescent="0.3">
      <c r="A220" s="661" t="s">
        <v>1750</v>
      </c>
      <c r="B220" s="662" t="s">
        <v>1654</v>
      </c>
      <c r="C220" s="662" t="s">
        <v>1414</v>
      </c>
      <c r="D220" s="662" t="s">
        <v>1415</v>
      </c>
      <c r="E220" s="662" t="s">
        <v>1416</v>
      </c>
      <c r="F220" s="665"/>
      <c r="G220" s="665"/>
      <c r="H220" s="678">
        <v>0</v>
      </c>
      <c r="I220" s="665">
        <v>13</v>
      </c>
      <c r="J220" s="665">
        <v>984.49</v>
      </c>
      <c r="K220" s="678">
        <v>1</v>
      </c>
      <c r="L220" s="665">
        <v>13</v>
      </c>
      <c r="M220" s="666">
        <v>984.49</v>
      </c>
    </row>
    <row r="221" spans="1:13" ht="14.4" customHeight="1" x14ac:dyDescent="0.3">
      <c r="A221" s="661" t="s">
        <v>1750</v>
      </c>
      <c r="B221" s="662" t="s">
        <v>1654</v>
      </c>
      <c r="C221" s="662" t="s">
        <v>1259</v>
      </c>
      <c r="D221" s="662" t="s">
        <v>1260</v>
      </c>
      <c r="E221" s="662" t="s">
        <v>1655</v>
      </c>
      <c r="F221" s="665"/>
      <c r="G221" s="665"/>
      <c r="H221" s="678">
        <v>0</v>
      </c>
      <c r="I221" s="665">
        <v>7</v>
      </c>
      <c r="J221" s="665">
        <v>1575.42</v>
      </c>
      <c r="K221" s="678">
        <v>1</v>
      </c>
      <c r="L221" s="665">
        <v>7</v>
      </c>
      <c r="M221" s="666">
        <v>1575.42</v>
      </c>
    </row>
    <row r="222" spans="1:13" ht="14.4" customHeight="1" x14ac:dyDescent="0.3">
      <c r="A222" s="661" t="s">
        <v>1750</v>
      </c>
      <c r="B222" s="662" t="s">
        <v>1697</v>
      </c>
      <c r="C222" s="662" t="s">
        <v>861</v>
      </c>
      <c r="D222" s="662" t="s">
        <v>1207</v>
      </c>
      <c r="E222" s="662" t="s">
        <v>1208</v>
      </c>
      <c r="F222" s="665"/>
      <c r="G222" s="665"/>
      <c r="H222" s="678">
        <v>0</v>
      </c>
      <c r="I222" s="665">
        <v>13</v>
      </c>
      <c r="J222" s="665">
        <v>1349.4</v>
      </c>
      <c r="K222" s="678">
        <v>1</v>
      </c>
      <c r="L222" s="665">
        <v>13</v>
      </c>
      <c r="M222" s="666">
        <v>1349.4</v>
      </c>
    </row>
    <row r="223" spans="1:13" ht="14.4" customHeight="1" x14ac:dyDescent="0.3">
      <c r="A223" s="661" t="s">
        <v>1750</v>
      </c>
      <c r="B223" s="662" t="s">
        <v>2874</v>
      </c>
      <c r="C223" s="662" t="s">
        <v>2232</v>
      </c>
      <c r="D223" s="662" t="s">
        <v>1868</v>
      </c>
      <c r="E223" s="662" t="s">
        <v>1935</v>
      </c>
      <c r="F223" s="665"/>
      <c r="G223" s="665"/>
      <c r="H223" s="678"/>
      <c r="I223" s="665">
        <v>2</v>
      </c>
      <c r="J223" s="665">
        <v>0</v>
      </c>
      <c r="K223" s="678"/>
      <c r="L223" s="665">
        <v>2</v>
      </c>
      <c r="M223" s="666">
        <v>0</v>
      </c>
    </row>
    <row r="224" spans="1:13" ht="14.4" customHeight="1" x14ac:dyDescent="0.3">
      <c r="A224" s="661" t="s">
        <v>1750</v>
      </c>
      <c r="B224" s="662" t="s">
        <v>2874</v>
      </c>
      <c r="C224" s="662" t="s">
        <v>1867</v>
      </c>
      <c r="D224" s="662" t="s">
        <v>1868</v>
      </c>
      <c r="E224" s="662" t="s">
        <v>1140</v>
      </c>
      <c r="F224" s="665"/>
      <c r="G224" s="665"/>
      <c r="H224" s="678">
        <v>0</v>
      </c>
      <c r="I224" s="665">
        <v>4</v>
      </c>
      <c r="J224" s="665">
        <v>276.64</v>
      </c>
      <c r="K224" s="678">
        <v>1</v>
      </c>
      <c r="L224" s="665">
        <v>4</v>
      </c>
      <c r="M224" s="666">
        <v>276.64</v>
      </c>
    </row>
    <row r="225" spans="1:13" ht="14.4" customHeight="1" x14ac:dyDescent="0.3">
      <c r="A225" s="661" t="s">
        <v>1750</v>
      </c>
      <c r="B225" s="662" t="s">
        <v>2874</v>
      </c>
      <c r="C225" s="662" t="s">
        <v>1869</v>
      </c>
      <c r="D225" s="662" t="s">
        <v>1868</v>
      </c>
      <c r="E225" s="662" t="s">
        <v>1140</v>
      </c>
      <c r="F225" s="665"/>
      <c r="G225" s="665"/>
      <c r="H225" s="678"/>
      <c r="I225" s="665">
        <v>1</v>
      </c>
      <c r="J225" s="665">
        <v>0</v>
      </c>
      <c r="K225" s="678"/>
      <c r="L225" s="665">
        <v>1</v>
      </c>
      <c r="M225" s="666">
        <v>0</v>
      </c>
    </row>
    <row r="226" spans="1:13" ht="14.4" customHeight="1" x14ac:dyDescent="0.3">
      <c r="A226" s="661" t="s">
        <v>1746</v>
      </c>
      <c r="B226" s="662" t="s">
        <v>1649</v>
      </c>
      <c r="C226" s="662" t="s">
        <v>2835</v>
      </c>
      <c r="D226" s="662" t="s">
        <v>1240</v>
      </c>
      <c r="E226" s="662" t="s">
        <v>2836</v>
      </c>
      <c r="F226" s="665"/>
      <c r="G226" s="665"/>
      <c r="H226" s="678"/>
      <c r="I226" s="665">
        <v>1</v>
      </c>
      <c r="J226" s="665">
        <v>0</v>
      </c>
      <c r="K226" s="678"/>
      <c r="L226" s="665">
        <v>1</v>
      </c>
      <c r="M226" s="666">
        <v>0</v>
      </c>
    </row>
    <row r="227" spans="1:13" ht="14.4" customHeight="1" x14ac:dyDescent="0.3">
      <c r="A227" s="661" t="s">
        <v>1746</v>
      </c>
      <c r="B227" s="662" t="s">
        <v>1654</v>
      </c>
      <c r="C227" s="662" t="s">
        <v>1410</v>
      </c>
      <c r="D227" s="662" t="s">
        <v>1260</v>
      </c>
      <c r="E227" s="662" t="s">
        <v>1656</v>
      </c>
      <c r="F227" s="665"/>
      <c r="G227" s="665"/>
      <c r="H227" s="678">
        <v>0</v>
      </c>
      <c r="I227" s="665">
        <v>12</v>
      </c>
      <c r="J227" s="665">
        <v>1852.3200000000002</v>
      </c>
      <c r="K227" s="678">
        <v>1</v>
      </c>
      <c r="L227" s="665">
        <v>12</v>
      </c>
      <c r="M227" s="666">
        <v>1852.3200000000002</v>
      </c>
    </row>
    <row r="228" spans="1:13" ht="14.4" customHeight="1" x14ac:dyDescent="0.3">
      <c r="A228" s="661" t="s">
        <v>1746</v>
      </c>
      <c r="B228" s="662" t="s">
        <v>1654</v>
      </c>
      <c r="C228" s="662" t="s">
        <v>2312</v>
      </c>
      <c r="D228" s="662" t="s">
        <v>2313</v>
      </c>
      <c r="E228" s="662" t="s">
        <v>1655</v>
      </c>
      <c r="F228" s="665"/>
      <c r="G228" s="665"/>
      <c r="H228" s="678">
        <v>0</v>
      </c>
      <c r="I228" s="665">
        <v>3</v>
      </c>
      <c r="J228" s="665">
        <v>333.65999999999997</v>
      </c>
      <c r="K228" s="678">
        <v>1</v>
      </c>
      <c r="L228" s="665">
        <v>3</v>
      </c>
      <c r="M228" s="666">
        <v>333.65999999999997</v>
      </c>
    </row>
    <row r="229" spans="1:13" ht="14.4" customHeight="1" x14ac:dyDescent="0.3">
      <c r="A229" s="661" t="s">
        <v>1746</v>
      </c>
      <c r="B229" s="662" t="s">
        <v>1654</v>
      </c>
      <c r="C229" s="662" t="s">
        <v>1414</v>
      </c>
      <c r="D229" s="662" t="s">
        <v>1415</v>
      </c>
      <c r="E229" s="662" t="s">
        <v>1416</v>
      </c>
      <c r="F229" s="665"/>
      <c r="G229" s="665"/>
      <c r="H229" s="678">
        <v>0</v>
      </c>
      <c r="I229" s="665">
        <v>15</v>
      </c>
      <c r="J229" s="665">
        <v>1135.95</v>
      </c>
      <c r="K229" s="678">
        <v>1</v>
      </c>
      <c r="L229" s="665">
        <v>15</v>
      </c>
      <c r="M229" s="666">
        <v>1135.95</v>
      </c>
    </row>
    <row r="230" spans="1:13" ht="14.4" customHeight="1" x14ac:dyDescent="0.3">
      <c r="A230" s="661" t="s">
        <v>1746</v>
      </c>
      <c r="B230" s="662" t="s">
        <v>1654</v>
      </c>
      <c r="C230" s="662" t="s">
        <v>1259</v>
      </c>
      <c r="D230" s="662" t="s">
        <v>1260</v>
      </c>
      <c r="E230" s="662" t="s">
        <v>1655</v>
      </c>
      <c r="F230" s="665"/>
      <c r="G230" s="665"/>
      <c r="H230" s="678">
        <v>0</v>
      </c>
      <c r="I230" s="665">
        <v>6</v>
      </c>
      <c r="J230" s="665">
        <v>1350.36</v>
      </c>
      <c r="K230" s="678">
        <v>1</v>
      </c>
      <c r="L230" s="665">
        <v>6</v>
      </c>
      <c r="M230" s="666">
        <v>1350.36</v>
      </c>
    </row>
    <row r="231" spans="1:13" ht="14.4" customHeight="1" x14ac:dyDescent="0.3">
      <c r="A231" s="661" t="s">
        <v>1746</v>
      </c>
      <c r="B231" s="662" t="s">
        <v>2872</v>
      </c>
      <c r="C231" s="662" t="s">
        <v>1766</v>
      </c>
      <c r="D231" s="662" t="s">
        <v>1767</v>
      </c>
      <c r="E231" s="662" t="s">
        <v>1768</v>
      </c>
      <c r="F231" s="665"/>
      <c r="G231" s="665"/>
      <c r="H231" s="678">
        <v>0</v>
      </c>
      <c r="I231" s="665">
        <v>4</v>
      </c>
      <c r="J231" s="665">
        <v>282.16000000000003</v>
      </c>
      <c r="K231" s="678">
        <v>1</v>
      </c>
      <c r="L231" s="665">
        <v>4</v>
      </c>
      <c r="M231" s="666">
        <v>282.16000000000003</v>
      </c>
    </row>
    <row r="232" spans="1:13" ht="14.4" customHeight="1" x14ac:dyDescent="0.3">
      <c r="A232" s="661" t="s">
        <v>1746</v>
      </c>
      <c r="B232" s="662" t="s">
        <v>1697</v>
      </c>
      <c r="C232" s="662" t="s">
        <v>1774</v>
      </c>
      <c r="D232" s="662" t="s">
        <v>1775</v>
      </c>
      <c r="E232" s="662" t="s">
        <v>1776</v>
      </c>
      <c r="F232" s="665"/>
      <c r="G232" s="665"/>
      <c r="H232" s="678">
        <v>0</v>
      </c>
      <c r="I232" s="665">
        <v>1</v>
      </c>
      <c r="J232" s="665">
        <v>155.69999999999999</v>
      </c>
      <c r="K232" s="678">
        <v>1</v>
      </c>
      <c r="L232" s="665">
        <v>1</v>
      </c>
      <c r="M232" s="666">
        <v>155.69999999999999</v>
      </c>
    </row>
    <row r="233" spans="1:13" ht="14.4" customHeight="1" x14ac:dyDescent="0.3">
      <c r="A233" s="661" t="s">
        <v>1746</v>
      </c>
      <c r="B233" s="662" t="s">
        <v>2874</v>
      </c>
      <c r="C233" s="662" t="s">
        <v>2232</v>
      </c>
      <c r="D233" s="662" t="s">
        <v>1868</v>
      </c>
      <c r="E233" s="662" t="s">
        <v>1935</v>
      </c>
      <c r="F233" s="665"/>
      <c r="G233" s="665"/>
      <c r="H233" s="678"/>
      <c r="I233" s="665">
        <v>3</v>
      </c>
      <c r="J233" s="665">
        <v>0</v>
      </c>
      <c r="K233" s="678"/>
      <c r="L233" s="665">
        <v>3</v>
      </c>
      <c r="M233" s="666">
        <v>0</v>
      </c>
    </row>
    <row r="234" spans="1:13" ht="14.4" customHeight="1" x14ac:dyDescent="0.3">
      <c r="A234" s="661" t="s">
        <v>1746</v>
      </c>
      <c r="B234" s="662" t="s">
        <v>2874</v>
      </c>
      <c r="C234" s="662" t="s">
        <v>1867</v>
      </c>
      <c r="D234" s="662" t="s">
        <v>1868</v>
      </c>
      <c r="E234" s="662" t="s">
        <v>1140</v>
      </c>
      <c r="F234" s="665"/>
      <c r="G234" s="665"/>
      <c r="H234" s="678">
        <v>0</v>
      </c>
      <c r="I234" s="665">
        <v>7</v>
      </c>
      <c r="J234" s="665">
        <v>484.12</v>
      </c>
      <c r="K234" s="678">
        <v>1</v>
      </c>
      <c r="L234" s="665">
        <v>7</v>
      </c>
      <c r="M234" s="666">
        <v>484.12</v>
      </c>
    </row>
    <row r="235" spans="1:13" ht="14.4" customHeight="1" x14ac:dyDescent="0.3">
      <c r="A235" s="661" t="s">
        <v>1746</v>
      </c>
      <c r="B235" s="662" t="s">
        <v>1702</v>
      </c>
      <c r="C235" s="662" t="s">
        <v>2583</v>
      </c>
      <c r="D235" s="662" t="s">
        <v>2491</v>
      </c>
      <c r="E235" s="662" t="s">
        <v>2584</v>
      </c>
      <c r="F235" s="665"/>
      <c r="G235" s="665"/>
      <c r="H235" s="678">
        <v>0</v>
      </c>
      <c r="I235" s="665">
        <v>1</v>
      </c>
      <c r="J235" s="665">
        <v>23.06</v>
      </c>
      <c r="K235" s="678">
        <v>1</v>
      </c>
      <c r="L235" s="665">
        <v>1</v>
      </c>
      <c r="M235" s="666">
        <v>23.06</v>
      </c>
    </row>
    <row r="236" spans="1:13" ht="14.4" customHeight="1" x14ac:dyDescent="0.3">
      <c r="A236" s="661" t="s">
        <v>1744</v>
      </c>
      <c r="B236" s="662" t="s">
        <v>1654</v>
      </c>
      <c r="C236" s="662" t="s">
        <v>1410</v>
      </c>
      <c r="D236" s="662" t="s">
        <v>1260</v>
      </c>
      <c r="E236" s="662" t="s">
        <v>1656</v>
      </c>
      <c r="F236" s="665"/>
      <c r="G236" s="665"/>
      <c r="H236" s="678">
        <v>0</v>
      </c>
      <c r="I236" s="665">
        <v>2</v>
      </c>
      <c r="J236" s="665">
        <v>308.72000000000003</v>
      </c>
      <c r="K236" s="678">
        <v>1</v>
      </c>
      <c r="L236" s="665">
        <v>2</v>
      </c>
      <c r="M236" s="666">
        <v>308.72000000000003</v>
      </c>
    </row>
    <row r="237" spans="1:13" ht="14.4" customHeight="1" x14ac:dyDescent="0.3">
      <c r="A237" s="661" t="s">
        <v>1744</v>
      </c>
      <c r="B237" s="662" t="s">
        <v>1654</v>
      </c>
      <c r="C237" s="662" t="s">
        <v>1752</v>
      </c>
      <c r="D237" s="662" t="s">
        <v>1753</v>
      </c>
      <c r="E237" s="662" t="s">
        <v>1754</v>
      </c>
      <c r="F237" s="665"/>
      <c r="G237" s="665"/>
      <c r="H237" s="678">
        <v>0</v>
      </c>
      <c r="I237" s="665">
        <v>3</v>
      </c>
      <c r="J237" s="665">
        <v>198.24</v>
      </c>
      <c r="K237" s="678">
        <v>1</v>
      </c>
      <c r="L237" s="665">
        <v>3</v>
      </c>
      <c r="M237" s="666">
        <v>198.24</v>
      </c>
    </row>
    <row r="238" spans="1:13" ht="14.4" customHeight="1" x14ac:dyDescent="0.3">
      <c r="A238" s="661" t="s">
        <v>1744</v>
      </c>
      <c r="B238" s="662" t="s">
        <v>1697</v>
      </c>
      <c r="C238" s="662" t="s">
        <v>861</v>
      </c>
      <c r="D238" s="662" t="s">
        <v>1207</v>
      </c>
      <c r="E238" s="662" t="s">
        <v>1208</v>
      </c>
      <c r="F238" s="665"/>
      <c r="G238" s="665"/>
      <c r="H238" s="678">
        <v>0</v>
      </c>
      <c r="I238" s="665">
        <v>2</v>
      </c>
      <c r="J238" s="665">
        <v>207.6</v>
      </c>
      <c r="K238" s="678">
        <v>1</v>
      </c>
      <c r="L238" s="665">
        <v>2</v>
      </c>
      <c r="M238" s="666">
        <v>207.6</v>
      </c>
    </row>
    <row r="239" spans="1:13" ht="14.4" customHeight="1" x14ac:dyDescent="0.3">
      <c r="A239" s="661" t="s">
        <v>1744</v>
      </c>
      <c r="B239" s="662" t="s">
        <v>1701</v>
      </c>
      <c r="C239" s="662" t="s">
        <v>1220</v>
      </c>
      <c r="D239" s="662" t="s">
        <v>1116</v>
      </c>
      <c r="E239" s="662" t="s">
        <v>1221</v>
      </c>
      <c r="F239" s="665"/>
      <c r="G239" s="665"/>
      <c r="H239" s="678">
        <v>0</v>
      </c>
      <c r="I239" s="665">
        <v>1</v>
      </c>
      <c r="J239" s="665">
        <v>207.45</v>
      </c>
      <c r="K239" s="678">
        <v>1</v>
      </c>
      <c r="L239" s="665">
        <v>1</v>
      </c>
      <c r="M239" s="666">
        <v>207.45</v>
      </c>
    </row>
    <row r="240" spans="1:13" ht="14.4" customHeight="1" x14ac:dyDescent="0.3">
      <c r="A240" s="661" t="s">
        <v>1745</v>
      </c>
      <c r="B240" s="662" t="s">
        <v>2877</v>
      </c>
      <c r="C240" s="662" t="s">
        <v>2692</v>
      </c>
      <c r="D240" s="662" t="s">
        <v>2129</v>
      </c>
      <c r="E240" s="662" t="s">
        <v>2693</v>
      </c>
      <c r="F240" s="665"/>
      <c r="G240" s="665"/>
      <c r="H240" s="678">
        <v>0</v>
      </c>
      <c r="I240" s="665">
        <v>1</v>
      </c>
      <c r="J240" s="665">
        <v>115.27</v>
      </c>
      <c r="K240" s="678">
        <v>1</v>
      </c>
      <c r="L240" s="665">
        <v>1</v>
      </c>
      <c r="M240" s="666">
        <v>115.27</v>
      </c>
    </row>
    <row r="241" spans="1:13" ht="14.4" customHeight="1" x14ac:dyDescent="0.3">
      <c r="A241" s="661" t="s">
        <v>1745</v>
      </c>
      <c r="B241" s="662" t="s">
        <v>1641</v>
      </c>
      <c r="C241" s="662" t="s">
        <v>2814</v>
      </c>
      <c r="D241" s="662" t="s">
        <v>2815</v>
      </c>
      <c r="E241" s="662" t="s">
        <v>1221</v>
      </c>
      <c r="F241" s="665">
        <v>1</v>
      </c>
      <c r="G241" s="665">
        <v>353.18</v>
      </c>
      <c r="H241" s="678">
        <v>1</v>
      </c>
      <c r="I241" s="665"/>
      <c r="J241" s="665"/>
      <c r="K241" s="678">
        <v>0</v>
      </c>
      <c r="L241" s="665">
        <v>1</v>
      </c>
      <c r="M241" s="666">
        <v>353.18</v>
      </c>
    </row>
    <row r="242" spans="1:13" ht="14.4" customHeight="1" x14ac:dyDescent="0.3">
      <c r="A242" s="661" t="s">
        <v>1745</v>
      </c>
      <c r="B242" s="662" t="s">
        <v>1649</v>
      </c>
      <c r="C242" s="662" t="s">
        <v>2487</v>
      </c>
      <c r="D242" s="662" t="s">
        <v>2488</v>
      </c>
      <c r="E242" s="662" t="s">
        <v>2489</v>
      </c>
      <c r="F242" s="665">
        <v>2</v>
      </c>
      <c r="G242" s="665">
        <v>158.06</v>
      </c>
      <c r="H242" s="678">
        <v>1</v>
      </c>
      <c r="I242" s="665"/>
      <c r="J242" s="665"/>
      <c r="K242" s="678">
        <v>0</v>
      </c>
      <c r="L242" s="665">
        <v>2</v>
      </c>
      <c r="M242" s="666">
        <v>158.06</v>
      </c>
    </row>
    <row r="243" spans="1:13" ht="14.4" customHeight="1" x14ac:dyDescent="0.3">
      <c r="A243" s="661" t="s">
        <v>1745</v>
      </c>
      <c r="B243" s="662" t="s">
        <v>1654</v>
      </c>
      <c r="C243" s="662" t="s">
        <v>2787</v>
      </c>
      <c r="D243" s="662" t="s">
        <v>1260</v>
      </c>
      <c r="E243" s="662" t="s">
        <v>2788</v>
      </c>
      <c r="F243" s="665">
        <v>1</v>
      </c>
      <c r="G243" s="665">
        <v>0</v>
      </c>
      <c r="H243" s="678"/>
      <c r="I243" s="665"/>
      <c r="J243" s="665"/>
      <c r="K243" s="678"/>
      <c r="L243" s="665">
        <v>1</v>
      </c>
      <c r="M243" s="666">
        <v>0</v>
      </c>
    </row>
    <row r="244" spans="1:13" ht="14.4" customHeight="1" x14ac:dyDescent="0.3">
      <c r="A244" s="661" t="s">
        <v>1745</v>
      </c>
      <c r="B244" s="662" t="s">
        <v>1659</v>
      </c>
      <c r="C244" s="662" t="s">
        <v>1375</v>
      </c>
      <c r="D244" s="662" t="s">
        <v>1662</v>
      </c>
      <c r="E244" s="662" t="s">
        <v>1663</v>
      </c>
      <c r="F244" s="665">
        <v>1</v>
      </c>
      <c r="G244" s="665">
        <v>170.52</v>
      </c>
      <c r="H244" s="678">
        <v>1</v>
      </c>
      <c r="I244" s="665"/>
      <c r="J244" s="665"/>
      <c r="K244" s="678">
        <v>0</v>
      </c>
      <c r="L244" s="665">
        <v>1</v>
      </c>
      <c r="M244" s="666">
        <v>170.52</v>
      </c>
    </row>
    <row r="245" spans="1:13" ht="14.4" customHeight="1" x14ac:dyDescent="0.3">
      <c r="A245" s="661" t="s">
        <v>1745</v>
      </c>
      <c r="B245" s="662" t="s">
        <v>1659</v>
      </c>
      <c r="C245" s="662" t="s">
        <v>1791</v>
      </c>
      <c r="D245" s="662" t="s">
        <v>1792</v>
      </c>
      <c r="E245" s="662" t="s">
        <v>1663</v>
      </c>
      <c r="F245" s="665">
        <v>4</v>
      </c>
      <c r="G245" s="665">
        <v>682.08</v>
      </c>
      <c r="H245" s="678">
        <v>1</v>
      </c>
      <c r="I245" s="665"/>
      <c r="J245" s="665"/>
      <c r="K245" s="678">
        <v>0</v>
      </c>
      <c r="L245" s="665">
        <v>4</v>
      </c>
      <c r="M245" s="666">
        <v>682.08</v>
      </c>
    </row>
    <row r="246" spans="1:13" ht="14.4" customHeight="1" x14ac:dyDescent="0.3">
      <c r="A246" s="661" t="s">
        <v>1745</v>
      </c>
      <c r="B246" s="662" t="s">
        <v>1669</v>
      </c>
      <c r="C246" s="662" t="s">
        <v>2690</v>
      </c>
      <c r="D246" s="662" t="s">
        <v>2691</v>
      </c>
      <c r="E246" s="662" t="s">
        <v>1111</v>
      </c>
      <c r="F246" s="665">
        <v>1</v>
      </c>
      <c r="G246" s="665">
        <v>98.75</v>
      </c>
      <c r="H246" s="678">
        <v>1</v>
      </c>
      <c r="I246" s="665"/>
      <c r="J246" s="665"/>
      <c r="K246" s="678">
        <v>0</v>
      </c>
      <c r="L246" s="665">
        <v>1</v>
      </c>
      <c r="M246" s="666">
        <v>98.75</v>
      </c>
    </row>
    <row r="247" spans="1:13" ht="14.4" customHeight="1" x14ac:dyDescent="0.3">
      <c r="A247" s="661" t="s">
        <v>1745</v>
      </c>
      <c r="B247" s="662" t="s">
        <v>1669</v>
      </c>
      <c r="C247" s="662" t="s">
        <v>2806</v>
      </c>
      <c r="D247" s="662" t="s">
        <v>2691</v>
      </c>
      <c r="E247" s="662" t="s">
        <v>1111</v>
      </c>
      <c r="F247" s="665">
        <v>4</v>
      </c>
      <c r="G247" s="665">
        <v>395</v>
      </c>
      <c r="H247" s="678">
        <v>1</v>
      </c>
      <c r="I247" s="665"/>
      <c r="J247" s="665"/>
      <c r="K247" s="678">
        <v>0</v>
      </c>
      <c r="L247" s="665">
        <v>4</v>
      </c>
      <c r="M247" s="666">
        <v>395</v>
      </c>
    </row>
    <row r="248" spans="1:13" ht="14.4" customHeight="1" x14ac:dyDescent="0.3">
      <c r="A248" s="661" t="s">
        <v>1745</v>
      </c>
      <c r="B248" s="662" t="s">
        <v>2872</v>
      </c>
      <c r="C248" s="662" t="s">
        <v>2789</v>
      </c>
      <c r="D248" s="662" t="s">
        <v>2790</v>
      </c>
      <c r="E248" s="662" t="s">
        <v>2791</v>
      </c>
      <c r="F248" s="665">
        <v>1</v>
      </c>
      <c r="G248" s="665">
        <v>56.44</v>
      </c>
      <c r="H248" s="678">
        <v>1</v>
      </c>
      <c r="I248" s="665"/>
      <c r="J248" s="665"/>
      <c r="K248" s="678">
        <v>0</v>
      </c>
      <c r="L248" s="665">
        <v>1</v>
      </c>
      <c r="M248" s="666">
        <v>56.44</v>
      </c>
    </row>
    <row r="249" spans="1:13" ht="14.4" customHeight="1" x14ac:dyDescent="0.3">
      <c r="A249" s="661" t="s">
        <v>1745</v>
      </c>
      <c r="B249" s="662" t="s">
        <v>2872</v>
      </c>
      <c r="C249" s="662" t="s">
        <v>1766</v>
      </c>
      <c r="D249" s="662" t="s">
        <v>1767</v>
      </c>
      <c r="E249" s="662" t="s">
        <v>1768</v>
      </c>
      <c r="F249" s="665"/>
      <c r="G249" s="665"/>
      <c r="H249" s="678">
        <v>0</v>
      </c>
      <c r="I249" s="665">
        <v>9</v>
      </c>
      <c r="J249" s="665">
        <v>634.86000000000013</v>
      </c>
      <c r="K249" s="678">
        <v>1</v>
      </c>
      <c r="L249" s="665">
        <v>9</v>
      </c>
      <c r="M249" s="666">
        <v>634.86000000000013</v>
      </c>
    </row>
    <row r="250" spans="1:13" ht="14.4" customHeight="1" x14ac:dyDescent="0.3">
      <c r="A250" s="661" t="s">
        <v>1745</v>
      </c>
      <c r="B250" s="662" t="s">
        <v>2875</v>
      </c>
      <c r="C250" s="662" t="s">
        <v>2811</v>
      </c>
      <c r="D250" s="662" t="s">
        <v>1004</v>
      </c>
      <c r="E250" s="662" t="s">
        <v>2812</v>
      </c>
      <c r="F250" s="665">
        <v>1</v>
      </c>
      <c r="G250" s="665">
        <v>0</v>
      </c>
      <c r="H250" s="678"/>
      <c r="I250" s="665"/>
      <c r="J250" s="665"/>
      <c r="K250" s="678"/>
      <c r="L250" s="665">
        <v>1</v>
      </c>
      <c r="M250" s="666">
        <v>0</v>
      </c>
    </row>
    <row r="251" spans="1:13" ht="14.4" customHeight="1" x14ac:dyDescent="0.3">
      <c r="A251" s="661" t="s">
        <v>1745</v>
      </c>
      <c r="B251" s="662" t="s">
        <v>1701</v>
      </c>
      <c r="C251" s="662" t="s">
        <v>1165</v>
      </c>
      <c r="D251" s="662" t="s">
        <v>1116</v>
      </c>
      <c r="E251" s="662" t="s">
        <v>709</v>
      </c>
      <c r="F251" s="665"/>
      <c r="G251" s="665"/>
      <c r="H251" s="678">
        <v>0</v>
      </c>
      <c r="I251" s="665">
        <v>9</v>
      </c>
      <c r="J251" s="665">
        <v>622.43999999999994</v>
      </c>
      <c r="K251" s="678">
        <v>1</v>
      </c>
      <c r="L251" s="665">
        <v>9</v>
      </c>
      <c r="M251" s="666">
        <v>622.43999999999994</v>
      </c>
    </row>
    <row r="252" spans="1:13" ht="14.4" customHeight="1" thickBot="1" x14ac:dyDescent="0.35">
      <c r="A252" s="667" t="s">
        <v>1745</v>
      </c>
      <c r="B252" s="668" t="s">
        <v>1702</v>
      </c>
      <c r="C252" s="668" t="s">
        <v>2490</v>
      </c>
      <c r="D252" s="668" t="s">
        <v>2491</v>
      </c>
      <c r="E252" s="668" t="s">
        <v>2492</v>
      </c>
      <c r="F252" s="671"/>
      <c r="G252" s="671"/>
      <c r="H252" s="679">
        <v>0</v>
      </c>
      <c r="I252" s="671">
        <v>1</v>
      </c>
      <c r="J252" s="671">
        <v>69.16</v>
      </c>
      <c r="K252" s="679">
        <v>1</v>
      </c>
      <c r="L252" s="671">
        <v>1</v>
      </c>
      <c r="M252" s="672">
        <v>69.16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178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2" t="s">
        <v>310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0">
        <v>2014</v>
      </c>
      <c r="D3" s="441">
        <v>2015</v>
      </c>
      <c r="E3" s="11"/>
      <c r="F3" s="502">
        <v>2016</v>
      </c>
      <c r="G3" s="503"/>
      <c r="H3" s="503"/>
      <c r="I3" s="504"/>
    </row>
    <row r="4" spans="1:10" ht="14.4" customHeight="1" thickBot="1" x14ac:dyDescent="0.35">
      <c r="A4" s="445" t="s">
        <v>0</v>
      </c>
      <c r="B4" s="446" t="s">
        <v>256</v>
      </c>
      <c r="C4" s="505" t="s">
        <v>94</v>
      </c>
      <c r="D4" s="506"/>
      <c r="E4" s="447"/>
      <c r="F4" s="442" t="s">
        <v>94</v>
      </c>
      <c r="G4" s="443" t="s">
        <v>95</v>
      </c>
      <c r="H4" s="443" t="s">
        <v>69</v>
      </c>
      <c r="I4" s="444" t="s">
        <v>96</v>
      </c>
    </row>
    <row r="5" spans="1:10" ht="14.4" customHeight="1" x14ac:dyDescent="0.3">
      <c r="A5" s="645" t="s">
        <v>529</v>
      </c>
      <c r="B5" s="646" t="s">
        <v>530</v>
      </c>
      <c r="C5" s="647" t="s">
        <v>531</v>
      </c>
      <c r="D5" s="647" t="s">
        <v>531</v>
      </c>
      <c r="E5" s="647"/>
      <c r="F5" s="647" t="s">
        <v>531</v>
      </c>
      <c r="G5" s="647" t="s">
        <v>531</v>
      </c>
      <c r="H5" s="647" t="s">
        <v>531</v>
      </c>
      <c r="I5" s="648" t="s">
        <v>531</v>
      </c>
      <c r="J5" s="649" t="s">
        <v>74</v>
      </c>
    </row>
    <row r="6" spans="1:10" ht="14.4" customHeight="1" x14ac:dyDescent="0.3">
      <c r="A6" s="645" t="s">
        <v>529</v>
      </c>
      <c r="B6" s="646" t="s">
        <v>331</v>
      </c>
      <c r="C6" s="647">
        <v>93.668000000000006</v>
      </c>
      <c r="D6" s="647">
        <v>20.818999999999999</v>
      </c>
      <c r="E6" s="647"/>
      <c r="F6" s="647">
        <v>28.796000000000003</v>
      </c>
      <c r="G6" s="647">
        <v>30.00000826967025</v>
      </c>
      <c r="H6" s="647">
        <v>-1.204008269670247</v>
      </c>
      <c r="I6" s="648">
        <v>0.95986640207404583</v>
      </c>
      <c r="J6" s="649" t="s">
        <v>1</v>
      </c>
    </row>
    <row r="7" spans="1:10" ht="14.4" customHeight="1" x14ac:dyDescent="0.3">
      <c r="A7" s="645" t="s">
        <v>529</v>
      </c>
      <c r="B7" s="646" t="s">
        <v>332</v>
      </c>
      <c r="C7" s="647">
        <v>1.5552600000000001</v>
      </c>
      <c r="D7" s="647">
        <v>0</v>
      </c>
      <c r="E7" s="647"/>
      <c r="F7" s="647">
        <v>0</v>
      </c>
      <c r="G7" s="647">
        <v>20.000005513113251</v>
      </c>
      <c r="H7" s="647">
        <v>-20.000005513113251</v>
      </c>
      <c r="I7" s="648">
        <v>0</v>
      </c>
      <c r="J7" s="649" t="s">
        <v>1</v>
      </c>
    </row>
    <row r="8" spans="1:10" ht="14.4" customHeight="1" x14ac:dyDescent="0.3">
      <c r="A8" s="645" t="s">
        <v>529</v>
      </c>
      <c r="B8" s="646" t="s">
        <v>333</v>
      </c>
      <c r="C8" s="647">
        <v>2.7832499999999998</v>
      </c>
      <c r="D8" s="647">
        <v>0</v>
      </c>
      <c r="E8" s="647"/>
      <c r="F8" s="647">
        <v>0.27888000000000002</v>
      </c>
      <c r="G8" s="647">
        <v>0.75000020674175005</v>
      </c>
      <c r="H8" s="647">
        <v>-0.47112020674175004</v>
      </c>
      <c r="I8" s="648">
        <v>0.37183989750022517</v>
      </c>
      <c r="J8" s="649" t="s">
        <v>1</v>
      </c>
    </row>
    <row r="9" spans="1:10" ht="14.4" customHeight="1" x14ac:dyDescent="0.3">
      <c r="A9" s="645" t="s">
        <v>529</v>
      </c>
      <c r="B9" s="646" t="s">
        <v>334</v>
      </c>
      <c r="C9" s="647">
        <v>0</v>
      </c>
      <c r="D9" s="647">
        <v>1.98803</v>
      </c>
      <c r="E9" s="647"/>
      <c r="F9" s="647">
        <v>0.20327999999999999</v>
      </c>
      <c r="G9" s="647">
        <v>0.75000020674125001</v>
      </c>
      <c r="H9" s="647">
        <v>-0.54672020674124999</v>
      </c>
      <c r="I9" s="648">
        <v>0.2710399252864894</v>
      </c>
      <c r="J9" s="649" t="s">
        <v>1</v>
      </c>
    </row>
    <row r="10" spans="1:10" ht="14.4" customHeight="1" x14ac:dyDescent="0.3">
      <c r="A10" s="645" t="s">
        <v>529</v>
      </c>
      <c r="B10" s="646" t="s">
        <v>335</v>
      </c>
      <c r="C10" s="647">
        <v>105.36679999999998</v>
      </c>
      <c r="D10" s="647">
        <v>134.18774999999999</v>
      </c>
      <c r="E10" s="647"/>
      <c r="F10" s="647">
        <v>64.374439999999993</v>
      </c>
      <c r="G10" s="647">
        <v>112.500031011263</v>
      </c>
      <c r="H10" s="647">
        <v>-48.125591011263012</v>
      </c>
      <c r="I10" s="648">
        <v>0.57221708670955929</v>
      </c>
      <c r="J10" s="649" t="s">
        <v>1</v>
      </c>
    </row>
    <row r="11" spans="1:10" ht="14.4" customHeight="1" x14ac:dyDescent="0.3">
      <c r="A11" s="645" t="s">
        <v>529</v>
      </c>
      <c r="B11" s="646" t="s">
        <v>336</v>
      </c>
      <c r="C11" s="647">
        <v>182.07461000000001</v>
      </c>
      <c r="D11" s="647">
        <v>210.52035999999998</v>
      </c>
      <c r="E11" s="647"/>
      <c r="F11" s="647">
        <v>181.84438999999998</v>
      </c>
      <c r="G11" s="647">
        <v>223.45063758916402</v>
      </c>
      <c r="H11" s="647">
        <v>-41.606247589164042</v>
      </c>
      <c r="I11" s="648">
        <v>0.81380116862471785</v>
      </c>
      <c r="J11" s="649" t="s">
        <v>1</v>
      </c>
    </row>
    <row r="12" spans="1:10" ht="14.4" customHeight="1" x14ac:dyDescent="0.3">
      <c r="A12" s="645" t="s">
        <v>529</v>
      </c>
      <c r="B12" s="646" t="s">
        <v>337</v>
      </c>
      <c r="C12" s="647">
        <v>7.4923999999999999</v>
      </c>
      <c r="D12" s="647">
        <v>8.0030000000000001</v>
      </c>
      <c r="E12" s="647"/>
      <c r="F12" s="647">
        <v>8.6572000000000013</v>
      </c>
      <c r="G12" s="647">
        <v>7.5000020674172507</v>
      </c>
      <c r="H12" s="647">
        <v>1.1571979325827506</v>
      </c>
      <c r="I12" s="648">
        <v>1.1542930151459612</v>
      </c>
      <c r="J12" s="649" t="s">
        <v>1</v>
      </c>
    </row>
    <row r="13" spans="1:10" ht="14.4" customHeight="1" x14ac:dyDescent="0.3">
      <c r="A13" s="645" t="s">
        <v>529</v>
      </c>
      <c r="B13" s="646" t="s">
        <v>338</v>
      </c>
      <c r="C13" s="647">
        <v>63.439260000000004</v>
      </c>
      <c r="D13" s="647">
        <v>53.331780000000002</v>
      </c>
      <c r="E13" s="647"/>
      <c r="F13" s="647">
        <v>19.777419999999999</v>
      </c>
      <c r="G13" s="647">
        <v>57.500015850201009</v>
      </c>
      <c r="H13" s="647">
        <v>-37.72259585020101</v>
      </c>
      <c r="I13" s="648">
        <v>0.34395503562162688</v>
      </c>
      <c r="J13" s="649" t="s">
        <v>1</v>
      </c>
    </row>
    <row r="14" spans="1:10" ht="14.4" customHeight="1" x14ac:dyDescent="0.3">
      <c r="A14" s="645" t="s">
        <v>529</v>
      </c>
      <c r="B14" s="646" t="s">
        <v>339</v>
      </c>
      <c r="C14" s="647">
        <v>0.69399999999999995</v>
      </c>
      <c r="D14" s="647">
        <v>2.2995000000000001</v>
      </c>
      <c r="E14" s="647"/>
      <c r="F14" s="647">
        <v>1.278</v>
      </c>
      <c r="G14" s="647">
        <v>3.0000008269667502</v>
      </c>
      <c r="H14" s="647">
        <v>-1.7220008269667502</v>
      </c>
      <c r="I14" s="648">
        <v>0.42599988257075383</v>
      </c>
      <c r="J14" s="649" t="s">
        <v>1</v>
      </c>
    </row>
    <row r="15" spans="1:10" ht="14.4" customHeight="1" x14ac:dyDescent="0.3">
      <c r="A15" s="645" t="s">
        <v>529</v>
      </c>
      <c r="B15" s="646" t="s">
        <v>340</v>
      </c>
      <c r="C15" s="647">
        <v>29.455000000000002</v>
      </c>
      <c r="D15" s="647">
        <v>23.4024</v>
      </c>
      <c r="E15" s="647"/>
      <c r="F15" s="647">
        <v>25.563600000000001</v>
      </c>
      <c r="G15" s="647">
        <v>27.5000075805305</v>
      </c>
      <c r="H15" s="647">
        <v>-1.9364075805304992</v>
      </c>
      <c r="I15" s="648">
        <v>0.92958519830003827</v>
      </c>
      <c r="J15" s="649" t="s">
        <v>1</v>
      </c>
    </row>
    <row r="16" spans="1:10" ht="14.4" customHeight="1" x14ac:dyDescent="0.3">
      <c r="A16" s="645" t="s">
        <v>529</v>
      </c>
      <c r="B16" s="646" t="s">
        <v>341</v>
      </c>
      <c r="C16" s="647">
        <v>16.272009999999998</v>
      </c>
      <c r="D16" s="647">
        <v>3.2544300000000002</v>
      </c>
      <c r="E16" s="647"/>
      <c r="F16" s="647">
        <v>0</v>
      </c>
      <c r="G16" s="647">
        <v>12.500003445695249</v>
      </c>
      <c r="H16" s="647">
        <v>-12.500003445695249</v>
      </c>
      <c r="I16" s="648">
        <v>0</v>
      </c>
      <c r="J16" s="649" t="s">
        <v>1</v>
      </c>
    </row>
    <row r="17" spans="1:10" ht="14.4" customHeight="1" x14ac:dyDescent="0.3">
      <c r="A17" s="645" t="s">
        <v>529</v>
      </c>
      <c r="B17" s="646" t="s">
        <v>342</v>
      </c>
      <c r="C17" s="647" t="s">
        <v>531</v>
      </c>
      <c r="D17" s="647">
        <v>119.71350999999999</v>
      </c>
      <c r="E17" s="647"/>
      <c r="F17" s="647">
        <v>6.0022099999999998</v>
      </c>
      <c r="G17" s="647">
        <v>100.00002756556701</v>
      </c>
      <c r="H17" s="647">
        <v>-93.997817565567004</v>
      </c>
      <c r="I17" s="648">
        <v>6.0022083454572363E-2</v>
      </c>
      <c r="J17" s="649" t="s">
        <v>1</v>
      </c>
    </row>
    <row r="18" spans="1:10" ht="14.4" customHeight="1" x14ac:dyDescent="0.3">
      <c r="A18" s="645" t="s">
        <v>529</v>
      </c>
      <c r="B18" s="646" t="s">
        <v>344</v>
      </c>
      <c r="C18" s="647">
        <v>157.9776</v>
      </c>
      <c r="D18" s="647">
        <v>0</v>
      </c>
      <c r="E18" s="647"/>
      <c r="F18" s="647" t="s">
        <v>531</v>
      </c>
      <c r="G18" s="647" t="s">
        <v>531</v>
      </c>
      <c r="H18" s="647" t="s">
        <v>531</v>
      </c>
      <c r="I18" s="648" t="s">
        <v>531</v>
      </c>
      <c r="J18" s="649" t="s">
        <v>1</v>
      </c>
    </row>
    <row r="19" spans="1:10" ht="14.4" customHeight="1" x14ac:dyDescent="0.3">
      <c r="A19" s="645" t="s">
        <v>529</v>
      </c>
      <c r="B19" s="646" t="s">
        <v>345</v>
      </c>
      <c r="C19" s="647">
        <v>0</v>
      </c>
      <c r="D19" s="647">
        <v>0</v>
      </c>
      <c r="E19" s="647"/>
      <c r="F19" s="647">
        <v>0</v>
      </c>
      <c r="G19" s="647">
        <v>0.75000020674175005</v>
      </c>
      <c r="H19" s="647">
        <v>-0.75000020674175005</v>
      </c>
      <c r="I19" s="648">
        <v>0</v>
      </c>
      <c r="J19" s="649" t="s">
        <v>1</v>
      </c>
    </row>
    <row r="20" spans="1:10" ht="14.4" customHeight="1" x14ac:dyDescent="0.3">
      <c r="A20" s="645" t="s">
        <v>529</v>
      </c>
      <c r="B20" s="646" t="s">
        <v>532</v>
      </c>
      <c r="C20" s="647">
        <v>660.77819</v>
      </c>
      <c r="D20" s="647">
        <v>577.51975999999991</v>
      </c>
      <c r="E20" s="647"/>
      <c r="F20" s="647">
        <v>336.77542</v>
      </c>
      <c r="G20" s="647">
        <v>596.20074033981314</v>
      </c>
      <c r="H20" s="647">
        <v>-259.42532033981314</v>
      </c>
      <c r="I20" s="648">
        <v>0.56486917444626117</v>
      </c>
      <c r="J20" s="649" t="s">
        <v>533</v>
      </c>
    </row>
    <row r="22" spans="1:10" ht="14.4" customHeight="1" x14ac:dyDescent="0.3">
      <c r="A22" s="645" t="s">
        <v>529</v>
      </c>
      <c r="B22" s="646" t="s">
        <v>530</v>
      </c>
      <c r="C22" s="647" t="s">
        <v>531</v>
      </c>
      <c r="D22" s="647" t="s">
        <v>531</v>
      </c>
      <c r="E22" s="647"/>
      <c r="F22" s="647" t="s">
        <v>531</v>
      </c>
      <c r="G22" s="647" t="s">
        <v>531</v>
      </c>
      <c r="H22" s="647" t="s">
        <v>531</v>
      </c>
      <c r="I22" s="648" t="s">
        <v>531</v>
      </c>
      <c r="J22" s="649" t="s">
        <v>74</v>
      </c>
    </row>
    <row r="23" spans="1:10" ht="14.4" customHeight="1" x14ac:dyDescent="0.3">
      <c r="A23" s="645" t="s">
        <v>534</v>
      </c>
      <c r="B23" s="646" t="s">
        <v>535</v>
      </c>
      <c r="C23" s="647" t="s">
        <v>531</v>
      </c>
      <c r="D23" s="647" t="s">
        <v>531</v>
      </c>
      <c r="E23" s="647"/>
      <c r="F23" s="647" t="s">
        <v>531</v>
      </c>
      <c r="G23" s="647" t="s">
        <v>531</v>
      </c>
      <c r="H23" s="647" t="s">
        <v>531</v>
      </c>
      <c r="I23" s="648" t="s">
        <v>531</v>
      </c>
      <c r="J23" s="649" t="s">
        <v>0</v>
      </c>
    </row>
    <row r="24" spans="1:10" ht="14.4" customHeight="1" x14ac:dyDescent="0.3">
      <c r="A24" s="645" t="s">
        <v>534</v>
      </c>
      <c r="B24" s="646" t="s">
        <v>333</v>
      </c>
      <c r="C24" s="647">
        <v>2.7808799999999998</v>
      </c>
      <c r="D24" s="647">
        <v>0</v>
      </c>
      <c r="E24" s="647"/>
      <c r="F24" s="647">
        <v>0.27888000000000002</v>
      </c>
      <c r="G24" s="647">
        <v>0.75000020674175005</v>
      </c>
      <c r="H24" s="647">
        <v>-0.47112020674175004</v>
      </c>
      <c r="I24" s="648">
        <v>0.37183989750022517</v>
      </c>
      <c r="J24" s="649" t="s">
        <v>1</v>
      </c>
    </row>
    <row r="25" spans="1:10" ht="14.4" customHeight="1" x14ac:dyDescent="0.3">
      <c r="A25" s="645" t="s">
        <v>534</v>
      </c>
      <c r="B25" s="646" t="s">
        <v>334</v>
      </c>
      <c r="C25" s="647">
        <v>0</v>
      </c>
      <c r="D25" s="647">
        <v>0</v>
      </c>
      <c r="E25" s="647"/>
      <c r="F25" s="647">
        <v>0.20327999999999999</v>
      </c>
      <c r="G25" s="647">
        <v>2.3692818355750003E-2</v>
      </c>
      <c r="H25" s="647">
        <v>0.17958718164424997</v>
      </c>
      <c r="I25" s="648">
        <v>8.5798150708679213</v>
      </c>
      <c r="J25" s="649" t="s">
        <v>1</v>
      </c>
    </row>
    <row r="26" spans="1:10" ht="14.4" customHeight="1" x14ac:dyDescent="0.3">
      <c r="A26" s="645" t="s">
        <v>534</v>
      </c>
      <c r="B26" s="646" t="s">
        <v>335</v>
      </c>
      <c r="C26" s="647">
        <v>11.591330000000001</v>
      </c>
      <c r="D26" s="647">
        <v>13.84158</v>
      </c>
      <c r="E26" s="647"/>
      <c r="F26" s="647">
        <v>9.4198799999999991</v>
      </c>
      <c r="G26" s="647">
        <v>8.6935059994117498</v>
      </c>
      <c r="H26" s="647">
        <v>0.7263740005882493</v>
      </c>
      <c r="I26" s="648">
        <v>1.0835536319452013</v>
      </c>
      <c r="J26" s="649" t="s">
        <v>1</v>
      </c>
    </row>
    <row r="27" spans="1:10" ht="14.4" customHeight="1" x14ac:dyDescent="0.3">
      <c r="A27" s="645" t="s">
        <v>534</v>
      </c>
      <c r="B27" s="646" t="s">
        <v>336</v>
      </c>
      <c r="C27" s="647">
        <v>27.221719999999998</v>
      </c>
      <c r="D27" s="647">
        <v>23.245069999999998</v>
      </c>
      <c r="E27" s="647"/>
      <c r="F27" s="647">
        <v>23.619199999999999</v>
      </c>
      <c r="G27" s="647">
        <v>23.593646654368751</v>
      </c>
      <c r="H27" s="647">
        <v>2.5553345631248447E-2</v>
      </c>
      <c r="I27" s="648">
        <v>1.0010830604529086</v>
      </c>
      <c r="J27" s="649" t="s">
        <v>1</v>
      </c>
    </row>
    <row r="28" spans="1:10" ht="14.4" customHeight="1" x14ac:dyDescent="0.3">
      <c r="A28" s="645" t="s">
        <v>534</v>
      </c>
      <c r="B28" s="646" t="s">
        <v>337</v>
      </c>
      <c r="C28" s="647">
        <v>6.2677000000000005</v>
      </c>
      <c r="D28" s="647">
        <v>6.37</v>
      </c>
      <c r="E28" s="647"/>
      <c r="F28" s="647">
        <v>6.2092000000000009</v>
      </c>
      <c r="G28" s="647">
        <v>6.2407640695817506</v>
      </c>
      <c r="H28" s="647">
        <v>-3.1564069581749621E-2</v>
      </c>
      <c r="I28" s="648">
        <v>0.994942274819265</v>
      </c>
      <c r="J28" s="649" t="s">
        <v>1</v>
      </c>
    </row>
    <row r="29" spans="1:10" ht="14.4" customHeight="1" x14ac:dyDescent="0.3">
      <c r="A29" s="645" t="s">
        <v>534</v>
      </c>
      <c r="B29" s="646" t="s">
        <v>339</v>
      </c>
      <c r="C29" s="647">
        <v>0.45299999999999996</v>
      </c>
      <c r="D29" s="647">
        <v>1.7235</v>
      </c>
      <c r="E29" s="647"/>
      <c r="F29" s="647">
        <v>1.1850000000000001</v>
      </c>
      <c r="G29" s="647">
        <v>0.94501846570174997</v>
      </c>
      <c r="H29" s="647">
        <v>0.23998153429825009</v>
      </c>
      <c r="I29" s="648">
        <v>1.2539437513742602</v>
      </c>
      <c r="J29" s="649" t="s">
        <v>1</v>
      </c>
    </row>
    <row r="30" spans="1:10" ht="14.4" customHeight="1" x14ac:dyDescent="0.3">
      <c r="A30" s="645" t="s">
        <v>534</v>
      </c>
      <c r="B30" s="646" t="s">
        <v>340</v>
      </c>
      <c r="C30" s="647">
        <v>4.8328000000000007</v>
      </c>
      <c r="D30" s="647">
        <v>3.7064000000000004</v>
      </c>
      <c r="E30" s="647"/>
      <c r="F30" s="647">
        <v>1.8460000000000001</v>
      </c>
      <c r="G30" s="647">
        <v>2.8101672960147499</v>
      </c>
      <c r="H30" s="647">
        <v>-0.96416729601474982</v>
      </c>
      <c r="I30" s="648">
        <v>0.65690039259154154</v>
      </c>
      <c r="J30" s="649" t="s">
        <v>1</v>
      </c>
    </row>
    <row r="31" spans="1:10" ht="14.4" customHeight="1" x14ac:dyDescent="0.3">
      <c r="A31" s="645" t="s">
        <v>534</v>
      </c>
      <c r="B31" s="646" t="s">
        <v>341</v>
      </c>
      <c r="C31" s="647">
        <v>0</v>
      </c>
      <c r="D31" s="647">
        <v>0</v>
      </c>
      <c r="E31" s="647"/>
      <c r="F31" s="647">
        <v>0</v>
      </c>
      <c r="G31" s="647">
        <v>2.0460377013794999</v>
      </c>
      <c r="H31" s="647">
        <v>-2.0460377013794999</v>
      </c>
      <c r="I31" s="648">
        <v>0</v>
      </c>
      <c r="J31" s="649" t="s">
        <v>1</v>
      </c>
    </row>
    <row r="32" spans="1:10" ht="14.4" customHeight="1" x14ac:dyDescent="0.3">
      <c r="A32" s="645" t="s">
        <v>534</v>
      </c>
      <c r="B32" s="646" t="s">
        <v>342</v>
      </c>
      <c r="C32" s="647" t="s">
        <v>531</v>
      </c>
      <c r="D32" s="647">
        <v>0.69550000000000001</v>
      </c>
      <c r="E32" s="647"/>
      <c r="F32" s="647">
        <v>0</v>
      </c>
      <c r="G32" s="647">
        <v>0.31160533594149997</v>
      </c>
      <c r="H32" s="647">
        <v>-0.31160533594149997</v>
      </c>
      <c r="I32" s="648">
        <v>0</v>
      </c>
      <c r="J32" s="649" t="s">
        <v>1</v>
      </c>
    </row>
    <row r="33" spans="1:10" ht="14.4" customHeight="1" x14ac:dyDescent="0.3">
      <c r="A33" s="645" t="s">
        <v>534</v>
      </c>
      <c r="B33" s="646" t="s">
        <v>536</v>
      </c>
      <c r="C33" s="647">
        <v>53.14743</v>
      </c>
      <c r="D33" s="647">
        <v>49.582050000000002</v>
      </c>
      <c r="E33" s="647"/>
      <c r="F33" s="647">
        <v>42.761440000000007</v>
      </c>
      <c r="G33" s="647">
        <v>45.414438547497248</v>
      </c>
      <c r="H33" s="647">
        <v>-2.6529985474972406</v>
      </c>
      <c r="I33" s="648">
        <v>0.94158248714838633</v>
      </c>
      <c r="J33" s="649" t="s">
        <v>537</v>
      </c>
    </row>
    <row r="34" spans="1:10" ht="14.4" customHeight="1" x14ac:dyDescent="0.3">
      <c r="A34" s="645" t="s">
        <v>531</v>
      </c>
      <c r="B34" s="646" t="s">
        <v>531</v>
      </c>
      <c r="C34" s="647" t="s">
        <v>531</v>
      </c>
      <c r="D34" s="647" t="s">
        <v>531</v>
      </c>
      <c r="E34" s="647"/>
      <c r="F34" s="647" t="s">
        <v>531</v>
      </c>
      <c r="G34" s="647" t="s">
        <v>531</v>
      </c>
      <c r="H34" s="647" t="s">
        <v>531</v>
      </c>
      <c r="I34" s="648" t="s">
        <v>531</v>
      </c>
      <c r="J34" s="649" t="s">
        <v>538</v>
      </c>
    </row>
    <row r="35" spans="1:10" ht="14.4" customHeight="1" x14ac:dyDescent="0.3">
      <c r="A35" s="645" t="s">
        <v>539</v>
      </c>
      <c r="B35" s="646" t="s">
        <v>540</v>
      </c>
      <c r="C35" s="647" t="s">
        <v>531</v>
      </c>
      <c r="D35" s="647" t="s">
        <v>531</v>
      </c>
      <c r="E35" s="647"/>
      <c r="F35" s="647" t="s">
        <v>531</v>
      </c>
      <c r="G35" s="647" t="s">
        <v>531</v>
      </c>
      <c r="H35" s="647" t="s">
        <v>531</v>
      </c>
      <c r="I35" s="648" t="s">
        <v>531</v>
      </c>
      <c r="J35" s="649" t="s">
        <v>0</v>
      </c>
    </row>
    <row r="36" spans="1:10" ht="14.4" customHeight="1" x14ac:dyDescent="0.3">
      <c r="A36" s="645" t="s">
        <v>539</v>
      </c>
      <c r="B36" s="646" t="s">
        <v>333</v>
      </c>
      <c r="C36" s="647">
        <v>2.3700000000000001E-3</v>
      </c>
      <c r="D36" s="647">
        <v>0</v>
      </c>
      <c r="E36" s="647"/>
      <c r="F36" s="647" t="s">
        <v>531</v>
      </c>
      <c r="G36" s="647" t="s">
        <v>531</v>
      </c>
      <c r="H36" s="647" t="s">
        <v>531</v>
      </c>
      <c r="I36" s="648" t="s">
        <v>531</v>
      </c>
      <c r="J36" s="649" t="s">
        <v>1</v>
      </c>
    </row>
    <row r="37" spans="1:10" ht="14.4" customHeight="1" x14ac:dyDescent="0.3">
      <c r="A37" s="645" t="s">
        <v>539</v>
      </c>
      <c r="B37" s="646" t="s">
        <v>334</v>
      </c>
      <c r="C37" s="647">
        <v>0</v>
      </c>
      <c r="D37" s="647">
        <v>0</v>
      </c>
      <c r="E37" s="647"/>
      <c r="F37" s="647">
        <v>0</v>
      </c>
      <c r="G37" s="647">
        <v>0.38412841559225003</v>
      </c>
      <c r="H37" s="647">
        <v>-0.38412841559225003</v>
      </c>
      <c r="I37" s="648">
        <v>0</v>
      </c>
      <c r="J37" s="649" t="s">
        <v>1</v>
      </c>
    </row>
    <row r="38" spans="1:10" ht="14.4" customHeight="1" x14ac:dyDescent="0.3">
      <c r="A38" s="645" t="s">
        <v>539</v>
      </c>
      <c r="B38" s="646" t="s">
        <v>335</v>
      </c>
      <c r="C38" s="647">
        <v>15.511489999999998</v>
      </c>
      <c r="D38" s="647">
        <v>39.925339999999998</v>
      </c>
      <c r="E38" s="647"/>
      <c r="F38" s="647">
        <v>11.259399999999999</v>
      </c>
      <c r="G38" s="647">
        <v>32.377762644943253</v>
      </c>
      <c r="H38" s="647">
        <v>-21.118362644943254</v>
      </c>
      <c r="I38" s="648">
        <v>0.34775102046028766</v>
      </c>
      <c r="J38" s="649" t="s">
        <v>1</v>
      </c>
    </row>
    <row r="39" spans="1:10" ht="14.4" customHeight="1" x14ac:dyDescent="0.3">
      <c r="A39" s="645" t="s">
        <v>539</v>
      </c>
      <c r="B39" s="646" t="s">
        <v>336</v>
      </c>
      <c r="C39" s="647">
        <v>44.899619999999999</v>
      </c>
      <c r="D39" s="647">
        <v>60.119</v>
      </c>
      <c r="E39" s="647"/>
      <c r="F39" s="647">
        <v>51.126679999999993</v>
      </c>
      <c r="G39" s="647">
        <v>83.235946982753006</v>
      </c>
      <c r="H39" s="647">
        <v>-32.109266982753013</v>
      </c>
      <c r="I39" s="648">
        <v>0.61423798074398972</v>
      </c>
      <c r="J39" s="649" t="s">
        <v>1</v>
      </c>
    </row>
    <row r="40" spans="1:10" ht="14.4" customHeight="1" x14ac:dyDescent="0.3">
      <c r="A40" s="645" t="s">
        <v>539</v>
      </c>
      <c r="B40" s="646" t="s">
        <v>337</v>
      </c>
      <c r="C40" s="647">
        <v>1.2246999999999999</v>
      </c>
      <c r="D40" s="647">
        <v>1.633</v>
      </c>
      <c r="E40" s="647"/>
      <c r="F40" s="647">
        <v>2.448</v>
      </c>
      <c r="G40" s="647">
        <v>1.2592379978354999</v>
      </c>
      <c r="H40" s="647">
        <v>1.1887620021645</v>
      </c>
      <c r="I40" s="648">
        <v>1.9440328231897854</v>
      </c>
      <c r="J40" s="649" t="s">
        <v>1</v>
      </c>
    </row>
    <row r="41" spans="1:10" ht="14.4" customHeight="1" x14ac:dyDescent="0.3">
      <c r="A41" s="645" t="s">
        <v>539</v>
      </c>
      <c r="B41" s="646" t="s">
        <v>338</v>
      </c>
      <c r="C41" s="647">
        <v>0</v>
      </c>
      <c r="D41" s="647" t="s">
        <v>531</v>
      </c>
      <c r="E41" s="647"/>
      <c r="F41" s="647" t="s">
        <v>531</v>
      </c>
      <c r="G41" s="647" t="s">
        <v>531</v>
      </c>
      <c r="H41" s="647" t="s">
        <v>531</v>
      </c>
      <c r="I41" s="648" t="s">
        <v>531</v>
      </c>
      <c r="J41" s="649" t="s">
        <v>1</v>
      </c>
    </row>
    <row r="42" spans="1:10" ht="14.4" customHeight="1" x14ac:dyDescent="0.3">
      <c r="A42" s="645" t="s">
        <v>539</v>
      </c>
      <c r="B42" s="646" t="s">
        <v>339</v>
      </c>
      <c r="C42" s="647">
        <v>0.18099999999999999</v>
      </c>
      <c r="D42" s="647">
        <v>0.45599999999999996</v>
      </c>
      <c r="E42" s="647"/>
      <c r="F42" s="647">
        <v>6.2E-2</v>
      </c>
      <c r="G42" s="647">
        <v>0.56163734285150002</v>
      </c>
      <c r="H42" s="647">
        <v>-0.49963734285150002</v>
      </c>
      <c r="I42" s="648">
        <v>0.11039152006029118</v>
      </c>
      <c r="J42" s="649" t="s">
        <v>1</v>
      </c>
    </row>
    <row r="43" spans="1:10" ht="14.4" customHeight="1" x14ac:dyDescent="0.3">
      <c r="A43" s="645" t="s">
        <v>539</v>
      </c>
      <c r="B43" s="646" t="s">
        <v>340</v>
      </c>
      <c r="C43" s="647">
        <v>4.0830000000000002</v>
      </c>
      <c r="D43" s="647">
        <v>3.9912000000000001</v>
      </c>
      <c r="E43" s="647"/>
      <c r="F43" s="647">
        <v>2.2719999999999998</v>
      </c>
      <c r="G43" s="647">
        <v>6.2884465504854994</v>
      </c>
      <c r="H43" s="647">
        <v>-4.0164465504854991</v>
      </c>
      <c r="I43" s="648">
        <v>0.3612974972053456</v>
      </c>
      <c r="J43" s="649" t="s">
        <v>1</v>
      </c>
    </row>
    <row r="44" spans="1:10" ht="14.4" customHeight="1" x14ac:dyDescent="0.3">
      <c r="A44" s="645" t="s">
        <v>539</v>
      </c>
      <c r="B44" s="646" t="s">
        <v>341</v>
      </c>
      <c r="C44" s="647">
        <v>16.272009999999998</v>
      </c>
      <c r="D44" s="647">
        <v>3.2544300000000002</v>
      </c>
      <c r="E44" s="647"/>
      <c r="F44" s="647">
        <v>0</v>
      </c>
      <c r="G44" s="647">
        <v>8.5282402398764994</v>
      </c>
      <c r="H44" s="647">
        <v>-8.5282402398764994</v>
      </c>
      <c r="I44" s="648">
        <v>0</v>
      </c>
      <c r="J44" s="649" t="s">
        <v>1</v>
      </c>
    </row>
    <row r="45" spans="1:10" ht="14.4" customHeight="1" x14ac:dyDescent="0.3">
      <c r="A45" s="645" t="s">
        <v>539</v>
      </c>
      <c r="B45" s="646" t="s">
        <v>342</v>
      </c>
      <c r="C45" s="647" t="s">
        <v>531</v>
      </c>
      <c r="D45" s="647">
        <v>7.0019999999999999E-2</v>
      </c>
      <c r="E45" s="647"/>
      <c r="F45" s="647">
        <v>0.76041000000000003</v>
      </c>
      <c r="G45" s="647">
        <v>0.25595732933650001</v>
      </c>
      <c r="H45" s="647">
        <v>0.50445267066349997</v>
      </c>
      <c r="I45" s="648">
        <v>2.9708467500077331</v>
      </c>
      <c r="J45" s="649" t="s">
        <v>1</v>
      </c>
    </row>
    <row r="46" spans="1:10" ht="14.4" customHeight="1" x14ac:dyDescent="0.3">
      <c r="A46" s="645" t="s">
        <v>539</v>
      </c>
      <c r="B46" s="646" t="s">
        <v>344</v>
      </c>
      <c r="C46" s="647">
        <v>52.659199999999998</v>
      </c>
      <c r="D46" s="647">
        <v>0</v>
      </c>
      <c r="E46" s="647"/>
      <c r="F46" s="647" t="s">
        <v>531</v>
      </c>
      <c r="G46" s="647" t="s">
        <v>531</v>
      </c>
      <c r="H46" s="647" t="s">
        <v>531</v>
      </c>
      <c r="I46" s="648" t="s">
        <v>531</v>
      </c>
      <c r="J46" s="649" t="s">
        <v>1</v>
      </c>
    </row>
    <row r="47" spans="1:10" ht="14.4" customHeight="1" x14ac:dyDescent="0.3">
      <c r="A47" s="645" t="s">
        <v>539</v>
      </c>
      <c r="B47" s="646" t="s">
        <v>541</v>
      </c>
      <c r="C47" s="647">
        <v>134.83339000000001</v>
      </c>
      <c r="D47" s="647">
        <v>109.44899000000001</v>
      </c>
      <c r="E47" s="647"/>
      <c r="F47" s="647">
        <v>67.928489999999982</v>
      </c>
      <c r="G47" s="647">
        <v>132.89135750367402</v>
      </c>
      <c r="H47" s="647">
        <v>-64.962867503674033</v>
      </c>
      <c r="I47" s="648">
        <v>0.51115807134502311</v>
      </c>
      <c r="J47" s="649" t="s">
        <v>537</v>
      </c>
    </row>
    <row r="48" spans="1:10" ht="14.4" customHeight="1" x14ac:dyDescent="0.3">
      <c r="A48" s="645" t="s">
        <v>531</v>
      </c>
      <c r="B48" s="646" t="s">
        <v>531</v>
      </c>
      <c r="C48" s="647" t="s">
        <v>531</v>
      </c>
      <c r="D48" s="647" t="s">
        <v>531</v>
      </c>
      <c r="E48" s="647"/>
      <c r="F48" s="647" t="s">
        <v>531</v>
      </c>
      <c r="G48" s="647" t="s">
        <v>531</v>
      </c>
      <c r="H48" s="647" t="s">
        <v>531</v>
      </c>
      <c r="I48" s="648" t="s">
        <v>531</v>
      </c>
      <c r="J48" s="649" t="s">
        <v>538</v>
      </c>
    </row>
    <row r="49" spans="1:10" ht="14.4" customHeight="1" x14ac:dyDescent="0.3">
      <c r="A49" s="645" t="s">
        <v>542</v>
      </c>
      <c r="B49" s="646" t="s">
        <v>543</v>
      </c>
      <c r="C49" s="647" t="s">
        <v>531</v>
      </c>
      <c r="D49" s="647" t="s">
        <v>531</v>
      </c>
      <c r="E49" s="647"/>
      <c r="F49" s="647" t="s">
        <v>531</v>
      </c>
      <c r="G49" s="647" t="s">
        <v>531</v>
      </c>
      <c r="H49" s="647" t="s">
        <v>531</v>
      </c>
      <c r="I49" s="648" t="s">
        <v>531</v>
      </c>
      <c r="J49" s="649" t="s">
        <v>0</v>
      </c>
    </row>
    <row r="50" spans="1:10" ht="14.4" customHeight="1" x14ac:dyDescent="0.3">
      <c r="A50" s="645" t="s">
        <v>542</v>
      </c>
      <c r="B50" s="646" t="s">
        <v>331</v>
      </c>
      <c r="C50" s="647">
        <v>93.668000000000006</v>
      </c>
      <c r="D50" s="647">
        <v>20.818999999999999</v>
      </c>
      <c r="E50" s="647"/>
      <c r="F50" s="647">
        <v>28.796000000000003</v>
      </c>
      <c r="G50" s="647">
        <v>30.00000826967025</v>
      </c>
      <c r="H50" s="647">
        <v>-1.204008269670247</v>
      </c>
      <c r="I50" s="648">
        <v>0.95986640207404583</v>
      </c>
      <c r="J50" s="649" t="s">
        <v>1</v>
      </c>
    </row>
    <row r="51" spans="1:10" ht="14.4" customHeight="1" x14ac:dyDescent="0.3">
      <c r="A51" s="645" t="s">
        <v>542</v>
      </c>
      <c r="B51" s="646" t="s">
        <v>332</v>
      </c>
      <c r="C51" s="647">
        <v>1.5552600000000001</v>
      </c>
      <c r="D51" s="647">
        <v>0</v>
      </c>
      <c r="E51" s="647"/>
      <c r="F51" s="647">
        <v>0</v>
      </c>
      <c r="G51" s="647">
        <v>20.000005513113251</v>
      </c>
      <c r="H51" s="647">
        <v>-20.000005513113251</v>
      </c>
      <c r="I51" s="648">
        <v>0</v>
      </c>
      <c r="J51" s="649" t="s">
        <v>1</v>
      </c>
    </row>
    <row r="52" spans="1:10" ht="14.4" customHeight="1" x14ac:dyDescent="0.3">
      <c r="A52" s="645" t="s">
        <v>542</v>
      </c>
      <c r="B52" s="646" t="s">
        <v>334</v>
      </c>
      <c r="C52" s="647">
        <v>0</v>
      </c>
      <c r="D52" s="647">
        <v>1.98803</v>
      </c>
      <c r="E52" s="647"/>
      <c r="F52" s="647">
        <v>0</v>
      </c>
      <c r="G52" s="647">
        <v>0.34217897279324999</v>
      </c>
      <c r="H52" s="647">
        <v>-0.34217897279324999</v>
      </c>
      <c r="I52" s="648">
        <v>0</v>
      </c>
      <c r="J52" s="649" t="s">
        <v>1</v>
      </c>
    </row>
    <row r="53" spans="1:10" ht="14.4" customHeight="1" x14ac:dyDescent="0.3">
      <c r="A53" s="645" t="s">
        <v>542</v>
      </c>
      <c r="B53" s="646" t="s">
        <v>335</v>
      </c>
      <c r="C53" s="647">
        <v>78.263979999999989</v>
      </c>
      <c r="D53" s="647">
        <v>80.420829999999995</v>
      </c>
      <c r="E53" s="647"/>
      <c r="F53" s="647">
        <v>43.695160000000001</v>
      </c>
      <c r="G53" s="647">
        <v>71.428762366908003</v>
      </c>
      <c r="H53" s="647">
        <v>-27.733602366908002</v>
      </c>
      <c r="I53" s="648">
        <v>0.61173060476046259</v>
      </c>
      <c r="J53" s="649" t="s">
        <v>1</v>
      </c>
    </row>
    <row r="54" spans="1:10" ht="14.4" customHeight="1" x14ac:dyDescent="0.3">
      <c r="A54" s="645" t="s">
        <v>542</v>
      </c>
      <c r="B54" s="646" t="s">
        <v>336</v>
      </c>
      <c r="C54" s="647">
        <v>109.95327</v>
      </c>
      <c r="D54" s="647">
        <v>127.15629</v>
      </c>
      <c r="E54" s="647"/>
      <c r="F54" s="647">
        <v>107.09850999999999</v>
      </c>
      <c r="G54" s="647">
        <v>116.62104395204226</v>
      </c>
      <c r="H54" s="647">
        <v>-9.5225339520422665</v>
      </c>
      <c r="I54" s="648">
        <v>0.91834634960086459</v>
      </c>
      <c r="J54" s="649" t="s">
        <v>1</v>
      </c>
    </row>
    <row r="55" spans="1:10" ht="14.4" customHeight="1" x14ac:dyDescent="0.3">
      <c r="A55" s="645" t="s">
        <v>542</v>
      </c>
      <c r="B55" s="646" t="s">
        <v>337</v>
      </c>
      <c r="C55" s="647">
        <v>0</v>
      </c>
      <c r="D55" s="647" t="s">
        <v>531</v>
      </c>
      <c r="E55" s="647"/>
      <c r="F55" s="647" t="s">
        <v>531</v>
      </c>
      <c r="G55" s="647" t="s">
        <v>531</v>
      </c>
      <c r="H55" s="647" t="s">
        <v>531</v>
      </c>
      <c r="I55" s="648" t="s">
        <v>531</v>
      </c>
      <c r="J55" s="649" t="s">
        <v>1</v>
      </c>
    </row>
    <row r="56" spans="1:10" ht="14.4" customHeight="1" x14ac:dyDescent="0.3">
      <c r="A56" s="645" t="s">
        <v>542</v>
      </c>
      <c r="B56" s="646" t="s">
        <v>338</v>
      </c>
      <c r="C56" s="647">
        <v>63.439260000000004</v>
      </c>
      <c r="D56" s="647">
        <v>53.331780000000002</v>
      </c>
      <c r="E56" s="647"/>
      <c r="F56" s="647">
        <v>19.777419999999999</v>
      </c>
      <c r="G56" s="647">
        <v>57.500015850201009</v>
      </c>
      <c r="H56" s="647">
        <v>-37.72259585020101</v>
      </c>
      <c r="I56" s="648">
        <v>0.34395503562162688</v>
      </c>
      <c r="J56" s="649" t="s">
        <v>1</v>
      </c>
    </row>
    <row r="57" spans="1:10" ht="14.4" customHeight="1" x14ac:dyDescent="0.3">
      <c r="A57" s="645" t="s">
        <v>542</v>
      </c>
      <c r="B57" s="646" t="s">
        <v>339</v>
      </c>
      <c r="C57" s="647">
        <v>0.06</v>
      </c>
      <c r="D57" s="647">
        <v>0.12</v>
      </c>
      <c r="E57" s="647"/>
      <c r="F57" s="647">
        <v>3.1E-2</v>
      </c>
      <c r="G57" s="647">
        <v>1.4933450184135</v>
      </c>
      <c r="H57" s="647">
        <v>-1.4623450184135001</v>
      </c>
      <c r="I57" s="648">
        <v>2.0758766137602806E-2</v>
      </c>
      <c r="J57" s="649" t="s">
        <v>1</v>
      </c>
    </row>
    <row r="58" spans="1:10" ht="14.4" customHeight="1" x14ac:dyDescent="0.3">
      <c r="A58" s="645" t="s">
        <v>542</v>
      </c>
      <c r="B58" s="646" t="s">
        <v>340</v>
      </c>
      <c r="C58" s="647">
        <v>20.539200000000001</v>
      </c>
      <c r="D58" s="647">
        <v>15.704799999999999</v>
      </c>
      <c r="E58" s="647"/>
      <c r="F58" s="647">
        <v>21.445600000000002</v>
      </c>
      <c r="G58" s="647">
        <v>18.40139373403025</v>
      </c>
      <c r="H58" s="647">
        <v>3.044206265969752</v>
      </c>
      <c r="I58" s="648">
        <v>1.1654334617241524</v>
      </c>
      <c r="J58" s="649" t="s">
        <v>1</v>
      </c>
    </row>
    <row r="59" spans="1:10" ht="14.4" customHeight="1" x14ac:dyDescent="0.3">
      <c r="A59" s="645" t="s">
        <v>542</v>
      </c>
      <c r="B59" s="646" t="s">
        <v>341</v>
      </c>
      <c r="C59" s="647">
        <v>0</v>
      </c>
      <c r="D59" s="647">
        <v>0</v>
      </c>
      <c r="E59" s="647"/>
      <c r="F59" s="647">
        <v>0</v>
      </c>
      <c r="G59" s="647">
        <v>1.9257255044392498</v>
      </c>
      <c r="H59" s="647">
        <v>-1.9257255044392498</v>
      </c>
      <c r="I59" s="648">
        <v>0</v>
      </c>
      <c r="J59" s="649" t="s">
        <v>1</v>
      </c>
    </row>
    <row r="60" spans="1:10" ht="14.4" customHeight="1" x14ac:dyDescent="0.3">
      <c r="A60" s="645" t="s">
        <v>542</v>
      </c>
      <c r="B60" s="646" t="s">
        <v>342</v>
      </c>
      <c r="C60" s="647" t="s">
        <v>531</v>
      </c>
      <c r="D60" s="647">
        <v>118.94798999999999</v>
      </c>
      <c r="E60" s="647"/>
      <c r="F60" s="647">
        <v>5.2417999999999996</v>
      </c>
      <c r="G60" s="647">
        <v>99.432464900289006</v>
      </c>
      <c r="H60" s="647">
        <v>-94.190664900289008</v>
      </c>
      <c r="I60" s="648">
        <v>5.2717188548594092E-2</v>
      </c>
      <c r="J60" s="649" t="s">
        <v>1</v>
      </c>
    </row>
    <row r="61" spans="1:10" ht="14.4" customHeight="1" x14ac:dyDescent="0.3">
      <c r="A61" s="645" t="s">
        <v>542</v>
      </c>
      <c r="B61" s="646" t="s">
        <v>344</v>
      </c>
      <c r="C61" s="647">
        <v>105.3184</v>
      </c>
      <c r="D61" s="647">
        <v>0</v>
      </c>
      <c r="E61" s="647"/>
      <c r="F61" s="647" t="s">
        <v>531</v>
      </c>
      <c r="G61" s="647" t="s">
        <v>531</v>
      </c>
      <c r="H61" s="647" t="s">
        <v>531</v>
      </c>
      <c r="I61" s="648" t="s">
        <v>531</v>
      </c>
      <c r="J61" s="649" t="s">
        <v>1</v>
      </c>
    </row>
    <row r="62" spans="1:10" ht="14.4" customHeight="1" x14ac:dyDescent="0.3">
      <c r="A62" s="645" t="s">
        <v>542</v>
      </c>
      <c r="B62" s="646" t="s">
        <v>345</v>
      </c>
      <c r="C62" s="647">
        <v>0</v>
      </c>
      <c r="D62" s="647">
        <v>0</v>
      </c>
      <c r="E62" s="647"/>
      <c r="F62" s="647">
        <v>0</v>
      </c>
      <c r="G62" s="647">
        <v>0.75000020674175005</v>
      </c>
      <c r="H62" s="647">
        <v>-0.75000020674175005</v>
      </c>
      <c r="I62" s="648">
        <v>0</v>
      </c>
      <c r="J62" s="649" t="s">
        <v>1</v>
      </c>
    </row>
    <row r="63" spans="1:10" ht="14.4" customHeight="1" x14ac:dyDescent="0.3">
      <c r="A63" s="645" t="s">
        <v>542</v>
      </c>
      <c r="B63" s="646" t="s">
        <v>544</v>
      </c>
      <c r="C63" s="647">
        <v>472.79737</v>
      </c>
      <c r="D63" s="647">
        <v>418.48871999999994</v>
      </c>
      <c r="E63" s="647"/>
      <c r="F63" s="647">
        <v>226.08549000000005</v>
      </c>
      <c r="G63" s="647">
        <v>417.89494428864174</v>
      </c>
      <c r="H63" s="647">
        <v>-191.80945428864169</v>
      </c>
      <c r="I63" s="648">
        <v>0.54101034982572527</v>
      </c>
      <c r="J63" s="649" t="s">
        <v>537</v>
      </c>
    </row>
    <row r="64" spans="1:10" ht="14.4" customHeight="1" x14ac:dyDescent="0.3">
      <c r="A64" s="645" t="s">
        <v>531</v>
      </c>
      <c r="B64" s="646" t="s">
        <v>531</v>
      </c>
      <c r="C64" s="647" t="s">
        <v>531</v>
      </c>
      <c r="D64" s="647" t="s">
        <v>531</v>
      </c>
      <c r="E64" s="647"/>
      <c r="F64" s="647" t="s">
        <v>531</v>
      </c>
      <c r="G64" s="647" t="s">
        <v>531</v>
      </c>
      <c r="H64" s="647" t="s">
        <v>531</v>
      </c>
      <c r="I64" s="648" t="s">
        <v>531</v>
      </c>
      <c r="J64" s="649" t="s">
        <v>538</v>
      </c>
    </row>
    <row r="65" spans="1:10" ht="14.4" customHeight="1" x14ac:dyDescent="0.3">
      <c r="A65" s="645" t="s">
        <v>529</v>
      </c>
      <c r="B65" s="646" t="s">
        <v>532</v>
      </c>
      <c r="C65" s="647">
        <v>660.77819</v>
      </c>
      <c r="D65" s="647">
        <v>577.51976000000002</v>
      </c>
      <c r="E65" s="647"/>
      <c r="F65" s="647">
        <v>336.77542</v>
      </c>
      <c r="G65" s="647">
        <v>596.20074033981314</v>
      </c>
      <c r="H65" s="647">
        <v>-259.42532033981314</v>
      </c>
      <c r="I65" s="648">
        <v>0.56486917444626117</v>
      </c>
      <c r="J65" s="649" t="s">
        <v>533</v>
      </c>
    </row>
  </sheetData>
  <mergeCells count="3">
    <mergeCell ref="A1:I1"/>
    <mergeCell ref="F3:I3"/>
    <mergeCell ref="C4:D4"/>
  </mergeCells>
  <conditionalFormatting sqref="F21 F66:F65537">
    <cfRule type="cellIs" dxfId="42" priority="18" stopIfTrue="1" operator="greaterThan">
      <formula>1</formula>
    </cfRule>
  </conditionalFormatting>
  <conditionalFormatting sqref="H5:H20">
    <cfRule type="expression" dxfId="41" priority="14">
      <formula>$H5&gt;0</formula>
    </cfRule>
  </conditionalFormatting>
  <conditionalFormatting sqref="I5:I20">
    <cfRule type="expression" dxfId="40" priority="15">
      <formula>$I5&gt;1</formula>
    </cfRule>
  </conditionalFormatting>
  <conditionalFormatting sqref="B5:B20">
    <cfRule type="expression" dxfId="39" priority="11">
      <formula>OR($J5="NS",$J5="SumaNS",$J5="Účet")</formula>
    </cfRule>
  </conditionalFormatting>
  <conditionalFormatting sqref="F5:I20 B5:D20">
    <cfRule type="expression" dxfId="38" priority="17">
      <formula>AND($J5&lt;&gt;"",$J5&lt;&gt;"mezeraKL")</formula>
    </cfRule>
  </conditionalFormatting>
  <conditionalFormatting sqref="B5:D20 F5:I20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6" priority="13">
      <formula>OR($J5="SumaNS",$J5="NS")</formula>
    </cfRule>
  </conditionalFormatting>
  <conditionalFormatting sqref="A5:A20">
    <cfRule type="expression" dxfId="35" priority="9">
      <formula>AND($J5&lt;&gt;"mezeraKL",$J5&lt;&gt;"")</formula>
    </cfRule>
  </conditionalFormatting>
  <conditionalFormatting sqref="A5:A20">
    <cfRule type="expression" dxfId="34" priority="10">
      <formula>AND($J5&lt;&gt;"",$J5&lt;&gt;"mezeraKL")</formula>
    </cfRule>
  </conditionalFormatting>
  <conditionalFormatting sqref="H22:H65">
    <cfRule type="expression" dxfId="33" priority="5">
      <formula>$H22&gt;0</formula>
    </cfRule>
  </conditionalFormatting>
  <conditionalFormatting sqref="A22:A65">
    <cfRule type="expression" dxfId="32" priority="2">
      <formula>AND($J22&lt;&gt;"mezeraKL",$J22&lt;&gt;"")</formula>
    </cfRule>
  </conditionalFormatting>
  <conditionalFormatting sqref="I22:I65">
    <cfRule type="expression" dxfId="31" priority="6">
      <formula>$I22&gt;1</formula>
    </cfRule>
  </conditionalFormatting>
  <conditionalFormatting sqref="B22:B65">
    <cfRule type="expression" dxfId="30" priority="1">
      <formula>OR($J22="NS",$J22="SumaNS",$J22="Účet")</formula>
    </cfRule>
  </conditionalFormatting>
  <conditionalFormatting sqref="A22:D65 F22:I65">
    <cfRule type="expression" dxfId="29" priority="8">
      <formula>AND($J22&lt;&gt;"",$J22&lt;&gt;"mezeraKL")</formula>
    </cfRule>
  </conditionalFormatting>
  <conditionalFormatting sqref="B22:D65 F22:I65">
    <cfRule type="expression" dxfId="28" priority="3">
      <formula>OR($J22="KL",$J22="SumaKL")</formula>
    </cfRule>
    <cfRule type="expression" priority="7" stopIfTrue="1">
      <formula>OR($J22="mezeraNS",$J22="mezeraKL")</formula>
    </cfRule>
  </conditionalFormatting>
  <conditionalFormatting sqref="B22:D65 F22:I65">
    <cfRule type="expression" dxfId="27" priority="4">
      <formula>OR($J22="SumaNS",$J22="NS")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9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14" t="s">
        <v>3222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2" t="s">
        <v>310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159</v>
      </c>
      <c r="I3" s="207">
        <f>IF(J3&lt;&gt;0,K3/J3,0)</f>
        <v>4.5077565147668048</v>
      </c>
      <c r="J3" s="207">
        <f>SUBTOTAL(9,J5:J1048576)</f>
        <v>74830</v>
      </c>
      <c r="K3" s="208">
        <f>SUBTOTAL(9,K5:K1048576)</f>
        <v>337315.42</v>
      </c>
    </row>
    <row r="4" spans="1:11" s="337" customFormat="1" ht="14.4" customHeight="1" thickBot="1" x14ac:dyDescent="0.35">
      <c r="A4" s="753" t="s">
        <v>4</v>
      </c>
      <c r="B4" s="754" t="s">
        <v>5</v>
      </c>
      <c r="C4" s="754" t="s">
        <v>0</v>
      </c>
      <c r="D4" s="754" t="s">
        <v>6</v>
      </c>
      <c r="E4" s="754" t="s">
        <v>7</v>
      </c>
      <c r="F4" s="754" t="s">
        <v>1</v>
      </c>
      <c r="G4" s="754" t="s">
        <v>90</v>
      </c>
      <c r="H4" s="652" t="s">
        <v>11</v>
      </c>
      <c r="I4" s="653" t="s">
        <v>184</v>
      </c>
      <c r="J4" s="653" t="s">
        <v>13</v>
      </c>
      <c r="K4" s="654" t="s">
        <v>201</v>
      </c>
    </row>
    <row r="5" spans="1:11" ht="14.4" customHeight="1" x14ac:dyDescent="0.3">
      <c r="A5" s="736" t="s">
        <v>529</v>
      </c>
      <c r="B5" s="737" t="s">
        <v>530</v>
      </c>
      <c r="C5" s="740" t="s">
        <v>534</v>
      </c>
      <c r="D5" s="755" t="s">
        <v>1569</v>
      </c>
      <c r="E5" s="740" t="s">
        <v>3202</v>
      </c>
      <c r="F5" s="755" t="s">
        <v>3203</v>
      </c>
      <c r="G5" s="740" t="s">
        <v>2890</v>
      </c>
      <c r="H5" s="740" t="s">
        <v>2891</v>
      </c>
      <c r="I5" s="229">
        <v>2.1800000000000002</v>
      </c>
      <c r="J5" s="229">
        <v>120</v>
      </c>
      <c r="K5" s="750">
        <v>261.60000000000002</v>
      </c>
    </row>
    <row r="6" spans="1:11" ht="14.4" customHeight="1" x14ac:dyDescent="0.3">
      <c r="A6" s="661" t="s">
        <v>529</v>
      </c>
      <c r="B6" s="662" t="s">
        <v>530</v>
      </c>
      <c r="C6" s="663" t="s">
        <v>534</v>
      </c>
      <c r="D6" s="664" t="s">
        <v>1569</v>
      </c>
      <c r="E6" s="663" t="s">
        <v>3202</v>
      </c>
      <c r="F6" s="664" t="s">
        <v>3203</v>
      </c>
      <c r="G6" s="663" t="s">
        <v>2892</v>
      </c>
      <c r="H6" s="663" t="s">
        <v>2893</v>
      </c>
      <c r="I6" s="665">
        <v>2.88</v>
      </c>
      <c r="J6" s="665">
        <v>100</v>
      </c>
      <c r="K6" s="666">
        <v>288</v>
      </c>
    </row>
    <row r="7" spans="1:11" ht="14.4" customHeight="1" x14ac:dyDescent="0.3">
      <c r="A7" s="661" t="s">
        <v>529</v>
      </c>
      <c r="B7" s="662" t="s">
        <v>530</v>
      </c>
      <c r="C7" s="663" t="s">
        <v>534</v>
      </c>
      <c r="D7" s="664" t="s">
        <v>1569</v>
      </c>
      <c r="E7" s="663" t="s">
        <v>3202</v>
      </c>
      <c r="F7" s="664" t="s">
        <v>3203</v>
      </c>
      <c r="G7" s="663" t="s">
        <v>2894</v>
      </c>
      <c r="H7" s="663" t="s">
        <v>2895</v>
      </c>
      <c r="I7" s="665">
        <v>88.57</v>
      </c>
      <c r="J7" s="665">
        <v>2</v>
      </c>
      <c r="K7" s="666">
        <v>177.14</v>
      </c>
    </row>
    <row r="8" spans="1:11" ht="14.4" customHeight="1" x14ac:dyDescent="0.3">
      <c r="A8" s="661" t="s">
        <v>529</v>
      </c>
      <c r="B8" s="662" t="s">
        <v>530</v>
      </c>
      <c r="C8" s="663" t="s">
        <v>534</v>
      </c>
      <c r="D8" s="664" t="s">
        <v>1569</v>
      </c>
      <c r="E8" s="663" t="s">
        <v>3202</v>
      </c>
      <c r="F8" s="664" t="s">
        <v>3203</v>
      </c>
      <c r="G8" s="663" t="s">
        <v>2896</v>
      </c>
      <c r="H8" s="663" t="s">
        <v>2897</v>
      </c>
      <c r="I8" s="665">
        <v>28.74</v>
      </c>
      <c r="J8" s="665">
        <v>24</v>
      </c>
      <c r="K8" s="666">
        <v>689.76</v>
      </c>
    </row>
    <row r="9" spans="1:11" ht="14.4" customHeight="1" x14ac:dyDescent="0.3">
      <c r="A9" s="661" t="s">
        <v>529</v>
      </c>
      <c r="B9" s="662" t="s">
        <v>530</v>
      </c>
      <c r="C9" s="663" t="s">
        <v>534</v>
      </c>
      <c r="D9" s="664" t="s">
        <v>1569</v>
      </c>
      <c r="E9" s="663" t="s">
        <v>3202</v>
      </c>
      <c r="F9" s="664" t="s">
        <v>3203</v>
      </c>
      <c r="G9" s="663" t="s">
        <v>2898</v>
      </c>
      <c r="H9" s="663" t="s">
        <v>2899</v>
      </c>
      <c r="I9" s="665">
        <v>14.91</v>
      </c>
      <c r="J9" s="665">
        <v>1</v>
      </c>
      <c r="K9" s="666">
        <v>14.91</v>
      </c>
    </row>
    <row r="10" spans="1:11" ht="14.4" customHeight="1" x14ac:dyDescent="0.3">
      <c r="A10" s="661" t="s">
        <v>529</v>
      </c>
      <c r="B10" s="662" t="s">
        <v>530</v>
      </c>
      <c r="C10" s="663" t="s">
        <v>534</v>
      </c>
      <c r="D10" s="664" t="s">
        <v>1569</v>
      </c>
      <c r="E10" s="663" t="s">
        <v>3202</v>
      </c>
      <c r="F10" s="664" t="s">
        <v>3203</v>
      </c>
      <c r="G10" s="663" t="s">
        <v>2900</v>
      </c>
      <c r="H10" s="663" t="s">
        <v>2901</v>
      </c>
      <c r="I10" s="665">
        <v>4.1100000000000003</v>
      </c>
      <c r="J10" s="665">
        <v>100</v>
      </c>
      <c r="K10" s="666">
        <v>411</v>
      </c>
    </row>
    <row r="11" spans="1:11" ht="14.4" customHeight="1" x14ac:dyDescent="0.3">
      <c r="A11" s="661" t="s">
        <v>529</v>
      </c>
      <c r="B11" s="662" t="s">
        <v>530</v>
      </c>
      <c r="C11" s="663" t="s">
        <v>534</v>
      </c>
      <c r="D11" s="664" t="s">
        <v>1569</v>
      </c>
      <c r="E11" s="663" t="s">
        <v>3202</v>
      </c>
      <c r="F11" s="664" t="s">
        <v>3203</v>
      </c>
      <c r="G11" s="663" t="s">
        <v>2902</v>
      </c>
      <c r="H11" s="663" t="s">
        <v>2903</v>
      </c>
      <c r="I11" s="665">
        <v>0.88</v>
      </c>
      <c r="J11" s="665">
        <v>800</v>
      </c>
      <c r="K11" s="666">
        <v>704</v>
      </c>
    </row>
    <row r="12" spans="1:11" ht="14.4" customHeight="1" x14ac:dyDescent="0.3">
      <c r="A12" s="661" t="s">
        <v>529</v>
      </c>
      <c r="B12" s="662" t="s">
        <v>530</v>
      </c>
      <c r="C12" s="663" t="s">
        <v>534</v>
      </c>
      <c r="D12" s="664" t="s">
        <v>1569</v>
      </c>
      <c r="E12" s="663" t="s">
        <v>3202</v>
      </c>
      <c r="F12" s="664" t="s">
        <v>3203</v>
      </c>
      <c r="G12" s="663" t="s">
        <v>2904</v>
      </c>
      <c r="H12" s="663" t="s">
        <v>2905</v>
      </c>
      <c r="I12" s="665">
        <v>0.14500000000000002</v>
      </c>
      <c r="J12" s="665">
        <v>7500</v>
      </c>
      <c r="K12" s="666">
        <v>1072</v>
      </c>
    </row>
    <row r="13" spans="1:11" ht="14.4" customHeight="1" x14ac:dyDescent="0.3">
      <c r="A13" s="661" t="s">
        <v>529</v>
      </c>
      <c r="B13" s="662" t="s">
        <v>530</v>
      </c>
      <c r="C13" s="663" t="s">
        <v>534</v>
      </c>
      <c r="D13" s="664" t="s">
        <v>1569</v>
      </c>
      <c r="E13" s="663" t="s">
        <v>3202</v>
      </c>
      <c r="F13" s="664" t="s">
        <v>3203</v>
      </c>
      <c r="G13" s="663" t="s">
        <v>2906</v>
      </c>
      <c r="H13" s="663" t="s">
        <v>2907</v>
      </c>
      <c r="I13" s="665">
        <v>1.38</v>
      </c>
      <c r="J13" s="665">
        <v>100</v>
      </c>
      <c r="K13" s="666">
        <v>138</v>
      </c>
    </row>
    <row r="14" spans="1:11" ht="14.4" customHeight="1" x14ac:dyDescent="0.3">
      <c r="A14" s="661" t="s">
        <v>529</v>
      </c>
      <c r="B14" s="662" t="s">
        <v>530</v>
      </c>
      <c r="C14" s="663" t="s">
        <v>534</v>
      </c>
      <c r="D14" s="664" t="s">
        <v>1569</v>
      </c>
      <c r="E14" s="663" t="s">
        <v>3202</v>
      </c>
      <c r="F14" s="664" t="s">
        <v>3203</v>
      </c>
      <c r="G14" s="663" t="s">
        <v>2908</v>
      </c>
      <c r="H14" s="663" t="s">
        <v>2909</v>
      </c>
      <c r="I14" s="665">
        <v>27.875</v>
      </c>
      <c r="J14" s="665">
        <v>15</v>
      </c>
      <c r="K14" s="666">
        <v>418.1</v>
      </c>
    </row>
    <row r="15" spans="1:11" ht="14.4" customHeight="1" x14ac:dyDescent="0.3">
      <c r="A15" s="661" t="s">
        <v>529</v>
      </c>
      <c r="B15" s="662" t="s">
        <v>530</v>
      </c>
      <c r="C15" s="663" t="s">
        <v>534</v>
      </c>
      <c r="D15" s="664" t="s">
        <v>1569</v>
      </c>
      <c r="E15" s="663" t="s">
        <v>3202</v>
      </c>
      <c r="F15" s="664" t="s">
        <v>3203</v>
      </c>
      <c r="G15" s="663" t="s">
        <v>2910</v>
      </c>
      <c r="H15" s="663" t="s">
        <v>2911</v>
      </c>
      <c r="I15" s="665">
        <v>17.25</v>
      </c>
      <c r="J15" s="665">
        <v>50</v>
      </c>
      <c r="K15" s="666">
        <v>862.5</v>
      </c>
    </row>
    <row r="16" spans="1:11" ht="14.4" customHeight="1" x14ac:dyDescent="0.3">
      <c r="A16" s="661" t="s">
        <v>529</v>
      </c>
      <c r="B16" s="662" t="s">
        <v>530</v>
      </c>
      <c r="C16" s="663" t="s">
        <v>534</v>
      </c>
      <c r="D16" s="664" t="s">
        <v>1569</v>
      </c>
      <c r="E16" s="663" t="s">
        <v>3202</v>
      </c>
      <c r="F16" s="664" t="s">
        <v>3203</v>
      </c>
      <c r="G16" s="663" t="s">
        <v>2912</v>
      </c>
      <c r="H16" s="663" t="s">
        <v>2913</v>
      </c>
      <c r="I16" s="665">
        <v>12.17</v>
      </c>
      <c r="J16" s="665">
        <v>10</v>
      </c>
      <c r="K16" s="666">
        <v>121.65</v>
      </c>
    </row>
    <row r="17" spans="1:11" ht="14.4" customHeight="1" x14ac:dyDescent="0.3">
      <c r="A17" s="661" t="s">
        <v>529</v>
      </c>
      <c r="B17" s="662" t="s">
        <v>530</v>
      </c>
      <c r="C17" s="663" t="s">
        <v>534</v>
      </c>
      <c r="D17" s="664" t="s">
        <v>1569</v>
      </c>
      <c r="E17" s="663" t="s">
        <v>3202</v>
      </c>
      <c r="F17" s="664" t="s">
        <v>3203</v>
      </c>
      <c r="G17" s="663" t="s">
        <v>2914</v>
      </c>
      <c r="H17" s="663" t="s">
        <v>2915</v>
      </c>
      <c r="I17" s="665">
        <v>26.37</v>
      </c>
      <c r="J17" s="665">
        <v>84</v>
      </c>
      <c r="K17" s="666">
        <v>2215.08</v>
      </c>
    </row>
    <row r="18" spans="1:11" ht="14.4" customHeight="1" x14ac:dyDescent="0.3">
      <c r="A18" s="661" t="s">
        <v>529</v>
      </c>
      <c r="B18" s="662" t="s">
        <v>530</v>
      </c>
      <c r="C18" s="663" t="s">
        <v>534</v>
      </c>
      <c r="D18" s="664" t="s">
        <v>1569</v>
      </c>
      <c r="E18" s="663" t="s">
        <v>3202</v>
      </c>
      <c r="F18" s="664" t="s">
        <v>3203</v>
      </c>
      <c r="G18" s="663" t="s">
        <v>2916</v>
      </c>
      <c r="H18" s="663" t="s">
        <v>2917</v>
      </c>
      <c r="I18" s="665">
        <v>9.7200000000000006</v>
      </c>
      <c r="J18" s="665">
        <v>24</v>
      </c>
      <c r="K18" s="666">
        <v>233.28</v>
      </c>
    </row>
    <row r="19" spans="1:11" ht="14.4" customHeight="1" x14ac:dyDescent="0.3">
      <c r="A19" s="661" t="s">
        <v>529</v>
      </c>
      <c r="B19" s="662" t="s">
        <v>530</v>
      </c>
      <c r="C19" s="663" t="s">
        <v>534</v>
      </c>
      <c r="D19" s="664" t="s">
        <v>1569</v>
      </c>
      <c r="E19" s="663" t="s">
        <v>3202</v>
      </c>
      <c r="F19" s="664" t="s">
        <v>3203</v>
      </c>
      <c r="G19" s="663" t="s">
        <v>2918</v>
      </c>
      <c r="H19" s="663" t="s">
        <v>2919</v>
      </c>
      <c r="I19" s="665">
        <v>7.51</v>
      </c>
      <c r="J19" s="665">
        <v>16</v>
      </c>
      <c r="K19" s="666">
        <v>120.16</v>
      </c>
    </row>
    <row r="20" spans="1:11" ht="14.4" customHeight="1" x14ac:dyDescent="0.3">
      <c r="A20" s="661" t="s">
        <v>529</v>
      </c>
      <c r="B20" s="662" t="s">
        <v>530</v>
      </c>
      <c r="C20" s="663" t="s">
        <v>534</v>
      </c>
      <c r="D20" s="664" t="s">
        <v>1569</v>
      </c>
      <c r="E20" s="663" t="s">
        <v>3202</v>
      </c>
      <c r="F20" s="664" t="s">
        <v>3203</v>
      </c>
      <c r="G20" s="663" t="s">
        <v>2920</v>
      </c>
      <c r="H20" s="663" t="s">
        <v>2921</v>
      </c>
      <c r="I20" s="665">
        <v>6.54</v>
      </c>
      <c r="J20" s="665">
        <v>150</v>
      </c>
      <c r="K20" s="666">
        <v>981.53</v>
      </c>
    </row>
    <row r="21" spans="1:11" ht="14.4" customHeight="1" x14ac:dyDescent="0.3">
      <c r="A21" s="661" t="s">
        <v>529</v>
      </c>
      <c r="B21" s="662" t="s">
        <v>530</v>
      </c>
      <c r="C21" s="663" t="s">
        <v>534</v>
      </c>
      <c r="D21" s="664" t="s">
        <v>1569</v>
      </c>
      <c r="E21" s="663" t="s">
        <v>3202</v>
      </c>
      <c r="F21" s="664" t="s">
        <v>3203</v>
      </c>
      <c r="G21" s="663" t="s">
        <v>2922</v>
      </c>
      <c r="H21" s="663" t="s">
        <v>2923</v>
      </c>
      <c r="I21" s="665">
        <v>2.67</v>
      </c>
      <c r="J21" s="665">
        <v>11</v>
      </c>
      <c r="K21" s="666">
        <v>29.369999999999997</v>
      </c>
    </row>
    <row r="22" spans="1:11" ht="14.4" customHeight="1" x14ac:dyDescent="0.3">
      <c r="A22" s="661" t="s">
        <v>529</v>
      </c>
      <c r="B22" s="662" t="s">
        <v>530</v>
      </c>
      <c r="C22" s="663" t="s">
        <v>534</v>
      </c>
      <c r="D22" s="664" t="s">
        <v>1569</v>
      </c>
      <c r="E22" s="663" t="s">
        <v>3202</v>
      </c>
      <c r="F22" s="664" t="s">
        <v>3203</v>
      </c>
      <c r="G22" s="663" t="s">
        <v>2924</v>
      </c>
      <c r="H22" s="663" t="s">
        <v>2925</v>
      </c>
      <c r="I22" s="665">
        <v>17.13</v>
      </c>
      <c r="J22" s="665">
        <v>30</v>
      </c>
      <c r="K22" s="666">
        <v>514.04999999999995</v>
      </c>
    </row>
    <row r="23" spans="1:11" ht="14.4" customHeight="1" x14ac:dyDescent="0.3">
      <c r="A23" s="661" t="s">
        <v>529</v>
      </c>
      <c r="B23" s="662" t="s">
        <v>530</v>
      </c>
      <c r="C23" s="663" t="s">
        <v>534</v>
      </c>
      <c r="D23" s="664" t="s">
        <v>1569</v>
      </c>
      <c r="E23" s="663" t="s">
        <v>3202</v>
      </c>
      <c r="F23" s="664" t="s">
        <v>3203</v>
      </c>
      <c r="G23" s="663" t="s">
        <v>2926</v>
      </c>
      <c r="H23" s="663" t="s">
        <v>2927</v>
      </c>
      <c r="I23" s="665">
        <v>1.17</v>
      </c>
      <c r="J23" s="665">
        <v>50</v>
      </c>
      <c r="K23" s="666">
        <v>58.5</v>
      </c>
    </row>
    <row r="24" spans="1:11" ht="14.4" customHeight="1" x14ac:dyDescent="0.3">
      <c r="A24" s="661" t="s">
        <v>529</v>
      </c>
      <c r="B24" s="662" t="s">
        <v>530</v>
      </c>
      <c r="C24" s="663" t="s">
        <v>534</v>
      </c>
      <c r="D24" s="664" t="s">
        <v>1569</v>
      </c>
      <c r="E24" s="663" t="s">
        <v>3202</v>
      </c>
      <c r="F24" s="664" t="s">
        <v>3203</v>
      </c>
      <c r="G24" s="663" t="s">
        <v>2928</v>
      </c>
      <c r="H24" s="663" t="s">
        <v>2929</v>
      </c>
      <c r="I24" s="665">
        <v>109.25</v>
      </c>
      <c r="J24" s="665">
        <v>1</v>
      </c>
      <c r="K24" s="666">
        <v>109.25</v>
      </c>
    </row>
    <row r="25" spans="1:11" ht="14.4" customHeight="1" x14ac:dyDescent="0.3">
      <c r="A25" s="661" t="s">
        <v>529</v>
      </c>
      <c r="B25" s="662" t="s">
        <v>530</v>
      </c>
      <c r="C25" s="663" t="s">
        <v>534</v>
      </c>
      <c r="D25" s="664" t="s">
        <v>1569</v>
      </c>
      <c r="E25" s="663" t="s">
        <v>3204</v>
      </c>
      <c r="F25" s="664" t="s">
        <v>3205</v>
      </c>
      <c r="G25" s="663" t="s">
        <v>2930</v>
      </c>
      <c r="H25" s="663" t="s">
        <v>2931</v>
      </c>
      <c r="I25" s="665">
        <v>0.25</v>
      </c>
      <c r="J25" s="665">
        <v>1000</v>
      </c>
      <c r="K25" s="666">
        <v>250</v>
      </c>
    </row>
    <row r="26" spans="1:11" ht="14.4" customHeight="1" x14ac:dyDescent="0.3">
      <c r="A26" s="661" t="s">
        <v>529</v>
      </c>
      <c r="B26" s="662" t="s">
        <v>530</v>
      </c>
      <c r="C26" s="663" t="s">
        <v>534</v>
      </c>
      <c r="D26" s="664" t="s">
        <v>1569</v>
      </c>
      <c r="E26" s="663" t="s">
        <v>3204</v>
      </c>
      <c r="F26" s="664" t="s">
        <v>3205</v>
      </c>
      <c r="G26" s="663" t="s">
        <v>2932</v>
      </c>
      <c r="H26" s="663" t="s">
        <v>2933</v>
      </c>
      <c r="I26" s="665">
        <v>11.14</v>
      </c>
      <c r="J26" s="665">
        <v>100</v>
      </c>
      <c r="K26" s="666">
        <v>1114</v>
      </c>
    </row>
    <row r="27" spans="1:11" ht="14.4" customHeight="1" x14ac:dyDescent="0.3">
      <c r="A27" s="661" t="s">
        <v>529</v>
      </c>
      <c r="B27" s="662" t="s">
        <v>530</v>
      </c>
      <c r="C27" s="663" t="s">
        <v>534</v>
      </c>
      <c r="D27" s="664" t="s">
        <v>1569</v>
      </c>
      <c r="E27" s="663" t="s">
        <v>3204</v>
      </c>
      <c r="F27" s="664" t="s">
        <v>3205</v>
      </c>
      <c r="G27" s="663" t="s">
        <v>2934</v>
      </c>
      <c r="H27" s="663" t="s">
        <v>2935</v>
      </c>
      <c r="I27" s="665">
        <v>2.75</v>
      </c>
      <c r="J27" s="665">
        <v>100</v>
      </c>
      <c r="K27" s="666">
        <v>275</v>
      </c>
    </row>
    <row r="28" spans="1:11" ht="14.4" customHeight="1" x14ac:dyDescent="0.3">
      <c r="A28" s="661" t="s">
        <v>529</v>
      </c>
      <c r="B28" s="662" t="s">
        <v>530</v>
      </c>
      <c r="C28" s="663" t="s">
        <v>534</v>
      </c>
      <c r="D28" s="664" t="s">
        <v>1569</v>
      </c>
      <c r="E28" s="663" t="s">
        <v>3204</v>
      </c>
      <c r="F28" s="664" t="s">
        <v>3205</v>
      </c>
      <c r="G28" s="663" t="s">
        <v>2936</v>
      </c>
      <c r="H28" s="663" t="s">
        <v>2937</v>
      </c>
      <c r="I28" s="665">
        <v>1.0900000000000001</v>
      </c>
      <c r="J28" s="665">
        <v>1800</v>
      </c>
      <c r="K28" s="666">
        <v>1962</v>
      </c>
    </row>
    <row r="29" spans="1:11" ht="14.4" customHeight="1" x14ac:dyDescent="0.3">
      <c r="A29" s="661" t="s">
        <v>529</v>
      </c>
      <c r="B29" s="662" t="s">
        <v>530</v>
      </c>
      <c r="C29" s="663" t="s">
        <v>534</v>
      </c>
      <c r="D29" s="664" t="s">
        <v>1569</v>
      </c>
      <c r="E29" s="663" t="s">
        <v>3204</v>
      </c>
      <c r="F29" s="664" t="s">
        <v>3205</v>
      </c>
      <c r="G29" s="663" t="s">
        <v>2938</v>
      </c>
      <c r="H29" s="663" t="s">
        <v>2939</v>
      </c>
      <c r="I29" s="665">
        <v>1.6733333333333331</v>
      </c>
      <c r="J29" s="665">
        <v>2000</v>
      </c>
      <c r="K29" s="666">
        <v>3347</v>
      </c>
    </row>
    <row r="30" spans="1:11" ht="14.4" customHeight="1" x14ac:dyDescent="0.3">
      <c r="A30" s="661" t="s">
        <v>529</v>
      </c>
      <c r="B30" s="662" t="s">
        <v>530</v>
      </c>
      <c r="C30" s="663" t="s">
        <v>534</v>
      </c>
      <c r="D30" s="664" t="s">
        <v>1569</v>
      </c>
      <c r="E30" s="663" t="s">
        <v>3204</v>
      </c>
      <c r="F30" s="664" t="s">
        <v>3205</v>
      </c>
      <c r="G30" s="663" t="s">
        <v>2940</v>
      </c>
      <c r="H30" s="663" t="s">
        <v>2941</v>
      </c>
      <c r="I30" s="665">
        <v>0.48</v>
      </c>
      <c r="J30" s="665">
        <v>200</v>
      </c>
      <c r="K30" s="666">
        <v>96</v>
      </c>
    </row>
    <row r="31" spans="1:11" ht="14.4" customHeight="1" x14ac:dyDescent="0.3">
      <c r="A31" s="661" t="s">
        <v>529</v>
      </c>
      <c r="B31" s="662" t="s">
        <v>530</v>
      </c>
      <c r="C31" s="663" t="s">
        <v>534</v>
      </c>
      <c r="D31" s="664" t="s">
        <v>1569</v>
      </c>
      <c r="E31" s="663" t="s">
        <v>3204</v>
      </c>
      <c r="F31" s="664" t="s">
        <v>3205</v>
      </c>
      <c r="G31" s="663" t="s">
        <v>2942</v>
      </c>
      <c r="H31" s="663" t="s">
        <v>2943</v>
      </c>
      <c r="I31" s="665">
        <v>0.67</v>
      </c>
      <c r="J31" s="665">
        <v>1500</v>
      </c>
      <c r="K31" s="666">
        <v>1005</v>
      </c>
    </row>
    <row r="32" spans="1:11" ht="14.4" customHeight="1" x14ac:dyDescent="0.3">
      <c r="A32" s="661" t="s">
        <v>529</v>
      </c>
      <c r="B32" s="662" t="s">
        <v>530</v>
      </c>
      <c r="C32" s="663" t="s">
        <v>534</v>
      </c>
      <c r="D32" s="664" t="s">
        <v>1569</v>
      </c>
      <c r="E32" s="663" t="s">
        <v>3204</v>
      </c>
      <c r="F32" s="664" t="s">
        <v>3205</v>
      </c>
      <c r="G32" s="663" t="s">
        <v>2944</v>
      </c>
      <c r="H32" s="663" t="s">
        <v>2945</v>
      </c>
      <c r="I32" s="665">
        <v>6.23</v>
      </c>
      <c r="J32" s="665">
        <v>85</v>
      </c>
      <c r="K32" s="666">
        <v>529.54999999999995</v>
      </c>
    </row>
    <row r="33" spans="1:11" ht="14.4" customHeight="1" x14ac:dyDescent="0.3">
      <c r="A33" s="661" t="s">
        <v>529</v>
      </c>
      <c r="B33" s="662" t="s">
        <v>530</v>
      </c>
      <c r="C33" s="663" t="s">
        <v>534</v>
      </c>
      <c r="D33" s="664" t="s">
        <v>1569</v>
      </c>
      <c r="E33" s="663" t="s">
        <v>3204</v>
      </c>
      <c r="F33" s="664" t="s">
        <v>3205</v>
      </c>
      <c r="G33" s="663" t="s">
        <v>2946</v>
      </c>
      <c r="H33" s="663" t="s">
        <v>2947</v>
      </c>
      <c r="I33" s="665">
        <v>15.58</v>
      </c>
      <c r="J33" s="665">
        <v>60</v>
      </c>
      <c r="K33" s="666">
        <v>934.8</v>
      </c>
    </row>
    <row r="34" spans="1:11" ht="14.4" customHeight="1" x14ac:dyDescent="0.3">
      <c r="A34" s="661" t="s">
        <v>529</v>
      </c>
      <c r="B34" s="662" t="s">
        <v>530</v>
      </c>
      <c r="C34" s="663" t="s">
        <v>534</v>
      </c>
      <c r="D34" s="664" t="s">
        <v>1569</v>
      </c>
      <c r="E34" s="663" t="s">
        <v>3204</v>
      </c>
      <c r="F34" s="664" t="s">
        <v>3205</v>
      </c>
      <c r="G34" s="663" t="s">
        <v>2948</v>
      </c>
      <c r="H34" s="663" t="s">
        <v>2949</v>
      </c>
      <c r="I34" s="665">
        <v>32.67</v>
      </c>
      <c r="J34" s="665">
        <v>100</v>
      </c>
      <c r="K34" s="666">
        <v>3267</v>
      </c>
    </row>
    <row r="35" spans="1:11" ht="14.4" customHeight="1" x14ac:dyDescent="0.3">
      <c r="A35" s="661" t="s">
        <v>529</v>
      </c>
      <c r="B35" s="662" t="s">
        <v>530</v>
      </c>
      <c r="C35" s="663" t="s">
        <v>534</v>
      </c>
      <c r="D35" s="664" t="s">
        <v>1569</v>
      </c>
      <c r="E35" s="663" t="s">
        <v>3204</v>
      </c>
      <c r="F35" s="664" t="s">
        <v>3205</v>
      </c>
      <c r="G35" s="663" t="s">
        <v>2950</v>
      </c>
      <c r="H35" s="663" t="s">
        <v>2951</v>
      </c>
      <c r="I35" s="665">
        <v>1.99</v>
      </c>
      <c r="J35" s="665">
        <v>100</v>
      </c>
      <c r="K35" s="666">
        <v>199</v>
      </c>
    </row>
    <row r="36" spans="1:11" ht="14.4" customHeight="1" x14ac:dyDescent="0.3">
      <c r="A36" s="661" t="s">
        <v>529</v>
      </c>
      <c r="B36" s="662" t="s">
        <v>530</v>
      </c>
      <c r="C36" s="663" t="s">
        <v>534</v>
      </c>
      <c r="D36" s="664" t="s">
        <v>1569</v>
      </c>
      <c r="E36" s="663" t="s">
        <v>3204</v>
      </c>
      <c r="F36" s="664" t="s">
        <v>3205</v>
      </c>
      <c r="G36" s="663" t="s">
        <v>2952</v>
      </c>
      <c r="H36" s="663" t="s">
        <v>2953</v>
      </c>
      <c r="I36" s="665">
        <v>2.04</v>
      </c>
      <c r="J36" s="665">
        <v>50</v>
      </c>
      <c r="K36" s="666">
        <v>102</v>
      </c>
    </row>
    <row r="37" spans="1:11" ht="14.4" customHeight="1" x14ac:dyDescent="0.3">
      <c r="A37" s="661" t="s">
        <v>529</v>
      </c>
      <c r="B37" s="662" t="s">
        <v>530</v>
      </c>
      <c r="C37" s="663" t="s">
        <v>534</v>
      </c>
      <c r="D37" s="664" t="s">
        <v>1569</v>
      </c>
      <c r="E37" s="663" t="s">
        <v>3204</v>
      </c>
      <c r="F37" s="664" t="s">
        <v>3205</v>
      </c>
      <c r="G37" s="663" t="s">
        <v>2954</v>
      </c>
      <c r="H37" s="663" t="s">
        <v>2955</v>
      </c>
      <c r="I37" s="665">
        <v>3.1</v>
      </c>
      <c r="J37" s="665">
        <v>50</v>
      </c>
      <c r="K37" s="666">
        <v>155</v>
      </c>
    </row>
    <row r="38" spans="1:11" ht="14.4" customHeight="1" x14ac:dyDescent="0.3">
      <c r="A38" s="661" t="s">
        <v>529</v>
      </c>
      <c r="B38" s="662" t="s">
        <v>530</v>
      </c>
      <c r="C38" s="663" t="s">
        <v>534</v>
      </c>
      <c r="D38" s="664" t="s">
        <v>1569</v>
      </c>
      <c r="E38" s="663" t="s">
        <v>3204</v>
      </c>
      <c r="F38" s="664" t="s">
        <v>3205</v>
      </c>
      <c r="G38" s="663" t="s">
        <v>2956</v>
      </c>
      <c r="H38" s="663" t="s">
        <v>2957</v>
      </c>
      <c r="I38" s="665">
        <v>4.8149999999999995</v>
      </c>
      <c r="J38" s="665">
        <v>60</v>
      </c>
      <c r="K38" s="666">
        <v>289.10000000000002</v>
      </c>
    </row>
    <row r="39" spans="1:11" ht="14.4" customHeight="1" x14ac:dyDescent="0.3">
      <c r="A39" s="661" t="s">
        <v>529</v>
      </c>
      <c r="B39" s="662" t="s">
        <v>530</v>
      </c>
      <c r="C39" s="663" t="s">
        <v>534</v>
      </c>
      <c r="D39" s="664" t="s">
        <v>1569</v>
      </c>
      <c r="E39" s="663" t="s">
        <v>3204</v>
      </c>
      <c r="F39" s="664" t="s">
        <v>3205</v>
      </c>
      <c r="G39" s="663" t="s">
        <v>2958</v>
      </c>
      <c r="H39" s="663" t="s">
        <v>2959</v>
      </c>
      <c r="I39" s="665">
        <v>3.0666666666666664</v>
      </c>
      <c r="J39" s="665">
        <v>250</v>
      </c>
      <c r="K39" s="666">
        <v>766.5</v>
      </c>
    </row>
    <row r="40" spans="1:11" ht="14.4" customHeight="1" x14ac:dyDescent="0.3">
      <c r="A40" s="661" t="s">
        <v>529</v>
      </c>
      <c r="B40" s="662" t="s">
        <v>530</v>
      </c>
      <c r="C40" s="663" t="s">
        <v>534</v>
      </c>
      <c r="D40" s="664" t="s">
        <v>1569</v>
      </c>
      <c r="E40" s="663" t="s">
        <v>3204</v>
      </c>
      <c r="F40" s="664" t="s">
        <v>3205</v>
      </c>
      <c r="G40" s="663" t="s">
        <v>2960</v>
      </c>
      <c r="H40" s="663" t="s">
        <v>2961</v>
      </c>
      <c r="I40" s="665">
        <v>2.16</v>
      </c>
      <c r="J40" s="665">
        <v>100</v>
      </c>
      <c r="K40" s="666">
        <v>216</v>
      </c>
    </row>
    <row r="41" spans="1:11" ht="14.4" customHeight="1" x14ac:dyDescent="0.3">
      <c r="A41" s="661" t="s">
        <v>529</v>
      </c>
      <c r="B41" s="662" t="s">
        <v>530</v>
      </c>
      <c r="C41" s="663" t="s">
        <v>534</v>
      </c>
      <c r="D41" s="664" t="s">
        <v>1569</v>
      </c>
      <c r="E41" s="663" t="s">
        <v>3204</v>
      </c>
      <c r="F41" s="664" t="s">
        <v>3205</v>
      </c>
      <c r="G41" s="663" t="s">
        <v>2962</v>
      </c>
      <c r="H41" s="663" t="s">
        <v>2963</v>
      </c>
      <c r="I41" s="665">
        <v>2.1800000000000002</v>
      </c>
      <c r="J41" s="665">
        <v>200</v>
      </c>
      <c r="K41" s="666">
        <v>436</v>
      </c>
    </row>
    <row r="42" spans="1:11" ht="14.4" customHeight="1" x14ac:dyDescent="0.3">
      <c r="A42" s="661" t="s">
        <v>529</v>
      </c>
      <c r="B42" s="662" t="s">
        <v>530</v>
      </c>
      <c r="C42" s="663" t="s">
        <v>534</v>
      </c>
      <c r="D42" s="664" t="s">
        <v>1569</v>
      </c>
      <c r="E42" s="663" t="s">
        <v>3204</v>
      </c>
      <c r="F42" s="664" t="s">
        <v>3205</v>
      </c>
      <c r="G42" s="663" t="s">
        <v>2964</v>
      </c>
      <c r="H42" s="663" t="s">
        <v>2965</v>
      </c>
      <c r="I42" s="665">
        <v>17.98</v>
      </c>
      <c r="J42" s="665">
        <v>100</v>
      </c>
      <c r="K42" s="666">
        <v>1798</v>
      </c>
    </row>
    <row r="43" spans="1:11" ht="14.4" customHeight="1" x14ac:dyDescent="0.3">
      <c r="A43" s="661" t="s">
        <v>529</v>
      </c>
      <c r="B43" s="662" t="s">
        <v>530</v>
      </c>
      <c r="C43" s="663" t="s">
        <v>534</v>
      </c>
      <c r="D43" s="664" t="s">
        <v>1569</v>
      </c>
      <c r="E43" s="663" t="s">
        <v>3204</v>
      </c>
      <c r="F43" s="664" t="s">
        <v>3205</v>
      </c>
      <c r="G43" s="663" t="s">
        <v>2966</v>
      </c>
      <c r="H43" s="663" t="s">
        <v>2967</v>
      </c>
      <c r="I43" s="665">
        <v>17.98</v>
      </c>
      <c r="J43" s="665">
        <v>50</v>
      </c>
      <c r="K43" s="666">
        <v>899</v>
      </c>
    </row>
    <row r="44" spans="1:11" ht="14.4" customHeight="1" x14ac:dyDescent="0.3">
      <c r="A44" s="661" t="s">
        <v>529</v>
      </c>
      <c r="B44" s="662" t="s">
        <v>530</v>
      </c>
      <c r="C44" s="663" t="s">
        <v>534</v>
      </c>
      <c r="D44" s="664" t="s">
        <v>1569</v>
      </c>
      <c r="E44" s="663" t="s">
        <v>3204</v>
      </c>
      <c r="F44" s="664" t="s">
        <v>3205</v>
      </c>
      <c r="G44" s="663" t="s">
        <v>2968</v>
      </c>
      <c r="H44" s="663" t="s">
        <v>2969</v>
      </c>
      <c r="I44" s="665">
        <v>12.1</v>
      </c>
      <c r="J44" s="665">
        <v>85</v>
      </c>
      <c r="K44" s="666">
        <v>1028.5</v>
      </c>
    </row>
    <row r="45" spans="1:11" ht="14.4" customHeight="1" x14ac:dyDescent="0.3">
      <c r="A45" s="661" t="s">
        <v>529</v>
      </c>
      <c r="B45" s="662" t="s">
        <v>530</v>
      </c>
      <c r="C45" s="663" t="s">
        <v>534</v>
      </c>
      <c r="D45" s="664" t="s">
        <v>1569</v>
      </c>
      <c r="E45" s="663" t="s">
        <v>3204</v>
      </c>
      <c r="F45" s="664" t="s">
        <v>3205</v>
      </c>
      <c r="G45" s="663" t="s">
        <v>2970</v>
      </c>
      <c r="H45" s="663" t="s">
        <v>2971</v>
      </c>
      <c r="I45" s="665">
        <v>2.52</v>
      </c>
      <c r="J45" s="665">
        <v>100</v>
      </c>
      <c r="K45" s="666">
        <v>252</v>
      </c>
    </row>
    <row r="46" spans="1:11" ht="14.4" customHeight="1" x14ac:dyDescent="0.3">
      <c r="A46" s="661" t="s">
        <v>529</v>
      </c>
      <c r="B46" s="662" t="s">
        <v>530</v>
      </c>
      <c r="C46" s="663" t="s">
        <v>534</v>
      </c>
      <c r="D46" s="664" t="s">
        <v>1569</v>
      </c>
      <c r="E46" s="663" t="s">
        <v>3204</v>
      </c>
      <c r="F46" s="664" t="s">
        <v>3205</v>
      </c>
      <c r="G46" s="663" t="s">
        <v>2972</v>
      </c>
      <c r="H46" s="663" t="s">
        <v>2973</v>
      </c>
      <c r="I46" s="665">
        <v>1.27</v>
      </c>
      <c r="J46" s="665">
        <v>75</v>
      </c>
      <c r="K46" s="666">
        <v>95.25</v>
      </c>
    </row>
    <row r="47" spans="1:11" ht="14.4" customHeight="1" x14ac:dyDescent="0.3">
      <c r="A47" s="661" t="s">
        <v>529</v>
      </c>
      <c r="B47" s="662" t="s">
        <v>530</v>
      </c>
      <c r="C47" s="663" t="s">
        <v>534</v>
      </c>
      <c r="D47" s="664" t="s">
        <v>1569</v>
      </c>
      <c r="E47" s="663" t="s">
        <v>3204</v>
      </c>
      <c r="F47" s="664" t="s">
        <v>3205</v>
      </c>
      <c r="G47" s="663" t="s">
        <v>2974</v>
      </c>
      <c r="H47" s="663" t="s">
        <v>2975</v>
      </c>
      <c r="I47" s="665">
        <v>9.1999999999999993</v>
      </c>
      <c r="J47" s="665">
        <v>350</v>
      </c>
      <c r="K47" s="666">
        <v>3220</v>
      </c>
    </row>
    <row r="48" spans="1:11" ht="14.4" customHeight="1" x14ac:dyDescent="0.3">
      <c r="A48" s="661" t="s">
        <v>529</v>
      </c>
      <c r="B48" s="662" t="s">
        <v>530</v>
      </c>
      <c r="C48" s="663" t="s">
        <v>534</v>
      </c>
      <c r="D48" s="664" t="s">
        <v>1569</v>
      </c>
      <c r="E48" s="663" t="s">
        <v>3204</v>
      </c>
      <c r="F48" s="664" t="s">
        <v>3205</v>
      </c>
      <c r="G48" s="663" t="s">
        <v>2976</v>
      </c>
      <c r="H48" s="663" t="s">
        <v>2977</v>
      </c>
      <c r="I48" s="665">
        <v>172.5</v>
      </c>
      <c r="J48" s="665">
        <v>1</v>
      </c>
      <c r="K48" s="666">
        <v>172.5</v>
      </c>
    </row>
    <row r="49" spans="1:11" ht="14.4" customHeight="1" x14ac:dyDescent="0.3">
      <c r="A49" s="661" t="s">
        <v>529</v>
      </c>
      <c r="B49" s="662" t="s">
        <v>530</v>
      </c>
      <c r="C49" s="663" t="s">
        <v>534</v>
      </c>
      <c r="D49" s="664" t="s">
        <v>1569</v>
      </c>
      <c r="E49" s="663" t="s">
        <v>3204</v>
      </c>
      <c r="F49" s="664" t="s">
        <v>3205</v>
      </c>
      <c r="G49" s="663" t="s">
        <v>2978</v>
      </c>
      <c r="H49" s="663" t="s">
        <v>2979</v>
      </c>
      <c r="I49" s="665">
        <v>6.06</v>
      </c>
      <c r="J49" s="665">
        <v>40</v>
      </c>
      <c r="K49" s="666">
        <v>242.4</v>
      </c>
    </row>
    <row r="50" spans="1:11" ht="14.4" customHeight="1" x14ac:dyDescent="0.3">
      <c r="A50" s="661" t="s">
        <v>529</v>
      </c>
      <c r="B50" s="662" t="s">
        <v>530</v>
      </c>
      <c r="C50" s="663" t="s">
        <v>534</v>
      </c>
      <c r="D50" s="664" t="s">
        <v>1569</v>
      </c>
      <c r="E50" s="663" t="s">
        <v>3204</v>
      </c>
      <c r="F50" s="664" t="s">
        <v>3205</v>
      </c>
      <c r="G50" s="663" t="s">
        <v>2980</v>
      </c>
      <c r="H50" s="663" t="s">
        <v>2981</v>
      </c>
      <c r="I50" s="665">
        <v>9.43</v>
      </c>
      <c r="J50" s="665">
        <v>50</v>
      </c>
      <c r="K50" s="666">
        <v>471.5</v>
      </c>
    </row>
    <row r="51" spans="1:11" ht="14.4" customHeight="1" x14ac:dyDescent="0.3">
      <c r="A51" s="661" t="s">
        <v>529</v>
      </c>
      <c r="B51" s="662" t="s">
        <v>530</v>
      </c>
      <c r="C51" s="663" t="s">
        <v>534</v>
      </c>
      <c r="D51" s="664" t="s">
        <v>1569</v>
      </c>
      <c r="E51" s="663" t="s">
        <v>3204</v>
      </c>
      <c r="F51" s="664" t="s">
        <v>3205</v>
      </c>
      <c r="G51" s="663" t="s">
        <v>2982</v>
      </c>
      <c r="H51" s="663" t="s">
        <v>2983</v>
      </c>
      <c r="I51" s="665">
        <v>9.92</v>
      </c>
      <c r="J51" s="665">
        <v>50</v>
      </c>
      <c r="K51" s="666">
        <v>496.1</v>
      </c>
    </row>
    <row r="52" spans="1:11" ht="14.4" customHeight="1" x14ac:dyDescent="0.3">
      <c r="A52" s="661" t="s">
        <v>529</v>
      </c>
      <c r="B52" s="662" t="s">
        <v>530</v>
      </c>
      <c r="C52" s="663" t="s">
        <v>534</v>
      </c>
      <c r="D52" s="664" t="s">
        <v>1569</v>
      </c>
      <c r="E52" s="663" t="s">
        <v>3206</v>
      </c>
      <c r="F52" s="664" t="s">
        <v>3207</v>
      </c>
      <c r="G52" s="663" t="s">
        <v>2984</v>
      </c>
      <c r="H52" s="663" t="s">
        <v>2985</v>
      </c>
      <c r="I52" s="665">
        <v>50.82</v>
      </c>
      <c r="J52" s="665">
        <v>4</v>
      </c>
      <c r="K52" s="666">
        <v>203.28</v>
      </c>
    </row>
    <row r="53" spans="1:11" ht="14.4" customHeight="1" x14ac:dyDescent="0.3">
      <c r="A53" s="661" t="s">
        <v>529</v>
      </c>
      <c r="B53" s="662" t="s">
        <v>530</v>
      </c>
      <c r="C53" s="663" t="s">
        <v>534</v>
      </c>
      <c r="D53" s="664" t="s">
        <v>1569</v>
      </c>
      <c r="E53" s="663" t="s">
        <v>3208</v>
      </c>
      <c r="F53" s="664" t="s">
        <v>3209</v>
      </c>
      <c r="G53" s="663" t="s">
        <v>2986</v>
      </c>
      <c r="H53" s="663" t="s">
        <v>2987</v>
      </c>
      <c r="I53" s="665">
        <v>8.17</v>
      </c>
      <c r="J53" s="665">
        <v>760</v>
      </c>
      <c r="K53" s="666">
        <v>6209.2</v>
      </c>
    </row>
    <row r="54" spans="1:11" ht="14.4" customHeight="1" x14ac:dyDescent="0.3">
      <c r="A54" s="661" t="s">
        <v>529</v>
      </c>
      <c r="B54" s="662" t="s">
        <v>530</v>
      </c>
      <c r="C54" s="663" t="s">
        <v>534</v>
      </c>
      <c r="D54" s="664" t="s">
        <v>1569</v>
      </c>
      <c r="E54" s="663" t="s">
        <v>3210</v>
      </c>
      <c r="F54" s="664" t="s">
        <v>3211</v>
      </c>
      <c r="G54" s="663" t="s">
        <v>2988</v>
      </c>
      <c r="H54" s="663" t="s">
        <v>2989</v>
      </c>
      <c r="I54" s="665">
        <v>0.30499999999999999</v>
      </c>
      <c r="J54" s="665">
        <v>500</v>
      </c>
      <c r="K54" s="666">
        <v>152</v>
      </c>
    </row>
    <row r="55" spans="1:11" ht="14.4" customHeight="1" x14ac:dyDescent="0.3">
      <c r="A55" s="661" t="s">
        <v>529</v>
      </c>
      <c r="B55" s="662" t="s">
        <v>530</v>
      </c>
      <c r="C55" s="663" t="s">
        <v>534</v>
      </c>
      <c r="D55" s="664" t="s">
        <v>1569</v>
      </c>
      <c r="E55" s="663" t="s">
        <v>3210</v>
      </c>
      <c r="F55" s="664" t="s">
        <v>3211</v>
      </c>
      <c r="G55" s="663" t="s">
        <v>2990</v>
      </c>
      <c r="H55" s="663" t="s">
        <v>2991</v>
      </c>
      <c r="I55" s="665">
        <v>0.48333333333333334</v>
      </c>
      <c r="J55" s="665">
        <v>1400</v>
      </c>
      <c r="K55" s="666">
        <v>673</v>
      </c>
    </row>
    <row r="56" spans="1:11" ht="14.4" customHeight="1" x14ac:dyDescent="0.3">
      <c r="A56" s="661" t="s">
        <v>529</v>
      </c>
      <c r="B56" s="662" t="s">
        <v>530</v>
      </c>
      <c r="C56" s="663" t="s">
        <v>534</v>
      </c>
      <c r="D56" s="664" t="s">
        <v>1569</v>
      </c>
      <c r="E56" s="663" t="s">
        <v>3210</v>
      </c>
      <c r="F56" s="664" t="s">
        <v>3211</v>
      </c>
      <c r="G56" s="663" t="s">
        <v>2992</v>
      </c>
      <c r="H56" s="663" t="s">
        <v>2993</v>
      </c>
      <c r="I56" s="665">
        <v>1.8</v>
      </c>
      <c r="J56" s="665">
        <v>200</v>
      </c>
      <c r="K56" s="666">
        <v>360</v>
      </c>
    </row>
    <row r="57" spans="1:11" ht="14.4" customHeight="1" x14ac:dyDescent="0.3">
      <c r="A57" s="661" t="s">
        <v>529</v>
      </c>
      <c r="B57" s="662" t="s">
        <v>530</v>
      </c>
      <c r="C57" s="663" t="s">
        <v>534</v>
      </c>
      <c r="D57" s="664" t="s">
        <v>1569</v>
      </c>
      <c r="E57" s="663" t="s">
        <v>3212</v>
      </c>
      <c r="F57" s="664" t="s">
        <v>3213</v>
      </c>
      <c r="G57" s="663" t="s">
        <v>2994</v>
      </c>
      <c r="H57" s="663" t="s">
        <v>2995</v>
      </c>
      <c r="I57" s="665">
        <v>0.71</v>
      </c>
      <c r="J57" s="665">
        <v>1600</v>
      </c>
      <c r="K57" s="666">
        <v>1136</v>
      </c>
    </row>
    <row r="58" spans="1:11" ht="14.4" customHeight="1" x14ac:dyDescent="0.3">
      <c r="A58" s="661" t="s">
        <v>529</v>
      </c>
      <c r="B58" s="662" t="s">
        <v>530</v>
      </c>
      <c r="C58" s="663" t="s">
        <v>534</v>
      </c>
      <c r="D58" s="664" t="s">
        <v>1569</v>
      </c>
      <c r="E58" s="663" t="s">
        <v>3212</v>
      </c>
      <c r="F58" s="664" t="s">
        <v>3213</v>
      </c>
      <c r="G58" s="663" t="s">
        <v>2996</v>
      </c>
      <c r="H58" s="663" t="s">
        <v>2997</v>
      </c>
      <c r="I58" s="665">
        <v>0.71</v>
      </c>
      <c r="J58" s="665">
        <v>1000</v>
      </c>
      <c r="K58" s="666">
        <v>710</v>
      </c>
    </row>
    <row r="59" spans="1:11" ht="14.4" customHeight="1" x14ac:dyDescent="0.3">
      <c r="A59" s="661" t="s">
        <v>529</v>
      </c>
      <c r="B59" s="662" t="s">
        <v>530</v>
      </c>
      <c r="C59" s="663" t="s">
        <v>534</v>
      </c>
      <c r="D59" s="664" t="s">
        <v>1569</v>
      </c>
      <c r="E59" s="663" t="s">
        <v>3214</v>
      </c>
      <c r="F59" s="664" t="s">
        <v>3215</v>
      </c>
      <c r="G59" s="663" t="s">
        <v>2998</v>
      </c>
      <c r="H59" s="663" t="s">
        <v>2999</v>
      </c>
      <c r="I59" s="665">
        <v>139.44</v>
      </c>
      <c r="J59" s="665">
        <v>1</v>
      </c>
      <c r="K59" s="666">
        <v>139.44</v>
      </c>
    </row>
    <row r="60" spans="1:11" ht="14.4" customHeight="1" x14ac:dyDescent="0.3">
      <c r="A60" s="661" t="s">
        <v>529</v>
      </c>
      <c r="B60" s="662" t="s">
        <v>530</v>
      </c>
      <c r="C60" s="663" t="s">
        <v>534</v>
      </c>
      <c r="D60" s="664" t="s">
        <v>1569</v>
      </c>
      <c r="E60" s="663" t="s">
        <v>3214</v>
      </c>
      <c r="F60" s="664" t="s">
        <v>3215</v>
      </c>
      <c r="G60" s="663" t="s">
        <v>3000</v>
      </c>
      <c r="H60" s="663" t="s">
        <v>3001</v>
      </c>
      <c r="I60" s="665">
        <v>139.44</v>
      </c>
      <c r="J60" s="665">
        <v>1</v>
      </c>
      <c r="K60" s="666">
        <v>139.44</v>
      </c>
    </row>
    <row r="61" spans="1:11" ht="14.4" customHeight="1" x14ac:dyDescent="0.3">
      <c r="A61" s="661" t="s">
        <v>529</v>
      </c>
      <c r="B61" s="662" t="s">
        <v>530</v>
      </c>
      <c r="C61" s="663" t="s">
        <v>539</v>
      </c>
      <c r="D61" s="664" t="s">
        <v>1570</v>
      </c>
      <c r="E61" s="663" t="s">
        <v>3202</v>
      </c>
      <c r="F61" s="664" t="s">
        <v>3203</v>
      </c>
      <c r="G61" s="663" t="s">
        <v>3002</v>
      </c>
      <c r="H61" s="663" t="s">
        <v>3003</v>
      </c>
      <c r="I61" s="665">
        <v>0.3</v>
      </c>
      <c r="J61" s="665">
        <v>8700</v>
      </c>
      <c r="K61" s="666">
        <v>2610</v>
      </c>
    </row>
    <row r="62" spans="1:11" ht="14.4" customHeight="1" x14ac:dyDescent="0.3">
      <c r="A62" s="661" t="s">
        <v>529</v>
      </c>
      <c r="B62" s="662" t="s">
        <v>530</v>
      </c>
      <c r="C62" s="663" t="s">
        <v>539</v>
      </c>
      <c r="D62" s="664" t="s">
        <v>1570</v>
      </c>
      <c r="E62" s="663" t="s">
        <v>3202</v>
      </c>
      <c r="F62" s="664" t="s">
        <v>3203</v>
      </c>
      <c r="G62" s="663" t="s">
        <v>2896</v>
      </c>
      <c r="H62" s="663" t="s">
        <v>2897</v>
      </c>
      <c r="I62" s="665">
        <v>28.74</v>
      </c>
      <c r="J62" s="665">
        <v>2</v>
      </c>
      <c r="K62" s="666">
        <v>57.48</v>
      </c>
    </row>
    <row r="63" spans="1:11" ht="14.4" customHeight="1" x14ac:dyDescent="0.3">
      <c r="A63" s="661" t="s">
        <v>529</v>
      </c>
      <c r="B63" s="662" t="s">
        <v>530</v>
      </c>
      <c r="C63" s="663" t="s">
        <v>539</v>
      </c>
      <c r="D63" s="664" t="s">
        <v>1570</v>
      </c>
      <c r="E63" s="663" t="s">
        <v>3202</v>
      </c>
      <c r="F63" s="664" t="s">
        <v>3203</v>
      </c>
      <c r="G63" s="663" t="s">
        <v>2904</v>
      </c>
      <c r="H63" s="663" t="s">
        <v>2905</v>
      </c>
      <c r="I63" s="665">
        <v>0.14000000000000001</v>
      </c>
      <c r="J63" s="665">
        <v>100</v>
      </c>
      <c r="K63" s="666">
        <v>14</v>
      </c>
    </row>
    <row r="64" spans="1:11" ht="14.4" customHeight="1" x14ac:dyDescent="0.3">
      <c r="A64" s="661" t="s">
        <v>529</v>
      </c>
      <c r="B64" s="662" t="s">
        <v>530</v>
      </c>
      <c r="C64" s="663" t="s">
        <v>539</v>
      </c>
      <c r="D64" s="664" t="s">
        <v>1570</v>
      </c>
      <c r="E64" s="663" t="s">
        <v>3202</v>
      </c>
      <c r="F64" s="664" t="s">
        <v>3203</v>
      </c>
      <c r="G64" s="663" t="s">
        <v>3004</v>
      </c>
      <c r="H64" s="663" t="s">
        <v>3005</v>
      </c>
      <c r="I64" s="665">
        <v>6.14</v>
      </c>
      <c r="J64" s="665">
        <v>20</v>
      </c>
      <c r="K64" s="666">
        <v>122.77</v>
      </c>
    </row>
    <row r="65" spans="1:11" ht="14.4" customHeight="1" x14ac:dyDescent="0.3">
      <c r="A65" s="661" t="s">
        <v>529</v>
      </c>
      <c r="B65" s="662" t="s">
        <v>530</v>
      </c>
      <c r="C65" s="663" t="s">
        <v>539</v>
      </c>
      <c r="D65" s="664" t="s">
        <v>1570</v>
      </c>
      <c r="E65" s="663" t="s">
        <v>3202</v>
      </c>
      <c r="F65" s="664" t="s">
        <v>3203</v>
      </c>
      <c r="G65" s="663" t="s">
        <v>3006</v>
      </c>
      <c r="H65" s="663" t="s">
        <v>3007</v>
      </c>
      <c r="I65" s="665">
        <v>13.02</v>
      </c>
      <c r="J65" s="665">
        <v>11</v>
      </c>
      <c r="K65" s="666">
        <v>143.22</v>
      </c>
    </row>
    <row r="66" spans="1:11" ht="14.4" customHeight="1" x14ac:dyDescent="0.3">
      <c r="A66" s="661" t="s">
        <v>529</v>
      </c>
      <c r="B66" s="662" t="s">
        <v>530</v>
      </c>
      <c r="C66" s="663" t="s">
        <v>539</v>
      </c>
      <c r="D66" s="664" t="s">
        <v>1570</v>
      </c>
      <c r="E66" s="663" t="s">
        <v>3202</v>
      </c>
      <c r="F66" s="664" t="s">
        <v>3203</v>
      </c>
      <c r="G66" s="663" t="s">
        <v>3008</v>
      </c>
      <c r="H66" s="663" t="s">
        <v>3009</v>
      </c>
      <c r="I66" s="665">
        <v>0.85499999999999998</v>
      </c>
      <c r="J66" s="665">
        <v>200</v>
      </c>
      <c r="K66" s="666">
        <v>171</v>
      </c>
    </row>
    <row r="67" spans="1:11" ht="14.4" customHeight="1" x14ac:dyDescent="0.3">
      <c r="A67" s="661" t="s">
        <v>529</v>
      </c>
      <c r="B67" s="662" t="s">
        <v>530</v>
      </c>
      <c r="C67" s="663" t="s">
        <v>539</v>
      </c>
      <c r="D67" s="664" t="s">
        <v>1570</v>
      </c>
      <c r="E67" s="663" t="s">
        <v>3202</v>
      </c>
      <c r="F67" s="664" t="s">
        <v>3203</v>
      </c>
      <c r="G67" s="663" t="s">
        <v>3010</v>
      </c>
      <c r="H67" s="663" t="s">
        <v>3011</v>
      </c>
      <c r="I67" s="665">
        <v>1.52</v>
      </c>
      <c r="J67" s="665">
        <v>50</v>
      </c>
      <c r="K67" s="666">
        <v>76</v>
      </c>
    </row>
    <row r="68" spans="1:11" ht="14.4" customHeight="1" x14ac:dyDescent="0.3">
      <c r="A68" s="661" t="s">
        <v>529</v>
      </c>
      <c r="B68" s="662" t="s">
        <v>530</v>
      </c>
      <c r="C68" s="663" t="s">
        <v>539</v>
      </c>
      <c r="D68" s="664" t="s">
        <v>1570</v>
      </c>
      <c r="E68" s="663" t="s">
        <v>3202</v>
      </c>
      <c r="F68" s="664" t="s">
        <v>3203</v>
      </c>
      <c r="G68" s="663" t="s">
        <v>2922</v>
      </c>
      <c r="H68" s="663" t="s">
        <v>2923</v>
      </c>
      <c r="I68" s="665">
        <v>2.6749999999999998</v>
      </c>
      <c r="J68" s="665">
        <v>15</v>
      </c>
      <c r="K68" s="666">
        <v>40.08</v>
      </c>
    </row>
    <row r="69" spans="1:11" ht="14.4" customHeight="1" x14ac:dyDescent="0.3">
      <c r="A69" s="661" t="s">
        <v>529</v>
      </c>
      <c r="B69" s="662" t="s">
        <v>530</v>
      </c>
      <c r="C69" s="663" t="s">
        <v>539</v>
      </c>
      <c r="D69" s="664" t="s">
        <v>1570</v>
      </c>
      <c r="E69" s="663" t="s">
        <v>3202</v>
      </c>
      <c r="F69" s="664" t="s">
        <v>3203</v>
      </c>
      <c r="G69" s="663" t="s">
        <v>3012</v>
      </c>
      <c r="H69" s="663" t="s">
        <v>3013</v>
      </c>
      <c r="I69" s="665">
        <v>5.27</v>
      </c>
      <c r="J69" s="665">
        <v>20</v>
      </c>
      <c r="K69" s="666">
        <v>105.4</v>
      </c>
    </row>
    <row r="70" spans="1:11" ht="14.4" customHeight="1" x14ac:dyDescent="0.3">
      <c r="A70" s="661" t="s">
        <v>529</v>
      </c>
      <c r="B70" s="662" t="s">
        <v>530</v>
      </c>
      <c r="C70" s="663" t="s">
        <v>539</v>
      </c>
      <c r="D70" s="664" t="s">
        <v>1570</v>
      </c>
      <c r="E70" s="663" t="s">
        <v>3202</v>
      </c>
      <c r="F70" s="664" t="s">
        <v>3203</v>
      </c>
      <c r="G70" s="663" t="s">
        <v>3014</v>
      </c>
      <c r="H70" s="663" t="s">
        <v>3015</v>
      </c>
      <c r="I70" s="665">
        <v>3.6</v>
      </c>
      <c r="J70" s="665">
        <v>2200</v>
      </c>
      <c r="K70" s="666">
        <v>7919.45</v>
      </c>
    </row>
    <row r="71" spans="1:11" ht="14.4" customHeight="1" x14ac:dyDescent="0.3">
      <c r="A71" s="661" t="s">
        <v>529</v>
      </c>
      <c r="B71" s="662" t="s">
        <v>530</v>
      </c>
      <c r="C71" s="663" t="s">
        <v>539</v>
      </c>
      <c r="D71" s="664" t="s">
        <v>1570</v>
      </c>
      <c r="E71" s="663" t="s">
        <v>3204</v>
      </c>
      <c r="F71" s="664" t="s">
        <v>3205</v>
      </c>
      <c r="G71" s="663" t="s">
        <v>3016</v>
      </c>
      <c r="H71" s="663" t="s">
        <v>3017</v>
      </c>
      <c r="I71" s="665">
        <v>2.75</v>
      </c>
      <c r="J71" s="665">
        <v>20</v>
      </c>
      <c r="K71" s="666">
        <v>55</v>
      </c>
    </row>
    <row r="72" spans="1:11" ht="14.4" customHeight="1" x14ac:dyDescent="0.3">
      <c r="A72" s="661" t="s">
        <v>529</v>
      </c>
      <c r="B72" s="662" t="s">
        <v>530</v>
      </c>
      <c r="C72" s="663" t="s">
        <v>539</v>
      </c>
      <c r="D72" s="664" t="s">
        <v>1570</v>
      </c>
      <c r="E72" s="663" t="s">
        <v>3204</v>
      </c>
      <c r="F72" s="664" t="s">
        <v>3205</v>
      </c>
      <c r="G72" s="663" t="s">
        <v>2930</v>
      </c>
      <c r="H72" s="663" t="s">
        <v>2931</v>
      </c>
      <c r="I72" s="665">
        <v>0.25</v>
      </c>
      <c r="J72" s="665">
        <v>5100</v>
      </c>
      <c r="K72" s="666">
        <v>1275</v>
      </c>
    </row>
    <row r="73" spans="1:11" ht="14.4" customHeight="1" x14ac:dyDescent="0.3">
      <c r="A73" s="661" t="s">
        <v>529</v>
      </c>
      <c r="B73" s="662" t="s">
        <v>530</v>
      </c>
      <c r="C73" s="663" t="s">
        <v>539</v>
      </c>
      <c r="D73" s="664" t="s">
        <v>1570</v>
      </c>
      <c r="E73" s="663" t="s">
        <v>3204</v>
      </c>
      <c r="F73" s="664" t="s">
        <v>3205</v>
      </c>
      <c r="G73" s="663" t="s">
        <v>2936</v>
      </c>
      <c r="H73" s="663" t="s">
        <v>2937</v>
      </c>
      <c r="I73" s="665">
        <v>1.0900000000000001</v>
      </c>
      <c r="J73" s="665">
        <v>200</v>
      </c>
      <c r="K73" s="666">
        <v>218</v>
      </c>
    </row>
    <row r="74" spans="1:11" ht="14.4" customHeight="1" x14ac:dyDescent="0.3">
      <c r="A74" s="661" t="s">
        <v>529</v>
      </c>
      <c r="B74" s="662" t="s">
        <v>530</v>
      </c>
      <c r="C74" s="663" t="s">
        <v>539</v>
      </c>
      <c r="D74" s="664" t="s">
        <v>1570</v>
      </c>
      <c r="E74" s="663" t="s">
        <v>3204</v>
      </c>
      <c r="F74" s="664" t="s">
        <v>3205</v>
      </c>
      <c r="G74" s="663" t="s">
        <v>2938</v>
      </c>
      <c r="H74" s="663" t="s">
        <v>2939</v>
      </c>
      <c r="I74" s="665">
        <v>1.6749999999999998</v>
      </c>
      <c r="J74" s="665">
        <v>300</v>
      </c>
      <c r="K74" s="666">
        <v>503</v>
      </c>
    </row>
    <row r="75" spans="1:11" ht="14.4" customHeight="1" x14ac:dyDescent="0.3">
      <c r="A75" s="661" t="s">
        <v>529</v>
      </c>
      <c r="B75" s="662" t="s">
        <v>530</v>
      </c>
      <c r="C75" s="663" t="s">
        <v>539</v>
      </c>
      <c r="D75" s="664" t="s">
        <v>1570</v>
      </c>
      <c r="E75" s="663" t="s">
        <v>3204</v>
      </c>
      <c r="F75" s="664" t="s">
        <v>3205</v>
      </c>
      <c r="G75" s="663" t="s">
        <v>2940</v>
      </c>
      <c r="H75" s="663" t="s">
        <v>2941</v>
      </c>
      <c r="I75" s="665">
        <v>0.47499999999999998</v>
      </c>
      <c r="J75" s="665">
        <v>300</v>
      </c>
      <c r="K75" s="666">
        <v>142</v>
      </c>
    </row>
    <row r="76" spans="1:11" ht="14.4" customHeight="1" x14ac:dyDescent="0.3">
      <c r="A76" s="661" t="s">
        <v>529</v>
      </c>
      <c r="B76" s="662" t="s">
        <v>530</v>
      </c>
      <c r="C76" s="663" t="s">
        <v>539</v>
      </c>
      <c r="D76" s="664" t="s">
        <v>1570</v>
      </c>
      <c r="E76" s="663" t="s">
        <v>3204</v>
      </c>
      <c r="F76" s="664" t="s">
        <v>3205</v>
      </c>
      <c r="G76" s="663" t="s">
        <v>2942</v>
      </c>
      <c r="H76" s="663" t="s">
        <v>2943</v>
      </c>
      <c r="I76" s="665">
        <v>0.67</v>
      </c>
      <c r="J76" s="665">
        <v>200</v>
      </c>
      <c r="K76" s="666">
        <v>134</v>
      </c>
    </row>
    <row r="77" spans="1:11" ht="14.4" customHeight="1" x14ac:dyDescent="0.3">
      <c r="A77" s="661" t="s">
        <v>529</v>
      </c>
      <c r="B77" s="662" t="s">
        <v>530</v>
      </c>
      <c r="C77" s="663" t="s">
        <v>539</v>
      </c>
      <c r="D77" s="664" t="s">
        <v>1570</v>
      </c>
      <c r="E77" s="663" t="s">
        <v>3204</v>
      </c>
      <c r="F77" s="664" t="s">
        <v>3205</v>
      </c>
      <c r="G77" s="663" t="s">
        <v>3018</v>
      </c>
      <c r="H77" s="663" t="s">
        <v>3019</v>
      </c>
      <c r="I77" s="665">
        <v>9.68</v>
      </c>
      <c r="J77" s="665">
        <v>3</v>
      </c>
      <c r="K77" s="666">
        <v>29.04</v>
      </c>
    </row>
    <row r="78" spans="1:11" ht="14.4" customHeight="1" x14ac:dyDescent="0.3">
      <c r="A78" s="661" t="s">
        <v>529</v>
      </c>
      <c r="B78" s="662" t="s">
        <v>530</v>
      </c>
      <c r="C78" s="663" t="s">
        <v>539</v>
      </c>
      <c r="D78" s="664" t="s">
        <v>1570</v>
      </c>
      <c r="E78" s="663" t="s">
        <v>3204</v>
      </c>
      <c r="F78" s="664" t="s">
        <v>3205</v>
      </c>
      <c r="G78" s="663" t="s">
        <v>2950</v>
      </c>
      <c r="H78" s="663" t="s">
        <v>2951</v>
      </c>
      <c r="I78" s="665">
        <v>1.98</v>
      </c>
      <c r="J78" s="665">
        <v>50</v>
      </c>
      <c r="K78" s="666">
        <v>99</v>
      </c>
    </row>
    <row r="79" spans="1:11" ht="14.4" customHeight="1" x14ac:dyDescent="0.3">
      <c r="A79" s="661" t="s">
        <v>529</v>
      </c>
      <c r="B79" s="662" t="s">
        <v>530</v>
      </c>
      <c r="C79" s="663" t="s">
        <v>539</v>
      </c>
      <c r="D79" s="664" t="s">
        <v>1570</v>
      </c>
      <c r="E79" s="663" t="s">
        <v>3204</v>
      </c>
      <c r="F79" s="664" t="s">
        <v>3205</v>
      </c>
      <c r="G79" s="663" t="s">
        <v>2954</v>
      </c>
      <c r="H79" s="663" t="s">
        <v>2955</v>
      </c>
      <c r="I79" s="665">
        <v>3.1</v>
      </c>
      <c r="J79" s="665">
        <v>50</v>
      </c>
      <c r="K79" s="666">
        <v>155</v>
      </c>
    </row>
    <row r="80" spans="1:11" ht="14.4" customHeight="1" x14ac:dyDescent="0.3">
      <c r="A80" s="661" t="s">
        <v>529</v>
      </c>
      <c r="B80" s="662" t="s">
        <v>530</v>
      </c>
      <c r="C80" s="663" t="s">
        <v>539</v>
      </c>
      <c r="D80" s="664" t="s">
        <v>1570</v>
      </c>
      <c r="E80" s="663" t="s">
        <v>3204</v>
      </c>
      <c r="F80" s="664" t="s">
        <v>3205</v>
      </c>
      <c r="G80" s="663" t="s">
        <v>3020</v>
      </c>
      <c r="H80" s="663" t="s">
        <v>3021</v>
      </c>
      <c r="I80" s="665">
        <v>1.92</v>
      </c>
      <c r="J80" s="665">
        <v>50</v>
      </c>
      <c r="K80" s="666">
        <v>96</v>
      </c>
    </row>
    <row r="81" spans="1:11" ht="14.4" customHeight="1" x14ac:dyDescent="0.3">
      <c r="A81" s="661" t="s">
        <v>529</v>
      </c>
      <c r="B81" s="662" t="s">
        <v>530</v>
      </c>
      <c r="C81" s="663" t="s">
        <v>539</v>
      </c>
      <c r="D81" s="664" t="s">
        <v>1570</v>
      </c>
      <c r="E81" s="663" t="s">
        <v>3204</v>
      </c>
      <c r="F81" s="664" t="s">
        <v>3205</v>
      </c>
      <c r="G81" s="663" t="s">
        <v>3022</v>
      </c>
      <c r="H81" s="663" t="s">
        <v>3023</v>
      </c>
      <c r="I81" s="665">
        <v>0.01</v>
      </c>
      <c r="J81" s="665">
        <v>130</v>
      </c>
      <c r="K81" s="666">
        <v>1.3</v>
      </c>
    </row>
    <row r="82" spans="1:11" ht="14.4" customHeight="1" x14ac:dyDescent="0.3">
      <c r="A82" s="661" t="s">
        <v>529</v>
      </c>
      <c r="B82" s="662" t="s">
        <v>530</v>
      </c>
      <c r="C82" s="663" t="s">
        <v>539</v>
      </c>
      <c r="D82" s="664" t="s">
        <v>1570</v>
      </c>
      <c r="E82" s="663" t="s">
        <v>3204</v>
      </c>
      <c r="F82" s="664" t="s">
        <v>3205</v>
      </c>
      <c r="G82" s="663" t="s">
        <v>3024</v>
      </c>
      <c r="H82" s="663" t="s">
        <v>3025</v>
      </c>
      <c r="I82" s="665">
        <v>17</v>
      </c>
      <c r="J82" s="665">
        <v>200</v>
      </c>
      <c r="K82" s="666">
        <v>3399.3900000000003</v>
      </c>
    </row>
    <row r="83" spans="1:11" ht="14.4" customHeight="1" x14ac:dyDescent="0.3">
      <c r="A83" s="661" t="s">
        <v>529</v>
      </c>
      <c r="B83" s="662" t="s">
        <v>530</v>
      </c>
      <c r="C83" s="663" t="s">
        <v>539</v>
      </c>
      <c r="D83" s="664" t="s">
        <v>1570</v>
      </c>
      <c r="E83" s="663" t="s">
        <v>3204</v>
      </c>
      <c r="F83" s="664" t="s">
        <v>3205</v>
      </c>
      <c r="G83" s="663" t="s">
        <v>3026</v>
      </c>
      <c r="H83" s="663" t="s">
        <v>3027</v>
      </c>
      <c r="I83" s="665">
        <v>47.19</v>
      </c>
      <c r="J83" s="665">
        <v>20</v>
      </c>
      <c r="K83" s="666">
        <v>943.8</v>
      </c>
    </row>
    <row r="84" spans="1:11" ht="14.4" customHeight="1" x14ac:dyDescent="0.3">
      <c r="A84" s="661" t="s">
        <v>529</v>
      </c>
      <c r="B84" s="662" t="s">
        <v>530</v>
      </c>
      <c r="C84" s="663" t="s">
        <v>539</v>
      </c>
      <c r="D84" s="664" t="s">
        <v>1570</v>
      </c>
      <c r="E84" s="663" t="s">
        <v>3204</v>
      </c>
      <c r="F84" s="664" t="s">
        <v>3205</v>
      </c>
      <c r="G84" s="663" t="s">
        <v>2964</v>
      </c>
      <c r="H84" s="663" t="s">
        <v>2965</v>
      </c>
      <c r="I84" s="665">
        <v>17.98</v>
      </c>
      <c r="J84" s="665">
        <v>50</v>
      </c>
      <c r="K84" s="666">
        <v>899</v>
      </c>
    </row>
    <row r="85" spans="1:11" ht="14.4" customHeight="1" x14ac:dyDescent="0.3">
      <c r="A85" s="661" t="s">
        <v>529</v>
      </c>
      <c r="B85" s="662" t="s">
        <v>530</v>
      </c>
      <c r="C85" s="663" t="s">
        <v>539</v>
      </c>
      <c r="D85" s="664" t="s">
        <v>1570</v>
      </c>
      <c r="E85" s="663" t="s">
        <v>3204</v>
      </c>
      <c r="F85" s="664" t="s">
        <v>3205</v>
      </c>
      <c r="G85" s="663" t="s">
        <v>2968</v>
      </c>
      <c r="H85" s="663" t="s">
        <v>2969</v>
      </c>
      <c r="I85" s="665">
        <v>12.1</v>
      </c>
      <c r="J85" s="665">
        <v>10</v>
      </c>
      <c r="K85" s="666">
        <v>121</v>
      </c>
    </row>
    <row r="86" spans="1:11" ht="14.4" customHeight="1" x14ac:dyDescent="0.3">
      <c r="A86" s="661" t="s">
        <v>529</v>
      </c>
      <c r="B86" s="662" t="s">
        <v>530</v>
      </c>
      <c r="C86" s="663" t="s">
        <v>539</v>
      </c>
      <c r="D86" s="664" t="s">
        <v>1570</v>
      </c>
      <c r="E86" s="663" t="s">
        <v>3204</v>
      </c>
      <c r="F86" s="664" t="s">
        <v>3205</v>
      </c>
      <c r="G86" s="663" t="s">
        <v>3028</v>
      </c>
      <c r="H86" s="663" t="s">
        <v>3029</v>
      </c>
      <c r="I86" s="665">
        <v>21.233333333333334</v>
      </c>
      <c r="J86" s="665">
        <v>250</v>
      </c>
      <c r="K86" s="666">
        <v>5308</v>
      </c>
    </row>
    <row r="87" spans="1:11" ht="14.4" customHeight="1" x14ac:dyDescent="0.3">
      <c r="A87" s="661" t="s">
        <v>529</v>
      </c>
      <c r="B87" s="662" t="s">
        <v>530</v>
      </c>
      <c r="C87" s="663" t="s">
        <v>539</v>
      </c>
      <c r="D87" s="664" t="s">
        <v>1570</v>
      </c>
      <c r="E87" s="663" t="s">
        <v>3204</v>
      </c>
      <c r="F87" s="664" t="s">
        <v>3205</v>
      </c>
      <c r="G87" s="663" t="s">
        <v>3030</v>
      </c>
      <c r="H87" s="663" t="s">
        <v>3031</v>
      </c>
      <c r="I87" s="665">
        <v>21.24</v>
      </c>
      <c r="J87" s="665">
        <v>200</v>
      </c>
      <c r="K87" s="666">
        <v>4248</v>
      </c>
    </row>
    <row r="88" spans="1:11" ht="14.4" customHeight="1" x14ac:dyDescent="0.3">
      <c r="A88" s="661" t="s">
        <v>529</v>
      </c>
      <c r="B88" s="662" t="s">
        <v>530</v>
      </c>
      <c r="C88" s="663" t="s">
        <v>539</v>
      </c>
      <c r="D88" s="664" t="s">
        <v>1570</v>
      </c>
      <c r="E88" s="663" t="s">
        <v>3204</v>
      </c>
      <c r="F88" s="664" t="s">
        <v>3205</v>
      </c>
      <c r="G88" s="663" t="s">
        <v>3032</v>
      </c>
      <c r="H88" s="663" t="s">
        <v>3033</v>
      </c>
      <c r="I88" s="665">
        <v>2.34</v>
      </c>
      <c r="J88" s="665">
        <v>100</v>
      </c>
      <c r="K88" s="666">
        <v>234</v>
      </c>
    </row>
    <row r="89" spans="1:11" ht="14.4" customHeight="1" x14ac:dyDescent="0.3">
      <c r="A89" s="661" t="s">
        <v>529</v>
      </c>
      <c r="B89" s="662" t="s">
        <v>530</v>
      </c>
      <c r="C89" s="663" t="s">
        <v>539</v>
      </c>
      <c r="D89" s="664" t="s">
        <v>1570</v>
      </c>
      <c r="E89" s="663" t="s">
        <v>3204</v>
      </c>
      <c r="F89" s="664" t="s">
        <v>3205</v>
      </c>
      <c r="G89" s="663" t="s">
        <v>3034</v>
      </c>
      <c r="H89" s="663" t="s">
        <v>3035</v>
      </c>
      <c r="I89" s="665">
        <v>30.14</v>
      </c>
      <c r="J89" s="665">
        <v>300</v>
      </c>
      <c r="K89" s="666">
        <v>9040.52</v>
      </c>
    </row>
    <row r="90" spans="1:11" ht="14.4" customHeight="1" x14ac:dyDescent="0.3">
      <c r="A90" s="661" t="s">
        <v>529</v>
      </c>
      <c r="B90" s="662" t="s">
        <v>530</v>
      </c>
      <c r="C90" s="663" t="s">
        <v>539</v>
      </c>
      <c r="D90" s="664" t="s">
        <v>1570</v>
      </c>
      <c r="E90" s="663" t="s">
        <v>3204</v>
      </c>
      <c r="F90" s="664" t="s">
        <v>3205</v>
      </c>
      <c r="G90" s="663" t="s">
        <v>3036</v>
      </c>
      <c r="H90" s="663" t="s">
        <v>3037</v>
      </c>
      <c r="I90" s="665">
        <v>1389.9949999999999</v>
      </c>
      <c r="J90" s="665">
        <v>2</v>
      </c>
      <c r="K90" s="666">
        <v>2779.99</v>
      </c>
    </row>
    <row r="91" spans="1:11" ht="14.4" customHeight="1" x14ac:dyDescent="0.3">
      <c r="A91" s="661" t="s">
        <v>529</v>
      </c>
      <c r="B91" s="662" t="s">
        <v>530</v>
      </c>
      <c r="C91" s="663" t="s">
        <v>539</v>
      </c>
      <c r="D91" s="664" t="s">
        <v>1570</v>
      </c>
      <c r="E91" s="663" t="s">
        <v>3204</v>
      </c>
      <c r="F91" s="664" t="s">
        <v>3205</v>
      </c>
      <c r="G91" s="663" t="s">
        <v>3038</v>
      </c>
      <c r="H91" s="663" t="s">
        <v>3039</v>
      </c>
      <c r="I91" s="665">
        <v>434.47</v>
      </c>
      <c r="J91" s="665">
        <v>2</v>
      </c>
      <c r="K91" s="666">
        <v>868.94</v>
      </c>
    </row>
    <row r="92" spans="1:11" ht="14.4" customHeight="1" x14ac:dyDescent="0.3">
      <c r="A92" s="661" t="s">
        <v>529</v>
      </c>
      <c r="B92" s="662" t="s">
        <v>530</v>
      </c>
      <c r="C92" s="663" t="s">
        <v>539</v>
      </c>
      <c r="D92" s="664" t="s">
        <v>1570</v>
      </c>
      <c r="E92" s="663" t="s">
        <v>3204</v>
      </c>
      <c r="F92" s="664" t="s">
        <v>3205</v>
      </c>
      <c r="G92" s="663" t="s">
        <v>3040</v>
      </c>
      <c r="H92" s="663" t="s">
        <v>3041</v>
      </c>
      <c r="I92" s="665">
        <v>1492.7</v>
      </c>
      <c r="J92" s="665">
        <v>3</v>
      </c>
      <c r="K92" s="666">
        <v>4478.1000000000004</v>
      </c>
    </row>
    <row r="93" spans="1:11" ht="14.4" customHeight="1" x14ac:dyDescent="0.3">
      <c r="A93" s="661" t="s">
        <v>529</v>
      </c>
      <c r="B93" s="662" t="s">
        <v>530</v>
      </c>
      <c r="C93" s="663" t="s">
        <v>539</v>
      </c>
      <c r="D93" s="664" t="s">
        <v>1570</v>
      </c>
      <c r="E93" s="663" t="s">
        <v>3204</v>
      </c>
      <c r="F93" s="664" t="s">
        <v>3205</v>
      </c>
      <c r="G93" s="663" t="s">
        <v>3042</v>
      </c>
      <c r="H93" s="663" t="s">
        <v>3043</v>
      </c>
      <c r="I93" s="665">
        <v>2680.15</v>
      </c>
      <c r="J93" s="665">
        <v>2</v>
      </c>
      <c r="K93" s="666">
        <v>5360.3</v>
      </c>
    </row>
    <row r="94" spans="1:11" ht="14.4" customHeight="1" x14ac:dyDescent="0.3">
      <c r="A94" s="661" t="s">
        <v>529</v>
      </c>
      <c r="B94" s="662" t="s">
        <v>530</v>
      </c>
      <c r="C94" s="663" t="s">
        <v>539</v>
      </c>
      <c r="D94" s="664" t="s">
        <v>1570</v>
      </c>
      <c r="E94" s="663" t="s">
        <v>3204</v>
      </c>
      <c r="F94" s="664" t="s">
        <v>3205</v>
      </c>
      <c r="G94" s="663" t="s">
        <v>3044</v>
      </c>
      <c r="H94" s="663" t="s">
        <v>3045</v>
      </c>
      <c r="I94" s="665">
        <v>4531</v>
      </c>
      <c r="J94" s="665">
        <v>1</v>
      </c>
      <c r="K94" s="666">
        <v>4531</v>
      </c>
    </row>
    <row r="95" spans="1:11" ht="14.4" customHeight="1" x14ac:dyDescent="0.3">
      <c r="A95" s="661" t="s">
        <v>529</v>
      </c>
      <c r="B95" s="662" t="s">
        <v>530</v>
      </c>
      <c r="C95" s="663" t="s">
        <v>539</v>
      </c>
      <c r="D95" s="664" t="s">
        <v>1570</v>
      </c>
      <c r="E95" s="663" t="s">
        <v>3204</v>
      </c>
      <c r="F95" s="664" t="s">
        <v>3205</v>
      </c>
      <c r="G95" s="663" t="s">
        <v>3046</v>
      </c>
      <c r="H95" s="663" t="s">
        <v>3047</v>
      </c>
      <c r="I95" s="665">
        <v>206.91</v>
      </c>
      <c r="J95" s="665">
        <v>5</v>
      </c>
      <c r="K95" s="666">
        <v>1034.55</v>
      </c>
    </row>
    <row r="96" spans="1:11" ht="14.4" customHeight="1" x14ac:dyDescent="0.3">
      <c r="A96" s="661" t="s">
        <v>529</v>
      </c>
      <c r="B96" s="662" t="s">
        <v>530</v>
      </c>
      <c r="C96" s="663" t="s">
        <v>539</v>
      </c>
      <c r="D96" s="664" t="s">
        <v>1570</v>
      </c>
      <c r="E96" s="663" t="s">
        <v>3204</v>
      </c>
      <c r="F96" s="664" t="s">
        <v>3205</v>
      </c>
      <c r="G96" s="663" t="s">
        <v>3048</v>
      </c>
      <c r="H96" s="663" t="s">
        <v>3049</v>
      </c>
      <c r="I96" s="665">
        <v>206.91</v>
      </c>
      <c r="J96" s="665">
        <v>15</v>
      </c>
      <c r="K96" s="666">
        <v>3103.65</v>
      </c>
    </row>
    <row r="97" spans="1:11" ht="14.4" customHeight="1" x14ac:dyDescent="0.3">
      <c r="A97" s="661" t="s">
        <v>529</v>
      </c>
      <c r="B97" s="662" t="s">
        <v>530</v>
      </c>
      <c r="C97" s="663" t="s">
        <v>539</v>
      </c>
      <c r="D97" s="664" t="s">
        <v>1570</v>
      </c>
      <c r="E97" s="663" t="s">
        <v>3204</v>
      </c>
      <c r="F97" s="664" t="s">
        <v>3205</v>
      </c>
      <c r="G97" s="663" t="s">
        <v>3050</v>
      </c>
      <c r="H97" s="663" t="s">
        <v>3051</v>
      </c>
      <c r="I97" s="665">
        <v>206.91</v>
      </c>
      <c r="J97" s="665">
        <v>10</v>
      </c>
      <c r="K97" s="666">
        <v>2069.1</v>
      </c>
    </row>
    <row r="98" spans="1:11" ht="14.4" customHeight="1" x14ac:dyDescent="0.3">
      <c r="A98" s="661" t="s">
        <v>529</v>
      </c>
      <c r="B98" s="662" t="s">
        <v>530</v>
      </c>
      <c r="C98" s="663" t="s">
        <v>539</v>
      </c>
      <c r="D98" s="664" t="s">
        <v>1570</v>
      </c>
      <c r="E98" s="663" t="s">
        <v>3208</v>
      </c>
      <c r="F98" s="664" t="s">
        <v>3209</v>
      </c>
      <c r="G98" s="663" t="s">
        <v>2986</v>
      </c>
      <c r="H98" s="663" t="s">
        <v>2987</v>
      </c>
      <c r="I98" s="665">
        <v>8.16</v>
      </c>
      <c r="J98" s="665">
        <v>300</v>
      </c>
      <c r="K98" s="666">
        <v>2448</v>
      </c>
    </row>
    <row r="99" spans="1:11" ht="14.4" customHeight="1" x14ac:dyDescent="0.3">
      <c r="A99" s="661" t="s">
        <v>529</v>
      </c>
      <c r="B99" s="662" t="s">
        <v>530</v>
      </c>
      <c r="C99" s="663" t="s">
        <v>539</v>
      </c>
      <c r="D99" s="664" t="s">
        <v>1570</v>
      </c>
      <c r="E99" s="663" t="s">
        <v>3210</v>
      </c>
      <c r="F99" s="664" t="s">
        <v>3211</v>
      </c>
      <c r="G99" s="663" t="s">
        <v>3052</v>
      </c>
      <c r="H99" s="663" t="s">
        <v>3053</v>
      </c>
      <c r="I99" s="665">
        <v>0.31</v>
      </c>
      <c r="J99" s="665">
        <v>100</v>
      </c>
      <c r="K99" s="666">
        <v>31</v>
      </c>
    </row>
    <row r="100" spans="1:11" ht="14.4" customHeight="1" x14ac:dyDescent="0.3">
      <c r="A100" s="661" t="s">
        <v>529</v>
      </c>
      <c r="B100" s="662" t="s">
        <v>530</v>
      </c>
      <c r="C100" s="663" t="s">
        <v>539</v>
      </c>
      <c r="D100" s="664" t="s">
        <v>1570</v>
      </c>
      <c r="E100" s="663" t="s">
        <v>3210</v>
      </c>
      <c r="F100" s="664" t="s">
        <v>3211</v>
      </c>
      <c r="G100" s="663" t="s">
        <v>3054</v>
      </c>
      <c r="H100" s="663" t="s">
        <v>3055</v>
      </c>
      <c r="I100" s="665">
        <v>0.31</v>
      </c>
      <c r="J100" s="665">
        <v>100</v>
      </c>
      <c r="K100" s="666">
        <v>31</v>
      </c>
    </row>
    <row r="101" spans="1:11" ht="14.4" customHeight="1" x14ac:dyDescent="0.3">
      <c r="A101" s="661" t="s">
        <v>529</v>
      </c>
      <c r="B101" s="662" t="s">
        <v>530</v>
      </c>
      <c r="C101" s="663" t="s">
        <v>539</v>
      </c>
      <c r="D101" s="664" t="s">
        <v>1570</v>
      </c>
      <c r="E101" s="663" t="s">
        <v>3212</v>
      </c>
      <c r="F101" s="664" t="s">
        <v>3213</v>
      </c>
      <c r="G101" s="663" t="s">
        <v>2994</v>
      </c>
      <c r="H101" s="663" t="s">
        <v>2995</v>
      </c>
      <c r="I101" s="665">
        <v>0.71</v>
      </c>
      <c r="J101" s="665">
        <v>1600</v>
      </c>
      <c r="K101" s="666">
        <v>1136</v>
      </c>
    </row>
    <row r="102" spans="1:11" ht="14.4" customHeight="1" x14ac:dyDescent="0.3">
      <c r="A102" s="661" t="s">
        <v>529</v>
      </c>
      <c r="B102" s="662" t="s">
        <v>530</v>
      </c>
      <c r="C102" s="663" t="s">
        <v>539</v>
      </c>
      <c r="D102" s="664" t="s">
        <v>1570</v>
      </c>
      <c r="E102" s="663" t="s">
        <v>3212</v>
      </c>
      <c r="F102" s="664" t="s">
        <v>3213</v>
      </c>
      <c r="G102" s="663" t="s">
        <v>2996</v>
      </c>
      <c r="H102" s="663" t="s">
        <v>2997</v>
      </c>
      <c r="I102" s="665">
        <v>0.71</v>
      </c>
      <c r="J102" s="665">
        <v>1600</v>
      </c>
      <c r="K102" s="666">
        <v>1136</v>
      </c>
    </row>
    <row r="103" spans="1:11" ht="14.4" customHeight="1" x14ac:dyDescent="0.3">
      <c r="A103" s="661" t="s">
        <v>529</v>
      </c>
      <c r="B103" s="662" t="s">
        <v>530</v>
      </c>
      <c r="C103" s="663" t="s">
        <v>539</v>
      </c>
      <c r="D103" s="664" t="s">
        <v>1570</v>
      </c>
      <c r="E103" s="663" t="s">
        <v>3216</v>
      </c>
      <c r="F103" s="664" t="s">
        <v>3217</v>
      </c>
      <c r="G103" s="663" t="s">
        <v>3056</v>
      </c>
      <c r="H103" s="663" t="s">
        <v>3057</v>
      </c>
      <c r="I103" s="665">
        <v>15.21</v>
      </c>
      <c r="J103" s="665">
        <v>50</v>
      </c>
      <c r="K103" s="666">
        <v>760.41</v>
      </c>
    </row>
    <row r="104" spans="1:11" ht="14.4" customHeight="1" x14ac:dyDescent="0.3">
      <c r="A104" s="661" t="s">
        <v>529</v>
      </c>
      <c r="B104" s="662" t="s">
        <v>530</v>
      </c>
      <c r="C104" s="663" t="s">
        <v>542</v>
      </c>
      <c r="D104" s="664" t="s">
        <v>1571</v>
      </c>
      <c r="E104" s="663" t="s">
        <v>3202</v>
      </c>
      <c r="F104" s="664" t="s">
        <v>3203</v>
      </c>
      <c r="G104" s="663" t="s">
        <v>2896</v>
      </c>
      <c r="H104" s="663" t="s">
        <v>2897</v>
      </c>
      <c r="I104" s="665">
        <v>28.73</v>
      </c>
      <c r="J104" s="665">
        <v>48</v>
      </c>
      <c r="K104" s="666">
        <v>1379.04</v>
      </c>
    </row>
    <row r="105" spans="1:11" ht="14.4" customHeight="1" x14ac:dyDescent="0.3">
      <c r="A105" s="661" t="s">
        <v>529</v>
      </c>
      <c r="B105" s="662" t="s">
        <v>530</v>
      </c>
      <c r="C105" s="663" t="s">
        <v>542</v>
      </c>
      <c r="D105" s="664" t="s">
        <v>1571</v>
      </c>
      <c r="E105" s="663" t="s">
        <v>3202</v>
      </c>
      <c r="F105" s="664" t="s">
        <v>3203</v>
      </c>
      <c r="G105" s="663" t="s">
        <v>3058</v>
      </c>
      <c r="H105" s="663" t="s">
        <v>3059</v>
      </c>
      <c r="I105" s="665">
        <v>36.93</v>
      </c>
      <c r="J105" s="665">
        <v>50</v>
      </c>
      <c r="K105" s="666">
        <v>1846.32</v>
      </c>
    </row>
    <row r="106" spans="1:11" ht="14.4" customHeight="1" x14ac:dyDescent="0.3">
      <c r="A106" s="661" t="s">
        <v>529</v>
      </c>
      <c r="B106" s="662" t="s">
        <v>530</v>
      </c>
      <c r="C106" s="663" t="s">
        <v>542</v>
      </c>
      <c r="D106" s="664" t="s">
        <v>1571</v>
      </c>
      <c r="E106" s="663" t="s">
        <v>3202</v>
      </c>
      <c r="F106" s="664" t="s">
        <v>3203</v>
      </c>
      <c r="G106" s="663" t="s">
        <v>3060</v>
      </c>
      <c r="H106" s="663" t="s">
        <v>3061</v>
      </c>
      <c r="I106" s="665">
        <v>7.98</v>
      </c>
      <c r="J106" s="665">
        <v>500</v>
      </c>
      <c r="K106" s="666">
        <v>3987.63</v>
      </c>
    </row>
    <row r="107" spans="1:11" ht="14.4" customHeight="1" x14ac:dyDescent="0.3">
      <c r="A107" s="661" t="s">
        <v>529</v>
      </c>
      <c r="B107" s="662" t="s">
        <v>530</v>
      </c>
      <c r="C107" s="663" t="s">
        <v>542</v>
      </c>
      <c r="D107" s="664" t="s">
        <v>1571</v>
      </c>
      <c r="E107" s="663" t="s">
        <v>3202</v>
      </c>
      <c r="F107" s="664" t="s">
        <v>3203</v>
      </c>
      <c r="G107" s="663" t="s">
        <v>3062</v>
      </c>
      <c r="H107" s="663" t="s">
        <v>3063</v>
      </c>
      <c r="I107" s="665">
        <v>140.11000000000001</v>
      </c>
      <c r="J107" s="665">
        <v>10</v>
      </c>
      <c r="K107" s="666">
        <v>1401.1</v>
      </c>
    </row>
    <row r="108" spans="1:11" ht="14.4" customHeight="1" x14ac:dyDescent="0.3">
      <c r="A108" s="661" t="s">
        <v>529</v>
      </c>
      <c r="B108" s="662" t="s">
        <v>530</v>
      </c>
      <c r="C108" s="663" t="s">
        <v>542</v>
      </c>
      <c r="D108" s="664" t="s">
        <v>1571</v>
      </c>
      <c r="E108" s="663" t="s">
        <v>3202</v>
      </c>
      <c r="F108" s="664" t="s">
        <v>3203</v>
      </c>
      <c r="G108" s="663" t="s">
        <v>3064</v>
      </c>
      <c r="H108" s="663" t="s">
        <v>3065</v>
      </c>
      <c r="I108" s="665">
        <v>159.55000000000001</v>
      </c>
      <c r="J108" s="665">
        <v>5</v>
      </c>
      <c r="K108" s="666">
        <v>797.77</v>
      </c>
    </row>
    <row r="109" spans="1:11" ht="14.4" customHeight="1" x14ac:dyDescent="0.3">
      <c r="A109" s="661" t="s">
        <v>529</v>
      </c>
      <c r="B109" s="662" t="s">
        <v>530</v>
      </c>
      <c r="C109" s="663" t="s">
        <v>542</v>
      </c>
      <c r="D109" s="664" t="s">
        <v>1571</v>
      </c>
      <c r="E109" s="663" t="s">
        <v>3202</v>
      </c>
      <c r="F109" s="664" t="s">
        <v>3203</v>
      </c>
      <c r="G109" s="663" t="s">
        <v>3066</v>
      </c>
      <c r="H109" s="663" t="s">
        <v>3067</v>
      </c>
      <c r="I109" s="665">
        <v>98.37</v>
      </c>
      <c r="J109" s="665">
        <v>1</v>
      </c>
      <c r="K109" s="666">
        <v>98.37</v>
      </c>
    </row>
    <row r="110" spans="1:11" ht="14.4" customHeight="1" x14ac:dyDescent="0.3">
      <c r="A110" s="661" t="s">
        <v>529</v>
      </c>
      <c r="B110" s="662" t="s">
        <v>530</v>
      </c>
      <c r="C110" s="663" t="s">
        <v>542</v>
      </c>
      <c r="D110" s="664" t="s">
        <v>1571</v>
      </c>
      <c r="E110" s="663" t="s">
        <v>3202</v>
      </c>
      <c r="F110" s="664" t="s">
        <v>3203</v>
      </c>
      <c r="G110" s="663" t="s">
        <v>2910</v>
      </c>
      <c r="H110" s="663" t="s">
        <v>2911</v>
      </c>
      <c r="I110" s="665">
        <v>17.25</v>
      </c>
      <c r="J110" s="665">
        <v>500</v>
      </c>
      <c r="K110" s="666">
        <v>8625</v>
      </c>
    </row>
    <row r="111" spans="1:11" ht="14.4" customHeight="1" x14ac:dyDescent="0.3">
      <c r="A111" s="661" t="s">
        <v>529</v>
      </c>
      <c r="B111" s="662" t="s">
        <v>530</v>
      </c>
      <c r="C111" s="663" t="s">
        <v>542</v>
      </c>
      <c r="D111" s="664" t="s">
        <v>1571</v>
      </c>
      <c r="E111" s="663" t="s">
        <v>3202</v>
      </c>
      <c r="F111" s="664" t="s">
        <v>3203</v>
      </c>
      <c r="G111" s="663" t="s">
        <v>3068</v>
      </c>
      <c r="H111" s="663" t="s">
        <v>3069</v>
      </c>
      <c r="I111" s="665">
        <v>15.46</v>
      </c>
      <c r="J111" s="665">
        <v>250</v>
      </c>
      <c r="K111" s="666">
        <v>3864</v>
      </c>
    </row>
    <row r="112" spans="1:11" ht="14.4" customHeight="1" x14ac:dyDescent="0.3">
      <c r="A112" s="661" t="s">
        <v>529</v>
      </c>
      <c r="B112" s="662" t="s">
        <v>530</v>
      </c>
      <c r="C112" s="663" t="s">
        <v>542</v>
      </c>
      <c r="D112" s="664" t="s">
        <v>1571</v>
      </c>
      <c r="E112" s="663" t="s">
        <v>3202</v>
      </c>
      <c r="F112" s="664" t="s">
        <v>3203</v>
      </c>
      <c r="G112" s="663" t="s">
        <v>3070</v>
      </c>
      <c r="H112" s="663" t="s">
        <v>3071</v>
      </c>
      <c r="I112" s="665">
        <v>120.69</v>
      </c>
      <c r="J112" s="665">
        <v>10</v>
      </c>
      <c r="K112" s="666">
        <v>1206.93</v>
      </c>
    </row>
    <row r="113" spans="1:11" ht="14.4" customHeight="1" x14ac:dyDescent="0.3">
      <c r="A113" s="661" t="s">
        <v>529</v>
      </c>
      <c r="B113" s="662" t="s">
        <v>530</v>
      </c>
      <c r="C113" s="663" t="s">
        <v>542</v>
      </c>
      <c r="D113" s="664" t="s">
        <v>1571</v>
      </c>
      <c r="E113" s="663" t="s">
        <v>3202</v>
      </c>
      <c r="F113" s="664" t="s">
        <v>3203</v>
      </c>
      <c r="G113" s="663" t="s">
        <v>3072</v>
      </c>
      <c r="H113" s="663" t="s">
        <v>3073</v>
      </c>
      <c r="I113" s="665">
        <v>1.59</v>
      </c>
      <c r="J113" s="665">
        <v>900</v>
      </c>
      <c r="K113" s="666">
        <v>1431.75</v>
      </c>
    </row>
    <row r="114" spans="1:11" ht="14.4" customHeight="1" x14ac:dyDescent="0.3">
      <c r="A114" s="661" t="s">
        <v>529</v>
      </c>
      <c r="B114" s="662" t="s">
        <v>530</v>
      </c>
      <c r="C114" s="663" t="s">
        <v>542</v>
      </c>
      <c r="D114" s="664" t="s">
        <v>1571</v>
      </c>
      <c r="E114" s="663" t="s">
        <v>3202</v>
      </c>
      <c r="F114" s="664" t="s">
        <v>3203</v>
      </c>
      <c r="G114" s="663" t="s">
        <v>3074</v>
      </c>
      <c r="H114" s="663" t="s">
        <v>3075</v>
      </c>
      <c r="I114" s="665">
        <v>0.7</v>
      </c>
      <c r="J114" s="665">
        <v>1500</v>
      </c>
      <c r="K114" s="666">
        <v>1053.98</v>
      </c>
    </row>
    <row r="115" spans="1:11" ht="14.4" customHeight="1" x14ac:dyDescent="0.3">
      <c r="A115" s="661" t="s">
        <v>529</v>
      </c>
      <c r="B115" s="662" t="s">
        <v>530</v>
      </c>
      <c r="C115" s="663" t="s">
        <v>542</v>
      </c>
      <c r="D115" s="664" t="s">
        <v>1571</v>
      </c>
      <c r="E115" s="663" t="s">
        <v>3202</v>
      </c>
      <c r="F115" s="664" t="s">
        <v>3203</v>
      </c>
      <c r="G115" s="663" t="s">
        <v>3076</v>
      </c>
      <c r="H115" s="663" t="s">
        <v>3077</v>
      </c>
      <c r="I115" s="665">
        <v>0.63</v>
      </c>
      <c r="J115" s="665">
        <v>4500</v>
      </c>
      <c r="K115" s="666">
        <v>2813.48</v>
      </c>
    </row>
    <row r="116" spans="1:11" ht="14.4" customHeight="1" x14ac:dyDescent="0.3">
      <c r="A116" s="661" t="s">
        <v>529</v>
      </c>
      <c r="B116" s="662" t="s">
        <v>530</v>
      </c>
      <c r="C116" s="663" t="s">
        <v>542</v>
      </c>
      <c r="D116" s="664" t="s">
        <v>1571</v>
      </c>
      <c r="E116" s="663" t="s">
        <v>3202</v>
      </c>
      <c r="F116" s="664" t="s">
        <v>3203</v>
      </c>
      <c r="G116" s="663" t="s">
        <v>3078</v>
      </c>
      <c r="H116" s="663" t="s">
        <v>3079</v>
      </c>
      <c r="I116" s="665">
        <v>8.74</v>
      </c>
      <c r="J116" s="665">
        <v>300</v>
      </c>
      <c r="K116" s="666">
        <v>2622</v>
      </c>
    </row>
    <row r="117" spans="1:11" ht="14.4" customHeight="1" x14ac:dyDescent="0.3">
      <c r="A117" s="661" t="s">
        <v>529</v>
      </c>
      <c r="B117" s="662" t="s">
        <v>530</v>
      </c>
      <c r="C117" s="663" t="s">
        <v>542</v>
      </c>
      <c r="D117" s="664" t="s">
        <v>1571</v>
      </c>
      <c r="E117" s="663" t="s">
        <v>3202</v>
      </c>
      <c r="F117" s="664" t="s">
        <v>3203</v>
      </c>
      <c r="G117" s="663" t="s">
        <v>3080</v>
      </c>
      <c r="H117" s="663" t="s">
        <v>3081</v>
      </c>
      <c r="I117" s="665">
        <v>112.82</v>
      </c>
      <c r="J117" s="665">
        <v>10</v>
      </c>
      <c r="K117" s="666">
        <v>1128.2</v>
      </c>
    </row>
    <row r="118" spans="1:11" ht="14.4" customHeight="1" x14ac:dyDescent="0.3">
      <c r="A118" s="661" t="s">
        <v>529</v>
      </c>
      <c r="B118" s="662" t="s">
        <v>530</v>
      </c>
      <c r="C118" s="663" t="s">
        <v>542</v>
      </c>
      <c r="D118" s="664" t="s">
        <v>1571</v>
      </c>
      <c r="E118" s="663" t="s">
        <v>3202</v>
      </c>
      <c r="F118" s="664" t="s">
        <v>3203</v>
      </c>
      <c r="G118" s="663" t="s">
        <v>3082</v>
      </c>
      <c r="H118" s="663" t="s">
        <v>3083</v>
      </c>
      <c r="I118" s="665">
        <v>42.99</v>
      </c>
      <c r="J118" s="665">
        <v>10</v>
      </c>
      <c r="K118" s="666">
        <v>429.9</v>
      </c>
    </row>
    <row r="119" spans="1:11" ht="14.4" customHeight="1" x14ac:dyDescent="0.3">
      <c r="A119" s="661" t="s">
        <v>529</v>
      </c>
      <c r="B119" s="662" t="s">
        <v>530</v>
      </c>
      <c r="C119" s="663" t="s">
        <v>542</v>
      </c>
      <c r="D119" s="664" t="s">
        <v>1571</v>
      </c>
      <c r="E119" s="663" t="s">
        <v>3202</v>
      </c>
      <c r="F119" s="664" t="s">
        <v>3203</v>
      </c>
      <c r="G119" s="663" t="s">
        <v>3084</v>
      </c>
      <c r="H119" s="663" t="s">
        <v>3085</v>
      </c>
      <c r="I119" s="665">
        <v>69</v>
      </c>
      <c r="J119" s="665">
        <v>10</v>
      </c>
      <c r="K119" s="666">
        <v>690</v>
      </c>
    </row>
    <row r="120" spans="1:11" ht="14.4" customHeight="1" x14ac:dyDescent="0.3">
      <c r="A120" s="661" t="s">
        <v>529</v>
      </c>
      <c r="B120" s="662" t="s">
        <v>530</v>
      </c>
      <c r="C120" s="663" t="s">
        <v>542</v>
      </c>
      <c r="D120" s="664" t="s">
        <v>1571</v>
      </c>
      <c r="E120" s="663" t="s">
        <v>3202</v>
      </c>
      <c r="F120" s="664" t="s">
        <v>3203</v>
      </c>
      <c r="G120" s="663" t="s">
        <v>3086</v>
      </c>
      <c r="H120" s="663" t="s">
        <v>3087</v>
      </c>
      <c r="I120" s="665">
        <v>0.82</v>
      </c>
      <c r="J120" s="665">
        <v>2000</v>
      </c>
      <c r="K120" s="666">
        <v>1641.1</v>
      </c>
    </row>
    <row r="121" spans="1:11" ht="14.4" customHeight="1" x14ac:dyDescent="0.3">
      <c r="A121" s="661" t="s">
        <v>529</v>
      </c>
      <c r="B121" s="662" t="s">
        <v>530</v>
      </c>
      <c r="C121" s="663" t="s">
        <v>542</v>
      </c>
      <c r="D121" s="664" t="s">
        <v>1571</v>
      </c>
      <c r="E121" s="663" t="s">
        <v>3202</v>
      </c>
      <c r="F121" s="664" t="s">
        <v>3203</v>
      </c>
      <c r="G121" s="663" t="s">
        <v>3088</v>
      </c>
      <c r="H121" s="663" t="s">
        <v>3089</v>
      </c>
      <c r="I121" s="665">
        <v>2.4700000000000002</v>
      </c>
      <c r="J121" s="665">
        <v>1600</v>
      </c>
      <c r="K121" s="666">
        <v>3956</v>
      </c>
    </row>
    <row r="122" spans="1:11" ht="14.4" customHeight="1" x14ac:dyDescent="0.3">
      <c r="A122" s="661" t="s">
        <v>529</v>
      </c>
      <c r="B122" s="662" t="s">
        <v>530</v>
      </c>
      <c r="C122" s="663" t="s">
        <v>542</v>
      </c>
      <c r="D122" s="664" t="s">
        <v>1571</v>
      </c>
      <c r="E122" s="663" t="s">
        <v>3202</v>
      </c>
      <c r="F122" s="664" t="s">
        <v>3203</v>
      </c>
      <c r="G122" s="663" t="s">
        <v>3090</v>
      </c>
      <c r="H122" s="663" t="s">
        <v>3091</v>
      </c>
      <c r="I122" s="665">
        <v>17.940000000000001</v>
      </c>
      <c r="J122" s="665">
        <v>1</v>
      </c>
      <c r="K122" s="666">
        <v>17.940000000000001</v>
      </c>
    </row>
    <row r="123" spans="1:11" ht="14.4" customHeight="1" x14ac:dyDescent="0.3">
      <c r="A123" s="661" t="s">
        <v>529</v>
      </c>
      <c r="B123" s="662" t="s">
        <v>530</v>
      </c>
      <c r="C123" s="663" t="s">
        <v>542</v>
      </c>
      <c r="D123" s="664" t="s">
        <v>1571</v>
      </c>
      <c r="E123" s="663" t="s">
        <v>3202</v>
      </c>
      <c r="F123" s="664" t="s">
        <v>3203</v>
      </c>
      <c r="G123" s="663" t="s">
        <v>3092</v>
      </c>
      <c r="H123" s="663" t="s">
        <v>3093</v>
      </c>
      <c r="I123" s="665">
        <v>8.52</v>
      </c>
      <c r="J123" s="665">
        <v>500</v>
      </c>
      <c r="K123" s="666">
        <v>4260.75</v>
      </c>
    </row>
    <row r="124" spans="1:11" ht="14.4" customHeight="1" x14ac:dyDescent="0.3">
      <c r="A124" s="661" t="s">
        <v>529</v>
      </c>
      <c r="B124" s="662" t="s">
        <v>530</v>
      </c>
      <c r="C124" s="663" t="s">
        <v>542</v>
      </c>
      <c r="D124" s="664" t="s">
        <v>1571</v>
      </c>
      <c r="E124" s="663" t="s">
        <v>3202</v>
      </c>
      <c r="F124" s="664" t="s">
        <v>3203</v>
      </c>
      <c r="G124" s="663" t="s">
        <v>3094</v>
      </c>
      <c r="H124" s="663" t="s">
        <v>3095</v>
      </c>
      <c r="I124" s="665">
        <v>0.89</v>
      </c>
      <c r="J124" s="665">
        <v>500</v>
      </c>
      <c r="K124" s="666">
        <v>443.9</v>
      </c>
    </row>
    <row r="125" spans="1:11" ht="14.4" customHeight="1" x14ac:dyDescent="0.3">
      <c r="A125" s="661" t="s">
        <v>529</v>
      </c>
      <c r="B125" s="662" t="s">
        <v>530</v>
      </c>
      <c r="C125" s="663" t="s">
        <v>542</v>
      </c>
      <c r="D125" s="664" t="s">
        <v>1571</v>
      </c>
      <c r="E125" s="663" t="s">
        <v>3204</v>
      </c>
      <c r="F125" s="664" t="s">
        <v>3205</v>
      </c>
      <c r="G125" s="663" t="s">
        <v>2930</v>
      </c>
      <c r="H125" s="663" t="s">
        <v>2931</v>
      </c>
      <c r="I125" s="665">
        <v>0.25</v>
      </c>
      <c r="J125" s="665">
        <v>1000</v>
      </c>
      <c r="K125" s="666">
        <v>250</v>
      </c>
    </row>
    <row r="126" spans="1:11" ht="14.4" customHeight="1" x14ac:dyDescent="0.3">
      <c r="A126" s="661" t="s">
        <v>529</v>
      </c>
      <c r="B126" s="662" t="s">
        <v>530</v>
      </c>
      <c r="C126" s="663" t="s">
        <v>542</v>
      </c>
      <c r="D126" s="664" t="s">
        <v>1571</v>
      </c>
      <c r="E126" s="663" t="s">
        <v>3204</v>
      </c>
      <c r="F126" s="664" t="s">
        <v>3205</v>
      </c>
      <c r="G126" s="663" t="s">
        <v>2938</v>
      </c>
      <c r="H126" s="663" t="s">
        <v>2939</v>
      </c>
      <c r="I126" s="665">
        <v>1.67</v>
      </c>
      <c r="J126" s="665">
        <v>100</v>
      </c>
      <c r="K126" s="666">
        <v>167</v>
      </c>
    </row>
    <row r="127" spans="1:11" ht="14.4" customHeight="1" x14ac:dyDescent="0.3">
      <c r="A127" s="661" t="s">
        <v>529</v>
      </c>
      <c r="B127" s="662" t="s">
        <v>530</v>
      </c>
      <c r="C127" s="663" t="s">
        <v>542</v>
      </c>
      <c r="D127" s="664" t="s">
        <v>1571</v>
      </c>
      <c r="E127" s="663" t="s">
        <v>3204</v>
      </c>
      <c r="F127" s="664" t="s">
        <v>3205</v>
      </c>
      <c r="G127" s="663" t="s">
        <v>2942</v>
      </c>
      <c r="H127" s="663" t="s">
        <v>2943</v>
      </c>
      <c r="I127" s="665">
        <v>0.67</v>
      </c>
      <c r="J127" s="665">
        <v>100</v>
      </c>
      <c r="K127" s="666">
        <v>67</v>
      </c>
    </row>
    <row r="128" spans="1:11" ht="14.4" customHeight="1" x14ac:dyDescent="0.3">
      <c r="A128" s="661" t="s">
        <v>529</v>
      </c>
      <c r="B128" s="662" t="s">
        <v>530</v>
      </c>
      <c r="C128" s="663" t="s">
        <v>542</v>
      </c>
      <c r="D128" s="664" t="s">
        <v>1571</v>
      </c>
      <c r="E128" s="663" t="s">
        <v>3204</v>
      </c>
      <c r="F128" s="664" t="s">
        <v>3205</v>
      </c>
      <c r="G128" s="663" t="s">
        <v>3096</v>
      </c>
      <c r="H128" s="663" t="s">
        <v>3097</v>
      </c>
      <c r="I128" s="665">
        <v>80.573333333333323</v>
      </c>
      <c r="J128" s="665">
        <v>200</v>
      </c>
      <c r="K128" s="666">
        <v>16114.400000000001</v>
      </c>
    </row>
    <row r="129" spans="1:11" ht="14.4" customHeight="1" x14ac:dyDescent="0.3">
      <c r="A129" s="661" t="s">
        <v>529</v>
      </c>
      <c r="B129" s="662" t="s">
        <v>530</v>
      </c>
      <c r="C129" s="663" t="s">
        <v>542</v>
      </c>
      <c r="D129" s="664" t="s">
        <v>1571</v>
      </c>
      <c r="E129" s="663" t="s">
        <v>3204</v>
      </c>
      <c r="F129" s="664" t="s">
        <v>3205</v>
      </c>
      <c r="G129" s="663" t="s">
        <v>3098</v>
      </c>
      <c r="H129" s="663" t="s">
        <v>3099</v>
      </c>
      <c r="I129" s="665">
        <v>6.17</v>
      </c>
      <c r="J129" s="665">
        <v>10</v>
      </c>
      <c r="K129" s="666">
        <v>61.7</v>
      </c>
    </row>
    <row r="130" spans="1:11" ht="14.4" customHeight="1" x14ac:dyDescent="0.3">
      <c r="A130" s="661" t="s">
        <v>529</v>
      </c>
      <c r="B130" s="662" t="s">
        <v>530</v>
      </c>
      <c r="C130" s="663" t="s">
        <v>542</v>
      </c>
      <c r="D130" s="664" t="s">
        <v>1571</v>
      </c>
      <c r="E130" s="663" t="s">
        <v>3204</v>
      </c>
      <c r="F130" s="664" t="s">
        <v>3205</v>
      </c>
      <c r="G130" s="663" t="s">
        <v>2948</v>
      </c>
      <c r="H130" s="663" t="s">
        <v>2949</v>
      </c>
      <c r="I130" s="665">
        <v>32.67</v>
      </c>
      <c r="J130" s="665">
        <v>150</v>
      </c>
      <c r="K130" s="666">
        <v>4900.5</v>
      </c>
    </row>
    <row r="131" spans="1:11" ht="14.4" customHeight="1" x14ac:dyDescent="0.3">
      <c r="A131" s="661" t="s">
        <v>529</v>
      </c>
      <c r="B131" s="662" t="s">
        <v>530</v>
      </c>
      <c r="C131" s="663" t="s">
        <v>542</v>
      </c>
      <c r="D131" s="664" t="s">
        <v>1571</v>
      </c>
      <c r="E131" s="663" t="s">
        <v>3204</v>
      </c>
      <c r="F131" s="664" t="s">
        <v>3205</v>
      </c>
      <c r="G131" s="663" t="s">
        <v>3100</v>
      </c>
      <c r="H131" s="663" t="s">
        <v>3101</v>
      </c>
      <c r="I131" s="665">
        <v>646.76</v>
      </c>
      <c r="J131" s="665">
        <v>12</v>
      </c>
      <c r="K131" s="666">
        <v>7761.13</v>
      </c>
    </row>
    <row r="132" spans="1:11" ht="14.4" customHeight="1" x14ac:dyDescent="0.3">
      <c r="A132" s="661" t="s">
        <v>529</v>
      </c>
      <c r="B132" s="662" t="s">
        <v>530</v>
      </c>
      <c r="C132" s="663" t="s">
        <v>542</v>
      </c>
      <c r="D132" s="664" t="s">
        <v>1571</v>
      </c>
      <c r="E132" s="663" t="s">
        <v>3204</v>
      </c>
      <c r="F132" s="664" t="s">
        <v>3205</v>
      </c>
      <c r="G132" s="663" t="s">
        <v>3018</v>
      </c>
      <c r="H132" s="663" t="s">
        <v>3019</v>
      </c>
      <c r="I132" s="665">
        <v>9.68</v>
      </c>
      <c r="J132" s="665">
        <v>150</v>
      </c>
      <c r="K132" s="666">
        <v>1452</v>
      </c>
    </row>
    <row r="133" spans="1:11" ht="14.4" customHeight="1" x14ac:dyDescent="0.3">
      <c r="A133" s="661" t="s">
        <v>529</v>
      </c>
      <c r="B133" s="662" t="s">
        <v>530</v>
      </c>
      <c r="C133" s="663" t="s">
        <v>542</v>
      </c>
      <c r="D133" s="664" t="s">
        <v>1571</v>
      </c>
      <c r="E133" s="663" t="s">
        <v>3204</v>
      </c>
      <c r="F133" s="664" t="s">
        <v>3205</v>
      </c>
      <c r="G133" s="663" t="s">
        <v>3102</v>
      </c>
      <c r="H133" s="663" t="s">
        <v>3103</v>
      </c>
      <c r="I133" s="665">
        <v>2.9</v>
      </c>
      <c r="J133" s="665">
        <v>100</v>
      </c>
      <c r="K133" s="666">
        <v>290</v>
      </c>
    </row>
    <row r="134" spans="1:11" ht="14.4" customHeight="1" x14ac:dyDescent="0.3">
      <c r="A134" s="661" t="s">
        <v>529</v>
      </c>
      <c r="B134" s="662" t="s">
        <v>530</v>
      </c>
      <c r="C134" s="663" t="s">
        <v>542</v>
      </c>
      <c r="D134" s="664" t="s">
        <v>1571</v>
      </c>
      <c r="E134" s="663" t="s">
        <v>3204</v>
      </c>
      <c r="F134" s="664" t="s">
        <v>3205</v>
      </c>
      <c r="G134" s="663" t="s">
        <v>3104</v>
      </c>
      <c r="H134" s="663" t="s">
        <v>3105</v>
      </c>
      <c r="I134" s="665">
        <v>38.479999999999997</v>
      </c>
      <c r="J134" s="665">
        <v>200</v>
      </c>
      <c r="K134" s="666">
        <v>7695.6</v>
      </c>
    </row>
    <row r="135" spans="1:11" ht="14.4" customHeight="1" x14ac:dyDescent="0.3">
      <c r="A135" s="661" t="s">
        <v>529</v>
      </c>
      <c r="B135" s="662" t="s">
        <v>530</v>
      </c>
      <c r="C135" s="663" t="s">
        <v>542</v>
      </c>
      <c r="D135" s="664" t="s">
        <v>1571</v>
      </c>
      <c r="E135" s="663" t="s">
        <v>3204</v>
      </c>
      <c r="F135" s="664" t="s">
        <v>3205</v>
      </c>
      <c r="G135" s="663" t="s">
        <v>2964</v>
      </c>
      <c r="H135" s="663" t="s">
        <v>2965</v>
      </c>
      <c r="I135" s="665">
        <v>17.98</v>
      </c>
      <c r="J135" s="665">
        <v>50</v>
      </c>
      <c r="K135" s="666">
        <v>899</v>
      </c>
    </row>
    <row r="136" spans="1:11" ht="14.4" customHeight="1" x14ac:dyDescent="0.3">
      <c r="A136" s="661" t="s">
        <v>529</v>
      </c>
      <c r="B136" s="662" t="s">
        <v>530</v>
      </c>
      <c r="C136" s="663" t="s">
        <v>542</v>
      </c>
      <c r="D136" s="664" t="s">
        <v>1571</v>
      </c>
      <c r="E136" s="663" t="s">
        <v>3204</v>
      </c>
      <c r="F136" s="664" t="s">
        <v>3205</v>
      </c>
      <c r="G136" s="663" t="s">
        <v>2966</v>
      </c>
      <c r="H136" s="663" t="s">
        <v>2967</v>
      </c>
      <c r="I136" s="665">
        <v>17.98</v>
      </c>
      <c r="J136" s="665">
        <v>50</v>
      </c>
      <c r="K136" s="666">
        <v>899</v>
      </c>
    </row>
    <row r="137" spans="1:11" ht="14.4" customHeight="1" x14ac:dyDescent="0.3">
      <c r="A137" s="661" t="s">
        <v>529</v>
      </c>
      <c r="B137" s="662" t="s">
        <v>530</v>
      </c>
      <c r="C137" s="663" t="s">
        <v>542</v>
      </c>
      <c r="D137" s="664" t="s">
        <v>1571</v>
      </c>
      <c r="E137" s="663" t="s">
        <v>3204</v>
      </c>
      <c r="F137" s="664" t="s">
        <v>3205</v>
      </c>
      <c r="G137" s="663" t="s">
        <v>3028</v>
      </c>
      <c r="H137" s="663" t="s">
        <v>3029</v>
      </c>
      <c r="I137" s="665">
        <v>21.23</v>
      </c>
      <c r="J137" s="665">
        <v>50</v>
      </c>
      <c r="K137" s="666">
        <v>1061.5</v>
      </c>
    </row>
    <row r="138" spans="1:11" ht="14.4" customHeight="1" x14ac:dyDescent="0.3">
      <c r="A138" s="661" t="s">
        <v>529</v>
      </c>
      <c r="B138" s="662" t="s">
        <v>530</v>
      </c>
      <c r="C138" s="663" t="s">
        <v>542</v>
      </c>
      <c r="D138" s="664" t="s">
        <v>1571</v>
      </c>
      <c r="E138" s="663" t="s">
        <v>3204</v>
      </c>
      <c r="F138" s="664" t="s">
        <v>3205</v>
      </c>
      <c r="G138" s="663" t="s">
        <v>3106</v>
      </c>
      <c r="H138" s="663" t="s">
        <v>3107</v>
      </c>
      <c r="I138" s="665">
        <v>2.9050000000000002</v>
      </c>
      <c r="J138" s="665">
        <v>1000</v>
      </c>
      <c r="K138" s="666">
        <v>2905</v>
      </c>
    </row>
    <row r="139" spans="1:11" ht="14.4" customHeight="1" x14ac:dyDescent="0.3">
      <c r="A139" s="661" t="s">
        <v>529</v>
      </c>
      <c r="B139" s="662" t="s">
        <v>530</v>
      </c>
      <c r="C139" s="663" t="s">
        <v>542</v>
      </c>
      <c r="D139" s="664" t="s">
        <v>1571</v>
      </c>
      <c r="E139" s="663" t="s">
        <v>3204</v>
      </c>
      <c r="F139" s="664" t="s">
        <v>3205</v>
      </c>
      <c r="G139" s="663" t="s">
        <v>3108</v>
      </c>
      <c r="H139" s="663" t="s">
        <v>3109</v>
      </c>
      <c r="I139" s="665">
        <v>484.04</v>
      </c>
      <c r="J139" s="665">
        <v>10</v>
      </c>
      <c r="K139" s="666">
        <v>4840.3500000000004</v>
      </c>
    </row>
    <row r="140" spans="1:11" ht="14.4" customHeight="1" x14ac:dyDescent="0.3">
      <c r="A140" s="661" t="s">
        <v>529</v>
      </c>
      <c r="B140" s="662" t="s">
        <v>530</v>
      </c>
      <c r="C140" s="663" t="s">
        <v>542</v>
      </c>
      <c r="D140" s="664" t="s">
        <v>1571</v>
      </c>
      <c r="E140" s="663" t="s">
        <v>3204</v>
      </c>
      <c r="F140" s="664" t="s">
        <v>3205</v>
      </c>
      <c r="G140" s="663" t="s">
        <v>3110</v>
      </c>
      <c r="H140" s="663" t="s">
        <v>3111</v>
      </c>
      <c r="I140" s="665">
        <v>646.76</v>
      </c>
      <c r="J140" s="665">
        <v>2</v>
      </c>
      <c r="K140" s="666">
        <v>1293.52</v>
      </c>
    </row>
    <row r="141" spans="1:11" ht="14.4" customHeight="1" x14ac:dyDescent="0.3">
      <c r="A141" s="661" t="s">
        <v>529</v>
      </c>
      <c r="B141" s="662" t="s">
        <v>530</v>
      </c>
      <c r="C141" s="663" t="s">
        <v>542</v>
      </c>
      <c r="D141" s="664" t="s">
        <v>1571</v>
      </c>
      <c r="E141" s="663" t="s">
        <v>3204</v>
      </c>
      <c r="F141" s="664" t="s">
        <v>3205</v>
      </c>
      <c r="G141" s="663" t="s">
        <v>3032</v>
      </c>
      <c r="H141" s="663" t="s">
        <v>3033</v>
      </c>
      <c r="I141" s="665">
        <v>2.34</v>
      </c>
      <c r="J141" s="665">
        <v>100</v>
      </c>
      <c r="K141" s="666">
        <v>234</v>
      </c>
    </row>
    <row r="142" spans="1:11" ht="14.4" customHeight="1" x14ac:dyDescent="0.3">
      <c r="A142" s="661" t="s">
        <v>529</v>
      </c>
      <c r="B142" s="662" t="s">
        <v>530</v>
      </c>
      <c r="C142" s="663" t="s">
        <v>542</v>
      </c>
      <c r="D142" s="664" t="s">
        <v>1571</v>
      </c>
      <c r="E142" s="663" t="s">
        <v>3204</v>
      </c>
      <c r="F142" s="664" t="s">
        <v>3205</v>
      </c>
      <c r="G142" s="663" t="s">
        <v>3112</v>
      </c>
      <c r="H142" s="663" t="s">
        <v>3113</v>
      </c>
      <c r="I142" s="665">
        <v>646.76</v>
      </c>
      <c r="J142" s="665">
        <v>2</v>
      </c>
      <c r="K142" s="666">
        <v>1293.52</v>
      </c>
    </row>
    <row r="143" spans="1:11" ht="14.4" customHeight="1" x14ac:dyDescent="0.3">
      <c r="A143" s="661" t="s">
        <v>529</v>
      </c>
      <c r="B143" s="662" t="s">
        <v>530</v>
      </c>
      <c r="C143" s="663" t="s">
        <v>542</v>
      </c>
      <c r="D143" s="664" t="s">
        <v>1571</v>
      </c>
      <c r="E143" s="663" t="s">
        <v>3204</v>
      </c>
      <c r="F143" s="664" t="s">
        <v>3205</v>
      </c>
      <c r="G143" s="663" t="s">
        <v>3114</v>
      </c>
      <c r="H143" s="663" t="s">
        <v>3115</v>
      </c>
      <c r="I143" s="665">
        <v>5.84</v>
      </c>
      <c r="J143" s="665">
        <v>200</v>
      </c>
      <c r="K143" s="666">
        <v>1167.58</v>
      </c>
    </row>
    <row r="144" spans="1:11" ht="14.4" customHeight="1" x14ac:dyDescent="0.3">
      <c r="A144" s="661" t="s">
        <v>529</v>
      </c>
      <c r="B144" s="662" t="s">
        <v>530</v>
      </c>
      <c r="C144" s="663" t="s">
        <v>542</v>
      </c>
      <c r="D144" s="664" t="s">
        <v>1571</v>
      </c>
      <c r="E144" s="663" t="s">
        <v>3204</v>
      </c>
      <c r="F144" s="664" t="s">
        <v>3205</v>
      </c>
      <c r="G144" s="663" t="s">
        <v>3116</v>
      </c>
      <c r="H144" s="663" t="s">
        <v>3117</v>
      </c>
      <c r="I144" s="665">
        <v>695.4</v>
      </c>
      <c r="J144" s="665">
        <v>2</v>
      </c>
      <c r="K144" s="666">
        <v>1390.81</v>
      </c>
    </row>
    <row r="145" spans="1:11" ht="14.4" customHeight="1" x14ac:dyDescent="0.3">
      <c r="A145" s="661" t="s">
        <v>529</v>
      </c>
      <c r="B145" s="662" t="s">
        <v>530</v>
      </c>
      <c r="C145" s="663" t="s">
        <v>542</v>
      </c>
      <c r="D145" s="664" t="s">
        <v>1571</v>
      </c>
      <c r="E145" s="663" t="s">
        <v>3204</v>
      </c>
      <c r="F145" s="664" t="s">
        <v>3205</v>
      </c>
      <c r="G145" s="663" t="s">
        <v>3118</v>
      </c>
      <c r="H145" s="663" t="s">
        <v>3119</v>
      </c>
      <c r="I145" s="665">
        <v>6.32</v>
      </c>
      <c r="J145" s="665">
        <v>25</v>
      </c>
      <c r="K145" s="666">
        <v>157.91</v>
      </c>
    </row>
    <row r="146" spans="1:11" ht="14.4" customHeight="1" x14ac:dyDescent="0.3">
      <c r="A146" s="661" t="s">
        <v>529</v>
      </c>
      <c r="B146" s="662" t="s">
        <v>530</v>
      </c>
      <c r="C146" s="663" t="s">
        <v>542</v>
      </c>
      <c r="D146" s="664" t="s">
        <v>1571</v>
      </c>
      <c r="E146" s="663" t="s">
        <v>3204</v>
      </c>
      <c r="F146" s="664" t="s">
        <v>3205</v>
      </c>
      <c r="G146" s="663" t="s">
        <v>3120</v>
      </c>
      <c r="H146" s="663" t="s">
        <v>3121</v>
      </c>
      <c r="I146" s="665">
        <v>198.44</v>
      </c>
      <c r="J146" s="665">
        <v>4</v>
      </c>
      <c r="K146" s="666">
        <v>793.76</v>
      </c>
    </row>
    <row r="147" spans="1:11" ht="14.4" customHeight="1" x14ac:dyDescent="0.3">
      <c r="A147" s="661" t="s">
        <v>529</v>
      </c>
      <c r="B147" s="662" t="s">
        <v>530</v>
      </c>
      <c r="C147" s="663" t="s">
        <v>542</v>
      </c>
      <c r="D147" s="664" t="s">
        <v>1571</v>
      </c>
      <c r="E147" s="663" t="s">
        <v>3204</v>
      </c>
      <c r="F147" s="664" t="s">
        <v>3205</v>
      </c>
      <c r="G147" s="663" t="s">
        <v>3122</v>
      </c>
      <c r="H147" s="663" t="s">
        <v>3123</v>
      </c>
      <c r="I147" s="665">
        <v>5.38</v>
      </c>
      <c r="J147" s="665">
        <v>50</v>
      </c>
      <c r="K147" s="666">
        <v>269</v>
      </c>
    </row>
    <row r="148" spans="1:11" ht="14.4" customHeight="1" x14ac:dyDescent="0.3">
      <c r="A148" s="661" t="s">
        <v>529</v>
      </c>
      <c r="B148" s="662" t="s">
        <v>530</v>
      </c>
      <c r="C148" s="663" t="s">
        <v>542</v>
      </c>
      <c r="D148" s="664" t="s">
        <v>1571</v>
      </c>
      <c r="E148" s="663" t="s">
        <v>3204</v>
      </c>
      <c r="F148" s="664" t="s">
        <v>3205</v>
      </c>
      <c r="G148" s="663" t="s">
        <v>3124</v>
      </c>
      <c r="H148" s="663" t="s">
        <v>3125</v>
      </c>
      <c r="I148" s="665">
        <v>2986.78</v>
      </c>
      <c r="J148" s="665">
        <v>1</v>
      </c>
      <c r="K148" s="666">
        <v>2986.78</v>
      </c>
    </row>
    <row r="149" spans="1:11" ht="14.4" customHeight="1" x14ac:dyDescent="0.3">
      <c r="A149" s="661" t="s">
        <v>529</v>
      </c>
      <c r="B149" s="662" t="s">
        <v>530</v>
      </c>
      <c r="C149" s="663" t="s">
        <v>542</v>
      </c>
      <c r="D149" s="664" t="s">
        <v>1571</v>
      </c>
      <c r="E149" s="663" t="s">
        <v>3204</v>
      </c>
      <c r="F149" s="664" t="s">
        <v>3205</v>
      </c>
      <c r="G149" s="663" t="s">
        <v>2980</v>
      </c>
      <c r="H149" s="663" t="s">
        <v>2981</v>
      </c>
      <c r="I149" s="665">
        <v>9.44</v>
      </c>
      <c r="J149" s="665">
        <v>50</v>
      </c>
      <c r="K149" s="666">
        <v>472</v>
      </c>
    </row>
    <row r="150" spans="1:11" ht="14.4" customHeight="1" x14ac:dyDescent="0.3">
      <c r="A150" s="661" t="s">
        <v>529</v>
      </c>
      <c r="B150" s="662" t="s">
        <v>530</v>
      </c>
      <c r="C150" s="663" t="s">
        <v>542</v>
      </c>
      <c r="D150" s="664" t="s">
        <v>1571</v>
      </c>
      <c r="E150" s="663" t="s">
        <v>3204</v>
      </c>
      <c r="F150" s="664" t="s">
        <v>3205</v>
      </c>
      <c r="G150" s="663" t="s">
        <v>3126</v>
      </c>
      <c r="H150" s="663" t="s">
        <v>3127</v>
      </c>
      <c r="I150" s="665">
        <v>2986.78</v>
      </c>
      <c r="J150" s="665">
        <v>1</v>
      </c>
      <c r="K150" s="666">
        <v>2986.78</v>
      </c>
    </row>
    <row r="151" spans="1:11" ht="14.4" customHeight="1" x14ac:dyDescent="0.3">
      <c r="A151" s="661" t="s">
        <v>529</v>
      </c>
      <c r="B151" s="662" t="s">
        <v>530</v>
      </c>
      <c r="C151" s="663" t="s">
        <v>542</v>
      </c>
      <c r="D151" s="664" t="s">
        <v>1571</v>
      </c>
      <c r="E151" s="663" t="s">
        <v>3204</v>
      </c>
      <c r="F151" s="664" t="s">
        <v>3205</v>
      </c>
      <c r="G151" s="663" t="s">
        <v>3128</v>
      </c>
      <c r="H151" s="663" t="s">
        <v>3129</v>
      </c>
      <c r="I151" s="665">
        <v>695.4</v>
      </c>
      <c r="J151" s="665">
        <v>2</v>
      </c>
      <c r="K151" s="666">
        <v>1390.81</v>
      </c>
    </row>
    <row r="152" spans="1:11" ht="14.4" customHeight="1" x14ac:dyDescent="0.3">
      <c r="A152" s="661" t="s">
        <v>529</v>
      </c>
      <c r="B152" s="662" t="s">
        <v>530</v>
      </c>
      <c r="C152" s="663" t="s">
        <v>542</v>
      </c>
      <c r="D152" s="664" t="s">
        <v>1571</v>
      </c>
      <c r="E152" s="663" t="s">
        <v>3204</v>
      </c>
      <c r="F152" s="664" t="s">
        <v>3205</v>
      </c>
      <c r="G152" s="663" t="s">
        <v>3130</v>
      </c>
      <c r="H152" s="663" t="s">
        <v>3131</v>
      </c>
      <c r="I152" s="665">
        <v>5865</v>
      </c>
      <c r="J152" s="665">
        <v>1</v>
      </c>
      <c r="K152" s="666">
        <v>5865</v>
      </c>
    </row>
    <row r="153" spans="1:11" ht="14.4" customHeight="1" x14ac:dyDescent="0.3">
      <c r="A153" s="661" t="s">
        <v>529</v>
      </c>
      <c r="B153" s="662" t="s">
        <v>530</v>
      </c>
      <c r="C153" s="663" t="s">
        <v>542</v>
      </c>
      <c r="D153" s="664" t="s">
        <v>1571</v>
      </c>
      <c r="E153" s="663" t="s">
        <v>3204</v>
      </c>
      <c r="F153" s="664" t="s">
        <v>3205</v>
      </c>
      <c r="G153" s="663" t="s">
        <v>3132</v>
      </c>
      <c r="H153" s="663" t="s">
        <v>3133</v>
      </c>
      <c r="I153" s="665">
        <v>9323.0499999999993</v>
      </c>
      <c r="J153" s="665">
        <v>1</v>
      </c>
      <c r="K153" s="666">
        <v>9323.0499999999993</v>
      </c>
    </row>
    <row r="154" spans="1:11" ht="14.4" customHeight="1" x14ac:dyDescent="0.3">
      <c r="A154" s="661" t="s">
        <v>529</v>
      </c>
      <c r="B154" s="662" t="s">
        <v>530</v>
      </c>
      <c r="C154" s="663" t="s">
        <v>542</v>
      </c>
      <c r="D154" s="664" t="s">
        <v>1571</v>
      </c>
      <c r="E154" s="663" t="s">
        <v>3204</v>
      </c>
      <c r="F154" s="664" t="s">
        <v>3205</v>
      </c>
      <c r="G154" s="663" t="s">
        <v>3134</v>
      </c>
      <c r="H154" s="663" t="s">
        <v>3135</v>
      </c>
      <c r="I154" s="665">
        <v>12.52</v>
      </c>
      <c r="J154" s="665">
        <v>50</v>
      </c>
      <c r="K154" s="666">
        <v>626.17999999999995</v>
      </c>
    </row>
    <row r="155" spans="1:11" ht="14.4" customHeight="1" x14ac:dyDescent="0.3">
      <c r="A155" s="661" t="s">
        <v>529</v>
      </c>
      <c r="B155" s="662" t="s">
        <v>530</v>
      </c>
      <c r="C155" s="663" t="s">
        <v>542</v>
      </c>
      <c r="D155" s="664" t="s">
        <v>1571</v>
      </c>
      <c r="E155" s="663" t="s">
        <v>3204</v>
      </c>
      <c r="F155" s="664" t="s">
        <v>3205</v>
      </c>
      <c r="G155" s="663" t="s">
        <v>3136</v>
      </c>
      <c r="H155" s="663" t="s">
        <v>3137</v>
      </c>
      <c r="I155" s="665">
        <v>5.77</v>
      </c>
      <c r="J155" s="665">
        <v>100</v>
      </c>
      <c r="K155" s="666">
        <v>577.16999999999996</v>
      </c>
    </row>
    <row r="156" spans="1:11" ht="14.4" customHeight="1" x14ac:dyDescent="0.3">
      <c r="A156" s="661" t="s">
        <v>529</v>
      </c>
      <c r="B156" s="662" t="s">
        <v>530</v>
      </c>
      <c r="C156" s="663" t="s">
        <v>542</v>
      </c>
      <c r="D156" s="664" t="s">
        <v>1571</v>
      </c>
      <c r="E156" s="663" t="s">
        <v>3204</v>
      </c>
      <c r="F156" s="664" t="s">
        <v>3205</v>
      </c>
      <c r="G156" s="663" t="s">
        <v>3138</v>
      </c>
      <c r="H156" s="663" t="s">
        <v>3139</v>
      </c>
      <c r="I156" s="665">
        <v>20.149999999999999</v>
      </c>
      <c r="J156" s="665">
        <v>50</v>
      </c>
      <c r="K156" s="666">
        <v>1007.33</v>
      </c>
    </row>
    <row r="157" spans="1:11" ht="14.4" customHeight="1" x14ac:dyDescent="0.3">
      <c r="A157" s="661" t="s">
        <v>529</v>
      </c>
      <c r="B157" s="662" t="s">
        <v>530</v>
      </c>
      <c r="C157" s="663" t="s">
        <v>542</v>
      </c>
      <c r="D157" s="664" t="s">
        <v>1571</v>
      </c>
      <c r="E157" s="663" t="s">
        <v>3204</v>
      </c>
      <c r="F157" s="664" t="s">
        <v>3205</v>
      </c>
      <c r="G157" s="663" t="s">
        <v>3140</v>
      </c>
      <c r="H157" s="663" t="s">
        <v>3141</v>
      </c>
      <c r="I157" s="665">
        <v>83.8</v>
      </c>
      <c r="J157" s="665">
        <v>24</v>
      </c>
      <c r="K157" s="666">
        <v>2011.31</v>
      </c>
    </row>
    <row r="158" spans="1:11" ht="14.4" customHeight="1" x14ac:dyDescent="0.3">
      <c r="A158" s="661" t="s">
        <v>529</v>
      </c>
      <c r="B158" s="662" t="s">
        <v>530</v>
      </c>
      <c r="C158" s="663" t="s">
        <v>542</v>
      </c>
      <c r="D158" s="664" t="s">
        <v>1571</v>
      </c>
      <c r="E158" s="663" t="s">
        <v>3204</v>
      </c>
      <c r="F158" s="664" t="s">
        <v>3205</v>
      </c>
      <c r="G158" s="663" t="s">
        <v>3142</v>
      </c>
      <c r="H158" s="663" t="s">
        <v>3143</v>
      </c>
      <c r="I158" s="665">
        <v>952.88</v>
      </c>
      <c r="J158" s="665">
        <v>2</v>
      </c>
      <c r="K158" s="666">
        <v>1905.75</v>
      </c>
    </row>
    <row r="159" spans="1:11" ht="14.4" customHeight="1" x14ac:dyDescent="0.3">
      <c r="A159" s="661" t="s">
        <v>529</v>
      </c>
      <c r="B159" s="662" t="s">
        <v>530</v>
      </c>
      <c r="C159" s="663" t="s">
        <v>542</v>
      </c>
      <c r="D159" s="664" t="s">
        <v>1571</v>
      </c>
      <c r="E159" s="663" t="s">
        <v>3204</v>
      </c>
      <c r="F159" s="664" t="s">
        <v>3205</v>
      </c>
      <c r="G159" s="663" t="s">
        <v>3144</v>
      </c>
      <c r="H159" s="663" t="s">
        <v>3145</v>
      </c>
      <c r="I159" s="665">
        <v>555.39</v>
      </c>
      <c r="J159" s="665">
        <v>2</v>
      </c>
      <c r="K159" s="666">
        <v>1110.78</v>
      </c>
    </row>
    <row r="160" spans="1:11" ht="14.4" customHeight="1" x14ac:dyDescent="0.3">
      <c r="A160" s="661" t="s">
        <v>529</v>
      </c>
      <c r="B160" s="662" t="s">
        <v>530</v>
      </c>
      <c r="C160" s="663" t="s">
        <v>542</v>
      </c>
      <c r="D160" s="664" t="s">
        <v>1571</v>
      </c>
      <c r="E160" s="663" t="s">
        <v>3204</v>
      </c>
      <c r="F160" s="664" t="s">
        <v>3205</v>
      </c>
      <c r="G160" s="663" t="s">
        <v>3146</v>
      </c>
      <c r="H160" s="663" t="s">
        <v>3147</v>
      </c>
      <c r="I160" s="665">
        <v>3659.04</v>
      </c>
      <c r="J160" s="665">
        <v>1</v>
      </c>
      <c r="K160" s="666">
        <v>3659.04</v>
      </c>
    </row>
    <row r="161" spans="1:11" ht="14.4" customHeight="1" x14ac:dyDescent="0.3">
      <c r="A161" s="661" t="s">
        <v>529</v>
      </c>
      <c r="B161" s="662" t="s">
        <v>530</v>
      </c>
      <c r="C161" s="663" t="s">
        <v>542</v>
      </c>
      <c r="D161" s="664" t="s">
        <v>1571</v>
      </c>
      <c r="E161" s="663" t="s">
        <v>3204</v>
      </c>
      <c r="F161" s="664" t="s">
        <v>3205</v>
      </c>
      <c r="G161" s="663" t="s">
        <v>3148</v>
      </c>
      <c r="H161" s="663" t="s">
        <v>3149</v>
      </c>
      <c r="I161" s="665">
        <v>446.49</v>
      </c>
      <c r="J161" s="665">
        <v>10</v>
      </c>
      <c r="K161" s="666">
        <v>4464.8999999999996</v>
      </c>
    </row>
    <row r="162" spans="1:11" ht="14.4" customHeight="1" x14ac:dyDescent="0.3">
      <c r="A162" s="661" t="s">
        <v>529</v>
      </c>
      <c r="B162" s="662" t="s">
        <v>530</v>
      </c>
      <c r="C162" s="663" t="s">
        <v>542</v>
      </c>
      <c r="D162" s="664" t="s">
        <v>1571</v>
      </c>
      <c r="E162" s="663" t="s">
        <v>3204</v>
      </c>
      <c r="F162" s="664" t="s">
        <v>3205</v>
      </c>
      <c r="G162" s="663" t="s">
        <v>3150</v>
      </c>
      <c r="H162" s="663" t="s">
        <v>3151</v>
      </c>
      <c r="I162" s="665">
        <v>446.49</v>
      </c>
      <c r="J162" s="665">
        <v>5</v>
      </c>
      <c r="K162" s="666">
        <v>2232.4499999999998</v>
      </c>
    </row>
    <row r="163" spans="1:11" ht="14.4" customHeight="1" x14ac:dyDescent="0.3">
      <c r="A163" s="661" t="s">
        <v>529</v>
      </c>
      <c r="B163" s="662" t="s">
        <v>530</v>
      </c>
      <c r="C163" s="663" t="s">
        <v>542</v>
      </c>
      <c r="D163" s="664" t="s">
        <v>1571</v>
      </c>
      <c r="E163" s="663" t="s">
        <v>3204</v>
      </c>
      <c r="F163" s="664" t="s">
        <v>3205</v>
      </c>
      <c r="G163" s="663" t="s">
        <v>3152</v>
      </c>
      <c r="H163" s="663" t="s">
        <v>3153</v>
      </c>
      <c r="I163" s="665">
        <v>4416.5</v>
      </c>
      <c r="J163" s="665">
        <v>1</v>
      </c>
      <c r="K163" s="666">
        <v>4416.5</v>
      </c>
    </row>
    <row r="164" spans="1:11" ht="14.4" customHeight="1" x14ac:dyDescent="0.3">
      <c r="A164" s="661" t="s">
        <v>529</v>
      </c>
      <c r="B164" s="662" t="s">
        <v>530</v>
      </c>
      <c r="C164" s="663" t="s">
        <v>542</v>
      </c>
      <c r="D164" s="664" t="s">
        <v>1571</v>
      </c>
      <c r="E164" s="663" t="s">
        <v>3204</v>
      </c>
      <c r="F164" s="664" t="s">
        <v>3205</v>
      </c>
      <c r="G164" s="663" t="s">
        <v>3154</v>
      </c>
      <c r="H164" s="663" t="s">
        <v>3155</v>
      </c>
      <c r="I164" s="665">
        <v>5238.09</v>
      </c>
      <c r="J164" s="665">
        <v>1</v>
      </c>
      <c r="K164" s="666">
        <v>5238.09</v>
      </c>
    </row>
    <row r="165" spans="1:11" ht="14.4" customHeight="1" x14ac:dyDescent="0.3">
      <c r="A165" s="661" t="s">
        <v>529</v>
      </c>
      <c r="B165" s="662" t="s">
        <v>530</v>
      </c>
      <c r="C165" s="663" t="s">
        <v>542</v>
      </c>
      <c r="D165" s="664" t="s">
        <v>1571</v>
      </c>
      <c r="E165" s="663" t="s">
        <v>3204</v>
      </c>
      <c r="F165" s="664" t="s">
        <v>3205</v>
      </c>
      <c r="G165" s="663" t="s">
        <v>3156</v>
      </c>
      <c r="H165" s="663" t="s">
        <v>3157</v>
      </c>
      <c r="I165" s="665">
        <v>430.15</v>
      </c>
      <c r="J165" s="665">
        <v>2</v>
      </c>
      <c r="K165" s="666">
        <v>860.31</v>
      </c>
    </row>
    <row r="166" spans="1:11" ht="14.4" customHeight="1" x14ac:dyDescent="0.3">
      <c r="A166" s="661" t="s">
        <v>529</v>
      </c>
      <c r="B166" s="662" t="s">
        <v>530</v>
      </c>
      <c r="C166" s="663" t="s">
        <v>542</v>
      </c>
      <c r="D166" s="664" t="s">
        <v>1571</v>
      </c>
      <c r="E166" s="663" t="s">
        <v>3218</v>
      </c>
      <c r="F166" s="664" t="s">
        <v>3219</v>
      </c>
      <c r="G166" s="663" t="s">
        <v>3158</v>
      </c>
      <c r="H166" s="663" t="s">
        <v>3159</v>
      </c>
      <c r="I166" s="665">
        <v>3289</v>
      </c>
      <c r="J166" s="665">
        <v>2</v>
      </c>
      <c r="K166" s="666">
        <v>6578</v>
      </c>
    </row>
    <row r="167" spans="1:11" ht="14.4" customHeight="1" x14ac:dyDescent="0.3">
      <c r="A167" s="661" t="s">
        <v>529</v>
      </c>
      <c r="B167" s="662" t="s">
        <v>530</v>
      </c>
      <c r="C167" s="663" t="s">
        <v>542</v>
      </c>
      <c r="D167" s="664" t="s">
        <v>1571</v>
      </c>
      <c r="E167" s="663" t="s">
        <v>3218</v>
      </c>
      <c r="F167" s="664" t="s">
        <v>3219</v>
      </c>
      <c r="G167" s="663" t="s">
        <v>3160</v>
      </c>
      <c r="H167" s="663" t="s">
        <v>3161</v>
      </c>
      <c r="I167" s="665">
        <v>3174</v>
      </c>
      <c r="J167" s="665">
        <v>1</v>
      </c>
      <c r="K167" s="666">
        <v>3174</v>
      </c>
    </row>
    <row r="168" spans="1:11" ht="14.4" customHeight="1" x14ac:dyDescent="0.3">
      <c r="A168" s="661" t="s">
        <v>529</v>
      </c>
      <c r="B168" s="662" t="s">
        <v>530</v>
      </c>
      <c r="C168" s="663" t="s">
        <v>542</v>
      </c>
      <c r="D168" s="664" t="s">
        <v>1571</v>
      </c>
      <c r="E168" s="663" t="s">
        <v>3218</v>
      </c>
      <c r="F168" s="664" t="s">
        <v>3219</v>
      </c>
      <c r="G168" s="663" t="s">
        <v>3162</v>
      </c>
      <c r="H168" s="663" t="s">
        <v>3163</v>
      </c>
      <c r="I168" s="665">
        <v>3559</v>
      </c>
      <c r="J168" s="665">
        <v>2</v>
      </c>
      <c r="K168" s="666">
        <v>7118</v>
      </c>
    </row>
    <row r="169" spans="1:11" ht="14.4" customHeight="1" x14ac:dyDescent="0.3">
      <c r="A169" s="661" t="s">
        <v>529</v>
      </c>
      <c r="B169" s="662" t="s">
        <v>530</v>
      </c>
      <c r="C169" s="663" t="s">
        <v>542</v>
      </c>
      <c r="D169" s="664" t="s">
        <v>1571</v>
      </c>
      <c r="E169" s="663" t="s">
        <v>3218</v>
      </c>
      <c r="F169" s="664" t="s">
        <v>3219</v>
      </c>
      <c r="G169" s="663" t="s">
        <v>3164</v>
      </c>
      <c r="H169" s="663" t="s">
        <v>3165</v>
      </c>
      <c r="I169" s="665">
        <v>3059</v>
      </c>
      <c r="J169" s="665">
        <v>1</v>
      </c>
      <c r="K169" s="666">
        <v>3059</v>
      </c>
    </row>
    <row r="170" spans="1:11" ht="14.4" customHeight="1" x14ac:dyDescent="0.3">
      <c r="A170" s="661" t="s">
        <v>529</v>
      </c>
      <c r="B170" s="662" t="s">
        <v>530</v>
      </c>
      <c r="C170" s="663" t="s">
        <v>542</v>
      </c>
      <c r="D170" s="664" t="s">
        <v>1571</v>
      </c>
      <c r="E170" s="663" t="s">
        <v>3218</v>
      </c>
      <c r="F170" s="664" t="s">
        <v>3219</v>
      </c>
      <c r="G170" s="663" t="s">
        <v>3166</v>
      </c>
      <c r="H170" s="663" t="s">
        <v>3167</v>
      </c>
      <c r="I170" s="665">
        <v>3059</v>
      </c>
      <c r="J170" s="665">
        <v>2</v>
      </c>
      <c r="K170" s="666">
        <v>6118</v>
      </c>
    </row>
    <row r="171" spans="1:11" ht="14.4" customHeight="1" x14ac:dyDescent="0.3">
      <c r="A171" s="661" t="s">
        <v>529</v>
      </c>
      <c r="B171" s="662" t="s">
        <v>530</v>
      </c>
      <c r="C171" s="663" t="s">
        <v>542</v>
      </c>
      <c r="D171" s="664" t="s">
        <v>1571</v>
      </c>
      <c r="E171" s="663" t="s">
        <v>3218</v>
      </c>
      <c r="F171" s="664" t="s">
        <v>3219</v>
      </c>
      <c r="G171" s="663" t="s">
        <v>3168</v>
      </c>
      <c r="H171" s="663" t="s">
        <v>3169</v>
      </c>
      <c r="I171" s="665">
        <v>3289</v>
      </c>
      <c r="J171" s="665">
        <v>1</v>
      </c>
      <c r="K171" s="666">
        <v>3289</v>
      </c>
    </row>
    <row r="172" spans="1:11" ht="14.4" customHeight="1" x14ac:dyDescent="0.3">
      <c r="A172" s="661" t="s">
        <v>529</v>
      </c>
      <c r="B172" s="662" t="s">
        <v>530</v>
      </c>
      <c r="C172" s="663" t="s">
        <v>542</v>
      </c>
      <c r="D172" s="664" t="s">
        <v>1571</v>
      </c>
      <c r="E172" s="663" t="s">
        <v>3220</v>
      </c>
      <c r="F172" s="664" t="s">
        <v>3221</v>
      </c>
      <c r="G172" s="663" t="s">
        <v>3170</v>
      </c>
      <c r="H172" s="663" t="s">
        <v>3171</v>
      </c>
      <c r="I172" s="665">
        <v>27.25</v>
      </c>
      <c r="J172" s="665">
        <v>36</v>
      </c>
      <c r="K172" s="666">
        <v>981.18</v>
      </c>
    </row>
    <row r="173" spans="1:11" ht="14.4" customHeight="1" x14ac:dyDescent="0.3">
      <c r="A173" s="661" t="s">
        <v>529</v>
      </c>
      <c r="B173" s="662" t="s">
        <v>530</v>
      </c>
      <c r="C173" s="663" t="s">
        <v>542</v>
      </c>
      <c r="D173" s="664" t="s">
        <v>1571</v>
      </c>
      <c r="E173" s="663" t="s">
        <v>3220</v>
      </c>
      <c r="F173" s="664" t="s">
        <v>3221</v>
      </c>
      <c r="G173" s="663" t="s">
        <v>3172</v>
      </c>
      <c r="H173" s="663" t="s">
        <v>3173</v>
      </c>
      <c r="I173" s="665">
        <v>167.15</v>
      </c>
      <c r="J173" s="665">
        <v>36</v>
      </c>
      <c r="K173" s="666">
        <v>6017.49</v>
      </c>
    </row>
    <row r="174" spans="1:11" ht="14.4" customHeight="1" x14ac:dyDescent="0.3">
      <c r="A174" s="661" t="s">
        <v>529</v>
      </c>
      <c r="B174" s="662" t="s">
        <v>530</v>
      </c>
      <c r="C174" s="663" t="s">
        <v>542</v>
      </c>
      <c r="D174" s="664" t="s">
        <v>1571</v>
      </c>
      <c r="E174" s="663" t="s">
        <v>3220</v>
      </c>
      <c r="F174" s="664" t="s">
        <v>3221</v>
      </c>
      <c r="G174" s="663" t="s">
        <v>3174</v>
      </c>
      <c r="H174" s="663" t="s">
        <v>3175</v>
      </c>
      <c r="I174" s="665">
        <v>51.65</v>
      </c>
      <c r="J174" s="665">
        <v>24</v>
      </c>
      <c r="K174" s="666">
        <v>1239.7</v>
      </c>
    </row>
    <row r="175" spans="1:11" ht="14.4" customHeight="1" x14ac:dyDescent="0.3">
      <c r="A175" s="661" t="s">
        <v>529</v>
      </c>
      <c r="B175" s="662" t="s">
        <v>530</v>
      </c>
      <c r="C175" s="663" t="s">
        <v>542</v>
      </c>
      <c r="D175" s="664" t="s">
        <v>1571</v>
      </c>
      <c r="E175" s="663" t="s">
        <v>3220</v>
      </c>
      <c r="F175" s="664" t="s">
        <v>3221</v>
      </c>
      <c r="G175" s="663" t="s">
        <v>3176</v>
      </c>
      <c r="H175" s="663" t="s">
        <v>3177</v>
      </c>
      <c r="I175" s="665">
        <v>65.400000000000006</v>
      </c>
      <c r="J175" s="665">
        <v>24</v>
      </c>
      <c r="K175" s="666">
        <v>1569.55</v>
      </c>
    </row>
    <row r="176" spans="1:11" ht="14.4" customHeight="1" x14ac:dyDescent="0.3">
      <c r="A176" s="661" t="s">
        <v>529</v>
      </c>
      <c r="B176" s="662" t="s">
        <v>530</v>
      </c>
      <c r="C176" s="663" t="s">
        <v>542</v>
      </c>
      <c r="D176" s="664" t="s">
        <v>1571</v>
      </c>
      <c r="E176" s="663" t="s">
        <v>3220</v>
      </c>
      <c r="F176" s="664" t="s">
        <v>3221</v>
      </c>
      <c r="G176" s="663" t="s">
        <v>3178</v>
      </c>
      <c r="H176" s="663" t="s">
        <v>3179</v>
      </c>
      <c r="I176" s="665">
        <v>37.72</v>
      </c>
      <c r="J176" s="665">
        <v>108</v>
      </c>
      <c r="K176" s="666">
        <v>4073.76</v>
      </c>
    </row>
    <row r="177" spans="1:11" ht="14.4" customHeight="1" x14ac:dyDescent="0.3">
      <c r="A177" s="661" t="s">
        <v>529</v>
      </c>
      <c r="B177" s="662" t="s">
        <v>530</v>
      </c>
      <c r="C177" s="663" t="s">
        <v>542</v>
      </c>
      <c r="D177" s="664" t="s">
        <v>1571</v>
      </c>
      <c r="E177" s="663" t="s">
        <v>3220</v>
      </c>
      <c r="F177" s="664" t="s">
        <v>3221</v>
      </c>
      <c r="G177" s="663" t="s">
        <v>3180</v>
      </c>
      <c r="H177" s="663" t="s">
        <v>3181</v>
      </c>
      <c r="I177" s="665">
        <v>94.82</v>
      </c>
      <c r="J177" s="665">
        <v>36</v>
      </c>
      <c r="K177" s="666">
        <v>3413.43</v>
      </c>
    </row>
    <row r="178" spans="1:11" ht="14.4" customHeight="1" x14ac:dyDescent="0.3">
      <c r="A178" s="661" t="s">
        <v>529</v>
      </c>
      <c r="B178" s="662" t="s">
        <v>530</v>
      </c>
      <c r="C178" s="663" t="s">
        <v>542</v>
      </c>
      <c r="D178" s="664" t="s">
        <v>1571</v>
      </c>
      <c r="E178" s="663" t="s">
        <v>3220</v>
      </c>
      <c r="F178" s="664" t="s">
        <v>3221</v>
      </c>
      <c r="G178" s="663" t="s">
        <v>3182</v>
      </c>
      <c r="H178" s="663" t="s">
        <v>3183</v>
      </c>
      <c r="I178" s="665">
        <v>49.3</v>
      </c>
      <c r="J178" s="665">
        <v>24</v>
      </c>
      <c r="K178" s="666">
        <v>1183.1500000000001</v>
      </c>
    </row>
    <row r="179" spans="1:11" ht="14.4" customHeight="1" x14ac:dyDescent="0.3">
      <c r="A179" s="661" t="s">
        <v>529</v>
      </c>
      <c r="B179" s="662" t="s">
        <v>530</v>
      </c>
      <c r="C179" s="663" t="s">
        <v>542</v>
      </c>
      <c r="D179" s="664" t="s">
        <v>1571</v>
      </c>
      <c r="E179" s="663" t="s">
        <v>3220</v>
      </c>
      <c r="F179" s="664" t="s">
        <v>3221</v>
      </c>
      <c r="G179" s="663" t="s">
        <v>3184</v>
      </c>
      <c r="H179" s="663" t="s">
        <v>3185</v>
      </c>
      <c r="I179" s="665">
        <v>36.090000000000003</v>
      </c>
      <c r="J179" s="665">
        <v>36</v>
      </c>
      <c r="K179" s="666">
        <v>1299.1600000000001</v>
      </c>
    </row>
    <row r="180" spans="1:11" ht="14.4" customHeight="1" x14ac:dyDescent="0.3">
      <c r="A180" s="661" t="s">
        <v>529</v>
      </c>
      <c r="B180" s="662" t="s">
        <v>530</v>
      </c>
      <c r="C180" s="663" t="s">
        <v>542</v>
      </c>
      <c r="D180" s="664" t="s">
        <v>1571</v>
      </c>
      <c r="E180" s="663" t="s">
        <v>3210</v>
      </c>
      <c r="F180" s="664" t="s">
        <v>3211</v>
      </c>
      <c r="G180" s="663" t="s">
        <v>3054</v>
      </c>
      <c r="H180" s="663" t="s">
        <v>3055</v>
      </c>
      <c r="I180" s="665">
        <v>0.31</v>
      </c>
      <c r="J180" s="665">
        <v>100</v>
      </c>
      <c r="K180" s="666">
        <v>31</v>
      </c>
    </row>
    <row r="181" spans="1:11" ht="14.4" customHeight="1" x14ac:dyDescent="0.3">
      <c r="A181" s="661" t="s">
        <v>529</v>
      </c>
      <c r="B181" s="662" t="s">
        <v>530</v>
      </c>
      <c r="C181" s="663" t="s">
        <v>542</v>
      </c>
      <c r="D181" s="664" t="s">
        <v>1571</v>
      </c>
      <c r="E181" s="663" t="s">
        <v>3212</v>
      </c>
      <c r="F181" s="664" t="s">
        <v>3213</v>
      </c>
      <c r="G181" s="663" t="s">
        <v>2994</v>
      </c>
      <c r="H181" s="663" t="s">
        <v>2995</v>
      </c>
      <c r="I181" s="665">
        <v>0.71</v>
      </c>
      <c r="J181" s="665">
        <v>4000</v>
      </c>
      <c r="K181" s="666">
        <v>2840</v>
      </c>
    </row>
    <row r="182" spans="1:11" ht="14.4" customHeight="1" x14ac:dyDescent="0.3">
      <c r="A182" s="661" t="s">
        <v>529</v>
      </c>
      <c r="B182" s="662" t="s">
        <v>530</v>
      </c>
      <c r="C182" s="663" t="s">
        <v>542</v>
      </c>
      <c r="D182" s="664" t="s">
        <v>1571</v>
      </c>
      <c r="E182" s="663" t="s">
        <v>3212</v>
      </c>
      <c r="F182" s="664" t="s">
        <v>3213</v>
      </c>
      <c r="G182" s="663" t="s">
        <v>3186</v>
      </c>
      <c r="H182" s="663" t="s">
        <v>3187</v>
      </c>
      <c r="I182" s="665">
        <v>0.71</v>
      </c>
      <c r="J182" s="665">
        <v>1200</v>
      </c>
      <c r="K182" s="666">
        <v>852</v>
      </c>
    </row>
    <row r="183" spans="1:11" ht="14.4" customHeight="1" x14ac:dyDescent="0.3">
      <c r="A183" s="661" t="s">
        <v>529</v>
      </c>
      <c r="B183" s="662" t="s">
        <v>530</v>
      </c>
      <c r="C183" s="663" t="s">
        <v>542</v>
      </c>
      <c r="D183" s="664" t="s">
        <v>1571</v>
      </c>
      <c r="E183" s="663" t="s">
        <v>3212</v>
      </c>
      <c r="F183" s="664" t="s">
        <v>3213</v>
      </c>
      <c r="G183" s="663" t="s">
        <v>2996</v>
      </c>
      <c r="H183" s="663" t="s">
        <v>2997</v>
      </c>
      <c r="I183" s="665">
        <v>0.71</v>
      </c>
      <c r="J183" s="665">
        <v>4800</v>
      </c>
      <c r="K183" s="666">
        <v>3408</v>
      </c>
    </row>
    <row r="184" spans="1:11" ht="14.4" customHeight="1" x14ac:dyDescent="0.3">
      <c r="A184" s="661" t="s">
        <v>529</v>
      </c>
      <c r="B184" s="662" t="s">
        <v>530</v>
      </c>
      <c r="C184" s="663" t="s">
        <v>542</v>
      </c>
      <c r="D184" s="664" t="s">
        <v>1571</v>
      </c>
      <c r="E184" s="663" t="s">
        <v>3212</v>
      </c>
      <c r="F184" s="664" t="s">
        <v>3213</v>
      </c>
      <c r="G184" s="663" t="s">
        <v>3188</v>
      </c>
      <c r="H184" s="663" t="s">
        <v>3189</v>
      </c>
      <c r="I184" s="665">
        <v>12.58</v>
      </c>
      <c r="J184" s="665">
        <v>100</v>
      </c>
      <c r="K184" s="666">
        <v>1258</v>
      </c>
    </row>
    <row r="185" spans="1:11" ht="14.4" customHeight="1" x14ac:dyDescent="0.3">
      <c r="A185" s="661" t="s">
        <v>529</v>
      </c>
      <c r="B185" s="662" t="s">
        <v>530</v>
      </c>
      <c r="C185" s="663" t="s">
        <v>542</v>
      </c>
      <c r="D185" s="664" t="s">
        <v>1571</v>
      </c>
      <c r="E185" s="663" t="s">
        <v>3212</v>
      </c>
      <c r="F185" s="664" t="s">
        <v>3213</v>
      </c>
      <c r="G185" s="663" t="s">
        <v>3190</v>
      </c>
      <c r="H185" s="663" t="s">
        <v>3191</v>
      </c>
      <c r="I185" s="665">
        <v>12.586666666666666</v>
      </c>
      <c r="J185" s="665">
        <v>480</v>
      </c>
      <c r="K185" s="666">
        <v>6041.6</v>
      </c>
    </row>
    <row r="186" spans="1:11" ht="14.4" customHeight="1" x14ac:dyDescent="0.3">
      <c r="A186" s="661" t="s">
        <v>529</v>
      </c>
      <c r="B186" s="662" t="s">
        <v>530</v>
      </c>
      <c r="C186" s="663" t="s">
        <v>542</v>
      </c>
      <c r="D186" s="664" t="s">
        <v>1571</v>
      </c>
      <c r="E186" s="663" t="s">
        <v>3212</v>
      </c>
      <c r="F186" s="664" t="s">
        <v>3213</v>
      </c>
      <c r="G186" s="663" t="s">
        <v>3192</v>
      </c>
      <c r="H186" s="663" t="s">
        <v>3193</v>
      </c>
      <c r="I186" s="665">
        <v>12.585000000000001</v>
      </c>
      <c r="J186" s="665">
        <v>80</v>
      </c>
      <c r="K186" s="666">
        <v>1006.8</v>
      </c>
    </row>
    <row r="187" spans="1:11" ht="14.4" customHeight="1" x14ac:dyDescent="0.3">
      <c r="A187" s="661" t="s">
        <v>529</v>
      </c>
      <c r="B187" s="662" t="s">
        <v>530</v>
      </c>
      <c r="C187" s="663" t="s">
        <v>542</v>
      </c>
      <c r="D187" s="664" t="s">
        <v>1571</v>
      </c>
      <c r="E187" s="663" t="s">
        <v>3212</v>
      </c>
      <c r="F187" s="664" t="s">
        <v>3213</v>
      </c>
      <c r="G187" s="663" t="s">
        <v>3194</v>
      </c>
      <c r="H187" s="663" t="s">
        <v>3195</v>
      </c>
      <c r="I187" s="665">
        <v>12.58</v>
      </c>
      <c r="J187" s="665">
        <v>280</v>
      </c>
      <c r="K187" s="666">
        <v>3522.3999999999996</v>
      </c>
    </row>
    <row r="188" spans="1:11" ht="14.4" customHeight="1" x14ac:dyDescent="0.3">
      <c r="A188" s="661" t="s">
        <v>529</v>
      </c>
      <c r="B188" s="662" t="s">
        <v>530</v>
      </c>
      <c r="C188" s="663" t="s">
        <v>542</v>
      </c>
      <c r="D188" s="664" t="s">
        <v>1571</v>
      </c>
      <c r="E188" s="663" t="s">
        <v>3212</v>
      </c>
      <c r="F188" s="664" t="s">
        <v>3213</v>
      </c>
      <c r="G188" s="663" t="s">
        <v>3196</v>
      </c>
      <c r="H188" s="663" t="s">
        <v>3197</v>
      </c>
      <c r="I188" s="665">
        <v>12.585000000000001</v>
      </c>
      <c r="J188" s="665">
        <v>200</v>
      </c>
      <c r="K188" s="666">
        <v>2516.8000000000002</v>
      </c>
    </row>
    <row r="189" spans="1:11" ht="14.4" customHeight="1" x14ac:dyDescent="0.3">
      <c r="A189" s="661" t="s">
        <v>529</v>
      </c>
      <c r="B189" s="662" t="s">
        <v>530</v>
      </c>
      <c r="C189" s="663" t="s">
        <v>542</v>
      </c>
      <c r="D189" s="664" t="s">
        <v>1571</v>
      </c>
      <c r="E189" s="663" t="s">
        <v>3216</v>
      </c>
      <c r="F189" s="664" t="s">
        <v>3217</v>
      </c>
      <c r="G189" s="663" t="s">
        <v>3198</v>
      </c>
      <c r="H189" s="663" t="s">
        <v>3199</v>
      </c>
      <c r="I189" s="665">
        <v>15.61</v>
      </c>
      <c r="J189" s="665">
        <v>20</v>
      </c>
      <c r="K189" s="666">
        <v>312.2</v>
      </c>
    </row>
    <row r="190" spans="1:11" ht="14.4" customHeight="1" thickBot="1" x14ac:dyDescent="0.35">
      <c r="A190" s="667" t="s">
        <v>529</v>
      </c>
      <c r="B190" s="668" t="s">
        <v>530</v>
      </c>
      <c r="C190" s="669" t="s">
        <v>542</v>
      </c>
      <c r="D190" s="670" t="s">
        <v>1571</v>
      </c>
      <c r="E190" s="669" t="s">
        <v>3216</v>
      </c>
      <c r="F190" s="670" t="s">
        <v>3217</v>
      </c>
      <c r="G190" s="669" t="s">
        <v>3200</v>
      </c>
      <c r="H190" s="669" t="s">
        <v>3201</v>
      </c>
      <c r="I190" s="671">
        <v>23.47666666666667</v>
      </c>
      <c r="J190" s="671">
        <v>210</v>
      </c>
      <c r="K190" s="672">
        <v>4929.5999999999995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N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13" width="13.109375" customWidth="1"/>
  </cols>
  <sheetData>
    <row r="1" spans="1:14" ht="18.600000000000001" thickBot="1" x14ac:dyDescent="0.4">
      <c r="A1" s="549" t="s">
        <v>130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4" ht="15" thickBot="1" x14ac:dyDescent="0.35">
      <c r="A2" s="382" t="s">
        <v>310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</row>
    <row r="3" spans="1:14" x14ac:dyDescent="0.3">
      <c r="A3" s="401" t="s">
        <v>245</v>
      </c>
      <c r="B3" s="547" t="s">
        <v>227</v>
      </c>
      <c r="C3" s="384">
        <v>0</v>
      </c>
      <c r="D3" s="385">
        <v>99</v>
      </c>
      <c r="E3" s="404">
        <v>100</v>
      </c>
      <c r="F3" s="404">
        <v>101</v>
      </c>
      <c r="G3" s="404">
        <v>302</v>
      </c>
      <c r="H3" s="404">
        <v>303</v>
      </c>
      <c r="I3" s="404">
        <v>304</v>
      </c>
      <c r="J3" s="404">
        <v>305</v>
      </c>
      <c r="K3" s="385">
        <v>629</v>
      </c>
      <c r="L3" s="385">
        <v>642</v>
      </c>
      <c r="M3" s="770">
        <v>930</v>
      </c>
      <c r="N3" s="785"/>
    </row>
    <row r="4" spans="1:14" ht="24.6" outlineLevel="1" thickBot="1" x14ac:dyDescent="0.35">
      <c r="A4" s="402">
        <v>2016</v>
      </c>
      <c r="B4" s="548"/>
      <c r="C4" s="386" t="s">
        <v>228</v>
      </c>
      <c r="D4" s="387" t="s">
        <v>229</v>
      </c>
      <c r="E4" s="405" t="s">
        <v>276</v>
      </c>
      <c r="F4" s="405" t="s">
        <v>277</v>
      </c>
      <c r="G4" s="405" t="s">
        <v>278</v>
      </c>
      <c r="H4" s="405" t="s">
        <v>279</v>
      </c>
      <c r="I4" s="405" t="s">
        <v>280</v>
      </c>
      <c r="J4" s="405" t="s">
        <v>281</v>
      </c>
      <c r="K4" s="387" t="s">
        <v>254</v>
      </c>
      <c r="L4" s="387" t="s">
        <v>255</v>
      </c>
      <c r="M4" s="771" t="s">
        <v>247</v>
      </c>
      <c r="N4" s="785"/>
    </row>
    <row r="5" spans="1:14" x14ac:dyDescent="0.3">
      <c r="A5" s="388" t="s">
        <v>230</v>
      </c>
      <c r="B5" s="424"/>
      <c r="C5" s="425"/>
      <c r="D5" s="426"/>
      <c r="E5" s="426"/>
      <c r="F5" s="426"/>
      <c r="G5" s="426"/>
      <c r="H5" s="426"/>
      <c r="I5" s="426"/>
      <c r="J5" s="426"/>
      <c r="K5" s="426"/>
      <c r="L5" s="426"/>
      <c r="M5" s="772"/>
      <c r="N5" s="785"/>
    </row>
    <row r="6" spans="1:14" ht="15" collapsed="1" thickBot="1" x14ac:dyDescent="0.35">
      <c r="A6" s="389" t="s">
        <v>94</v>
      </c>
      <c r="B6" s="427">
        <f xml:space="preserve">
TRUNC(IF($A$4&lt;=12,SUMIFS('ON Data'!F:F,'ON Data'!$D:$D,$A$4,'ON Data'!$E:$E,1),SUMIFS('ON Data'!F:F,'ON Data'!$E:$E,1)/'ON Data'!$D$3),1)</f>
        <v>51.7</v>
      </c>
      <c r="C6" s="428">
        <f xml:space="preserve">
TRUNC(IF($A$4&lt;=12,SUMIFS('ON Data'!G:G,'ON Data'!$D:$D,$A$4,'ON Data'!$E:$E,1),SUMIFS('ON Data'!G:G,'ON Data'!$E:$E,1)/'ON Data'!$D$3),1)</f>
        <v>0</v>
      </c>
      <c r="D6" s="429">
        <f xml:space="preserve">
TRUNC(IF($A$4&lt;=12,SUMIFS('ON Data'!I:I,'ON Data'!$D:$D,$A$4,'ON Data'!$E:$E,1),SUMIFS('ON Data'!I:I,'ON Data'!$E:$E,1)/'ON Data'!$D$3),1)</f>
        <v>3.8</v>
      </c>
      <c r="E6" s="429">
        <f xml:space="preserve">
TRUNC(IF($A$4&lt;=12,SUMIFS('ON Data'!J:J,'ON Data'!$D:$D,$A$4,'ON Data'!$E:$E,1),SUMIFS('ON Data'!J:J,'ON Data'!$E:$E,1)/'ON Data'!$D$3),1)</f>
        <v>2</v>
      </c>
      <c r="F6" s="429">
        <f xml:space="preserve">
TRUNC(IF($A$4&lt;=12,SUMIFS('ON Data'!K:K,'ON Data'!$D:$D,$A$4,'ON Data'!$E:$E,1),SUMIFS('ON Data'!K:K,'ON Data'!$E:$E,1)/'ON Data'!$D$3),1)</f>
        <v>10.7</v>
      </c>
      <c r="G6" s="429">
        <f xml:space="preserve">
TRUNC(IF($A$4&lt;=12,SUMIFS('ON Data'!O:O,'ON Data'!$D:$D,$A$4,'ON Data'!$E:$E,1),SUMIFS('ON Data'!O:O,'ON Data'!$E:$E,1)/'ON Data'!$D$3),1)</f>
        <v>0.2</v>
      </c>
      <c r="H6" s="429">
        <f xml:space="preserve">
TRUNC(IF($A$4&lt;=12,SUMIFS('ON Data'!P:P,'ON Data'!$D:$D,$A$4,'ON Data'!$E:$E,1),SUMIFS('ON Data'!P:P,'ON Data'!$E:$E,1)/'ON Data'!$D$3),1)</f>
        <v>11.5</v>
      </c>
      <c r="I6" s="429">
        <f xml:space="preserve">
TRUNC(IF($A$4&lt;=12,SUMIFS('ON Data'!Q:Q,'ON Data'!$D:$D,$A$4,'ON Data'!$E:$E,1),SUMIFS('ON Data'!Q:Q,'ON Data'!$E:$E,1)/'ON Data'!$D$3),1)</f>
        <v>11.6</v>
      </c>
      <c r="J6" s="429">
        <f xml:space="preserve">
TRUNC(IF($A$4&lt;=12,SUMIFS('ON Data'!R:R,'ON Data'!$D:$D,$A$4,'ON Data'!$E:$E,1),SUMIFS('ON Data'!R:R,'ON Data'!$E:$E,1)/'ON Data'!$D$3),1)</f>
        <v>2</v>
      </c>
      <c r="K6" s="429">
        <f xml:space="preserve">
TRUNC(IF($A$4&lt;=12,SUMIFS('ON Data'!AM:AM,'ON Data'!$D:$D,$A$4,'ON Data'!$E:$E,1),SUMIFS('ON Data'!AM:AM,'ON Data'!$E:$E,1)/'ON Data'!$D$3),1)</f>
        <v>2.8</v>
      </c>
      <c r="L6" s="429">
        <f xml:space="preserve">
TRUNC(IF($A$4&lt;=12,SUMIFS('ON Data'!AR:AR,'ON Data'!$D:$D,$A$4,'ON Data'!$E:$E,1),SUMIFS('ON Data'!AR:AR,'ON Data'!$E:$E,1)/'ON Data'!$D$3),1)</f>
        <v>3</v>
      </c>
      <c r="M6" s="773">
        <f xml:space="preserve">
TRUNC(IF($A$4&lt;=12,SUMIFS('ON Data'!AW:AW,'ON Data'!$D:$D,$A$4,'ON Data'!$E:$E,1),SUMIFS('ON Data'!AW:AW,'ON Data'!$E:$E,1)/'ON Data'!$D$3),1)</f>
        <v>4</v>
      </c>
      <c r="N6" s="785"/>
    </row>
    <row r="7" spans="1:14" ht="15" hidden="1" outlineLevel="1" thickBot="1" x14ac:dyDescent="0.35">
      <c r="A7" s="389" t="s">
        <v>131</v>
      </c>
      <c r="B7" s="427"/>
      <c r="C7" s="430"/>
      <c r="D7" s="429"/>
      <c r="E7" s="429"/>
      <c r="F7" s="429"/>
      <c r="G7" s="429"/>
      <c r="H7" s="429"/>
      <c r="I7" s="429"/>
      <c r="J7" s="429"/>
      <c r="K7" s="429"/>
      <c r="L7" s="429"/>
      <c r="M7" s="773"/>
      <c r="N7" s="785"/>
    </row>
    <row r="8" spans="1:14" ht="15" hidden="1" outlineLevel="1" thickBot="1" x14ac:dyDescent="0.35">
      <c r="A8" s="389" t="s">
        <v>96</v>
      </c>
      <c r="B8" s="427"/>
      <c r="C8" s="430"/>
      <c r="D8" s="429"/>
      <c r="E8" s="429"/>
      <c r="F8" s="429"/>
      <c r="G8" s="429"/>
      <c r="H8" s="429"/>
      <c r="I8" s="429"/>
      <c r="J8" s="429"/>
      <c r="K8" s="429"/>
      <c r="L8" s="429"/>
      <c r="M8" s="773"/>
      <c r="N8" s="785"/>
    </row>
    <row r="9" spans="1:14" ht="15" hidden="1" outlineLevel="1" thickBot="1" x14ac:dyDescent="0.35">
      <c r="A9" s="390" t="s">
        <v>69</v>
      </c>
      <c r="B9" s="431"/>
      <c r="C9" s="432"/>
      <c r="D9" s="433"/>
      <c r="E9" s="433"/>
      <c r="F9" s="433"/>
      <c r="G9" s="433"/>
      <c r="H9" s="433"/>
      <c r="I9" s="433"/>
      <c r="J9" s="433"/>
      <c r="K9" s="433"/>
      <c r="L9" s="433"/>
      <c r="M9" s="774"/>
      <c r="N9" s="785"/>
    </row>
    <row r="10" spans="1:14" x14ac:dyDescent="0.3">
      <c r="A10" s="391" t="s">
        <v>231</v>
      </c>
      <c r="B10" s="406"/>
      <c r="C10" s="407"/>
      <c r="D10" s="408"/>
      <c r="E10" s="408"/>
      <c r="F10" s="408"/>
      <c r="G10" s="408"/>
      <c r="H10" s="408"/>
      <c r="I10" s="408"/>
      <c r="J10" s="408"/>
      <c r="K10" s="408"/>
      <c r="L10" s="408"/>
      <c r="M10" s="775"/>
      <c r="N10" s="785"/>
    </row>
    <row r="11" spans="1:14" x14ac:dyDescent="0.3">
      <c r="A11" s="392" t="s">
        <v>232</v>
      </c>
      <c r="B11" s="409">
        <f xml:space="preserve">
IF($A$4&lt;=12,SUMIFS('ON Data'!F:F,'ON Data'!$D:$D,$A$4,'ON Data'!$E:$E,2),SUMIFS('ON Data'!F:F,'ON Data'!$E:$E,2))</f>
        <v>23424.6</v>
      </c>
      <c r="C11" s="410">
        <f xml:space="preserve">
IF($A$4&lt;=12,SUMIFS('ON Data'!G:G,'ON Data'!$D:$D,$A$4,'ON Data'!$E:$E,2),SUMIFS('ON Data'!G:G,'ON Data'!$E:$E,2))</f>
        <v>0</v>
      </c>
      <c r="D11" s="411">
        <f xml:space="preserve">
IF($A$4&lt;=12,SUMIFS('ON Data'!I:I,'ON Data'!$D:$D,$A$4,'ON Data'!$E:$E,2),SUMIFS('ON Data'!I:I,'ON Data'!$E:$E,2))</f>
        <v>1816</v>
      </c>
      <c r="E11" s="411">
        <f xml:space="preserve">
IF($A$4&lt;=12,SUMIFS('ON Data'!J:J,'ON Data'!$D:$D,$A$4,'ON Data'!$E:$E,2),SUMIFS('ON Data'!J:J,'ON Data'!$E:$E,2))</f>
        <v>984</v>
      </c>
      <c r="F11" s="411">
        <f xml:space="preserve">
IF($A$4&lt;=12,SUMIFS('ON Data'!K:K,'ON Data'!$D:$D,$A$4,'ON Data'!$E:$E,2),SUMIFS('ON Data'!K:K,'ON Data'!$E:$E,2))</f>
        <v>5102.6000000000004</v>
      </c>
      <c r="G11" s="411">
        <f xml:space="preserve">
IF($A$4&lt;=12,SUMIFS('ON Data'!O:O,'ON Data'!$D:$D,$A$4,'ON Data'!$E:$E,2),SUMIFS('ON Data'!O:O,'ON Data'!$E:$E,2))</f>
        <v>100</v>
      </c>
      <c r="H11" s="411">
        <f xml:space="preserve">
IF($A$4&lt;=12,SUMIFS('ON Data'!P:P,'ON Data'!$D:$D,$A$4,'ON Data'!$E:$E,2),SUMIFS('ON Data'!P:P,'ON Data'!$E:$E,2))</f>
        <v>4879.5</v>
      </c>
      <c r="I11" s="411">
        <f xml:space="preserve">
IF($A$4&lt;=12,SUMIFS('ON Data'!Q:Q,'ON Data'!$D:$D,$A$4,'ON Data'!$E:$E,2),SUMIFS('ON Data'!Q:Q,'ON Data'!$E:$E,2))</f>
        <v>5099</v>
      </c>
      <c r="J11" s="411">
        <f xml:space="preserve">
IF($A$4&lt;=12,SUMIFS('ON Data'!R:R,'ON Data'!$D:$D,$A$4,'ON Data'!$E:$E,2),SUMIFS('ON Data'!R:R,'ON Data'!$E:$E,2))</f>
        <v>916</v>
      </c>
      <c r="K11" s="411">
        <f xml:space="preserve">
IF($A$4&lt;=12,SUMIFS('ON Data'!AM:AM,'ON Data'!$D:$D,$A$4,'ON Data'!$E:$E,2),SUMIFS('ON Data'!AM:AM,'ON Data'!$E:$E,2))</f>
        <v>1159.5</v>
      </c>
      <c r="L11" s="411">
        <f xml:space="preserve">
IF($A$4&lt;=12,SUMIFS('ON Data'!AR:AR,'ON Data'!$D:$D,$A$4,'ON Data'!$E:$E,2),SUMIFS('ON Data'!AR:AR,'ON Data'!$E:$E,2))</f>
        <v>1360</v>
      </c>
      <c r="M11" s="776">
        <f xml:space="preserve">
IF($A$4&lt;=12,SUMIFS('ON Data'!AW:AW,'ON Data'!$D:$D,$A$4,'ON Data'!$E:$E,2),SUMIFS('ON Data'!AW:AW,'ON Data'!$E:$E,2))</f>
        <v>2008</v>
      </c>
      <c r="N11" s="785"/>
    </row>
    <row r="12" spans="1:14" x14ac:dyDescent="0.3">
      <c r="A12" s="392" t="s">
        <v>233</v>
      </c>
      <c r="B12" s="409">
        <f xml:space="preserve">
IF($A$4&lt;=12,SUMIFS('ON Data'!F:F,'ON Data'!$D:$D,$A$4,'ON Data'!$E:$E,3),SUMIFS('ON Data'!F:F,'ON Data'!$E:$E,3))</f>
        <v>318.7</v>
      </c>
      <c r="C12" s="410">
        <f xml:space="preserve">
IF($A$4&lt;=12,SUMIFS('ON Data'!G:G,'ON Data'!$D:$D,$A$4,'ON Data'!$E:$E,3),SUMIFS('ON Data'!G:G,'ON Data'!$E:$E,3))</f>
        <v>0</v>
      </c>
      <c r="D12" s="411">
        <f xml:space="preserve">
IF($A$4&lt;=12,SUMIFS('ON Data'!I:I,'ON Data'!$D:$D,$A$4,'ON Data'!$E:$E,3),SUMIFS('ON Data'!I:I,'ON Data'!$E:$E,3))</f>
        <v>99.5</v>
      </c>
      <c r="E12" s="411">
        <f xml:space="preserve">
IF($A$4&lt;=12,SUMIFS('ON Data'!J:J,'ON Data'!$D:$D,$A$4,'ON Data'!$E:$E,3),SUMIFS('ON Data'!J:J,'ON Data'!$E:$E,3))</f>
        <v>0</v>
      </c>
      <c r="F12" s="411">
        <f xml:space="preserve">
IF($A$4&lt;=12,SUMIFS('ON Data'!K:K,'ON Data'!$D:$D,$A$4,'ON Data'!$E:$E,3),SUMIFS('ON Data'!K:K,'ON Data'!$E:$E,3))</f>
        <v>189.2</v>
      </c>
      <c r="G12" s="411">
        <f xml:space="preserve">
IF($A$4&lt;=12,SUMIFS('ON Data'!O:O,'ON Data'!$D:$D,$A$4,'ON Data'!$E:$E,3),SUMIFS('ON Data'!O:O,'ON Data'!$E:$E,3))</f>
        <v>0</v>
      </c>
      <c r="H12" s="411">
        <f xml:space="preserve">
IF($A$4&lt;=12,SUMIFS('ON Data'!P:P,'ON Data'!$D:$D,$A$4,'ON Data'!$E:$E,3),SUMIFS('ON Data'!P:P,'ON Data'!$E:$E,3))</f>
        <v>25</v>
      </c>
      <c r="I12" s="411">
        <f xml:space="preserve">
IF($A$4&lt;=12,SUMIFS('ON Data'!Q:Q,'ON Data'!$D:$D,$A$4,'ON Data'!$E:$E,3),SUMIFS('ON Data'!Q:Q,'ON Data'!$E:$E,3))</f>
        <v>0</v>
      </c>
      <c r="J12" s="411">
        <f xml:space="preserve">
IF($A$4&lt;=12,SUMIFS('ON Data'!R:R,'ON Data'!$D:$D,$A$4,'ON Data'!$E:$E,3),SUMIFS('ON Data'!R:R,'ON Data'!$E:$E,3))</f>
        <v>0</v>
      </c>
      <c r="K12" s="411">
        <f xml:space="preserve">
IF($A$4&lt;=12,SUMIFS('ON Data'!AM:AM,'ON Data'!$D:$D,$A$4,'ON Data'!$E:$E,3),SUMIFS('ON Data'!AM:AM,'ON Data'!$E:$E,3))</f>
        <v>5</v>
      </c>
      <c r="L12" s="411">
        <f xml:space="preserve">
IF($A$4&lt;=12,SUMIFS('ON Data'!AR:AR,'ON Data'!$D:$D,$A$4,'ON Data'!$E:$E,3),SUMIFS('ON Data'!AR:AR,'ON Data'!$E:$E,3))</f>
        <v>0</v>
      </c>
      <c r="M12" s="776">
        <f xml:space="preserve">
IF($A$4&lt;=12,SUMIFS('ON Data'!AW:AW,'ON Data'!$D:$D,$A$4,'ON Data'!$E:$E,3),SUMIFS('ON Data'!AW:AW,'ON Data'!$E:$E,3))</f>
        <v>0</v>
      </c>
      <c r="N12" s="785"/>
    </row>
    <row r="13" spans="1:14" x14ac:dyDescent="0.3">
      <c r="A13" s="392" t="s">
        <v>240</v>
      </c>
      <c r="B13" s="409">
        <f xml:space="preserve">
IF($A$4&lt;=12,SUMIFS('ON Data'!F:F,'ON Data'!$D:$D,$A$4,'ON Data'!$E:$E,4),SUMIFS('ON Data'!F:F,'ON Data'!$E:$E,4))</f>
        <v>1583.3</v>
      </c>
      <c r="C13" s="410">
        <f xml:space="preserve">
IF($A$4&lt;=12,SUMIFS('ON Data'!G:G,'ON Data'!$D:$D,$A$4,'ON Data'!$E:$E,4),SUMIFS('ON Data'!G:G,'ON Data'!$E:$E,4))</f>
        <v>0</v>
      </c>
      <c r="D13" s="411">
        <f xml:space="preserve">
IF($A$4&lt;=12,SUMIFS('ON Data'!I:I,'ON Data'!$D:$D,$A$4,'ON Data'!$E:$E,4),SUMIFS('ON Data'!I:I,'ON Data'!$E:$E,4))</f>
        <v>301.5</v>
      </c>
      <c r="E13" s="411">
        <f xml:space="preserve">
IF($A$4&lt;=12,SUMIFS('ON Data'!J:J,'ON Data'!$D:$D,$A$4,'ON Data'!$E:$E,4),SUMIFS('ON Data'!J:J,'ON Data'!$E:$E,4))</f>
        <v>201</v>
      </c>
      <c r="F13" s="411">
        <f xml:space="preserve">
IF($A$4&lt;=12,SUMIFS('ON Data'!K:K,'ON Data'!$D:$D,$A$4,'ON Data'!$E:$E,4),SUMIFS('ON Data'!K:K,'ON Data'!$E:$E,4))</f>
        <v>960.3</v>
      </c>
      <c r="G13" s="411">
        <f xml:space="preserve">
IF($A$4&lt;=12,SUMIFS('ON Data'!O:O,'ON Data'!$D:$D,$A$4,'ON Data'!$E:$E,4),SUMIFS('ON Data'!O:O,'ON Data'!$E:$E,4))</f>
        <v>0</v>
      </c>
      <c r="H13" s="411">
        <f xml:space="preserve">
IF($A$4&lt;=12,SUMIFS('ON Data'!P:P,'ON Data'!$D:$D,$A$4,'ON Data'!$E:$E,4),SUMIFS('ON Data'!P:P,'ON Data'!$E:$E,4))</f>
        <v>85</v>
      </c>
      <c r="I13" s="411">
        <f xml:space="preserve">
IF($A$4&lt;=12,SUMIFS('ON Data'!Q:Q,'ON Data'!$D:$D,$A$4,'ON Data'!$E:$E,4),SUMIFS('ON Data'!Q:Q,'ON Data'!$E:$E,4))</f>
        <v>25.5</v>
      </c>
      <c r="J13" s="411">
        <f xml:space="preserve">
IF($A$4&lt;=12,SUMIFS('ON Data'!R:R,'ON Data'!$D:$D,$A$4,'ON Data'!$E:$E,4),SUMIFS('ON Data'!R:R,'ON Data'!$E:$E,4))</f>
        <v>10</v>
      </c>
      <c r="K13" s="411">
        <f xml:space="preserve">
IF($A$4&lt;=12,SUMIFS('ON Data'!AM:AM,'ON Data'!$D:$D,$A$4,'ON Data'!$E:$E,4),SUMIFS('ON Data'!AM:AM,'ON Data'!$E:$E,4))</f>
        <v>0</v>
      </c>
      <c r="L13" s="411">
        <f xml:space="preserve">
IF($A$4&lt;=12,SUMIFS('ON Data'!AR:AR,'ON Data'!$D:$D,$A$4,'ON Data'!$E:$E,4),SUMIFS('ON Data'!AR:AR,'ON Data'!$E:$E,4))</f>
        <v>0</v>
      </c>
      <c r="M13" s="776">
        <f xml:space="preserve">
IF($A$4&lt;=12,SUMIFS('ON Data'!AW:AW,'ON Data'!$D:$D,$A$4,'ON Data'!$E:$E,4),SUMIFS('ON Data'!AW:AW,'ON Data'!$E:$E,4))</f>
        <v>0</v>
      </c>
      <c r="N13" s="785"/>
    </row>
    <row r="14" spans="1:14" ht="15" thickBot="1" x14ac:dyDescent="0.35">
      <c r="A14" s="393" t="s">
        <v>234</v>
      </c>
      <c r="B14" s="412">
        <f xml:space="preserve">
IF($A$4&lt;=12,SUMIFS('ON Data'!F:F,'ON Data'!$D:$D,$A$4,'ON Data'!$E:$E,5),SUMIFS('ON Data'!F:F,'ON Data'!$E:$E,5))</f>
        <v>1104</v>
      </c>
      <c r="C14" s="413">
        <f xml:space="preserve">
IF($A$4&lt;=12,SUMIFS('ON Data'!G:G,'ON Data'!$D:$D,$A$4,'ON Data'!$E:$E,5),SUMIFS('ON Data'!G:G,'ON Data'!$E:$E,5))</f>
        <v>1104</v>
      </c>
      <c r="D14" s="414">
        <f xml:space="preserve">
IF($A$4&lt;=12,SUMIFS('ON Data'!I:I,'ON Data'!$D:$D,$A$4,'ON Data'!$E:$E,5),SUMIFS('ON Data'!I:I,'ON Data'!$E:$E,5))</f>
        <v>0</v>
      </c>
      <c r="E14" s="414">
        <f xml:space="preserve">
IF($A$4&lt;=12,SUMIFS('ON Data'!J:J,'ON Data'!$D:$D,$A$4,'ON Data'!$E:$E,5),SUMIFS('ON Data'!J:J,'ON Data'!$E:$E,5))</f>
        <v>0</v>
      </c>
      <c r="F14" s="414">
        <f xml:space="preserve">
IF($A$4&lt;=12,SUMIFS('ON Data'!K:K,'ON Data'!$D:$D,$A$4,'ON Data'!$E:$E,5),SUMIFS('ON Data'!K:K,'ON Data'!$E:$E,5))</f>
        <v>0</v>
      </c>
      <c r="G14" s="414">
        <f xml:space="preserve">
IF($A$4&lt;=12,SUMIFS('ON Data'!O:O,'ON Data'!$D:$D,$A$4,'ON Data'!$E:$E,5),SUMIFS('ON Data'!O:O,'ON Data'!$E:$E,5))</f>
        <v>0</v>
      </c>
      <c r="H14" s="414">
        <f xml:space="preserve">
IF($A$4&lt;=12,SUMIFS('ON Data'!P:P,'ON Data'!$D:$D,$A$4,'ON Data'!$E:$E,5),SUMIFS('ON Data'!P:P,'ON Data'!$E:$E,5))</f>
        <v>0</v>
      </c>
      <c r="I14" s="414">
        <f xml:space="preserve">
IF($A$4&lt;=12,SUMIFS('ON Data'!Q:Q,'ON Data'!$D:$D,$A$4,'ON Data'!$E:$E,5),SUMIFS('ON Data'!Q:Q,'ON Data'!$E:$E,5))</f>
        <v>0</v>
      </c>
      <c r="J14" s="414">
        <f xml:space="preserve">
IF($A$4&lt;=12,SUMIFS('ON Data'!R:R,'ON Data'!$D:$D,$A$4,'ON Data'!$E:$E,5),SUMIFS('ON Data'!R:R,'ON Data'!$E:$E,5))</f>
        <v>0</v>
      </c>
      <c r="K14" s="414">
        <f xml:space="preserve">
IF($A$4&lt;=12,SUMIFS('ON Data'!AM:AM,'ON Data'!$D:$D,$A$4,'ON Data'!$E:$E,5),SUMIFS('ON Data'!AM:AM,'ON Data'!$E:$E,5))</f>
        <v>0</v>
      </c>
      <c r="L14" s="414">
        <f xml:space="preserve">
IF($A$4&lt;=12,SUMIFS('ON Data'!AR:AR,'ON Data'!$D:$D,$A$4,'ON Data'!$E:$E,5),SUMIFS('ON Data'!AR:AR,'ON Data'!$E:$E,5))</f>
        <v>0</v>
      </c>
      <c r="M14" s="777">
        <f xml:space="preserve">
IF($A$4&lt;=12,SUMIFS('ON Data'!AW:AW,'ON Data'!$D:$D,$A$4,'ON Data'!$E:$E,5),SUMIFS('ON Data'!AW:AW,'ON Data'!$E:$E,5))</f>
        <v>0</v>
      </c>
      <c r="N14" s="785"/>
    </row>
    <row r="15" spans="1:14" x14ac:dyDescent="0.3">
      <c r="A15" s="289" t="s">
        <v>244</v>
      </c>
      <c r="B15" s="415"/>
      <c r="C15" s="416"/>
      <c r="D15" s="417"/>
      <c r="E15" s="417"/>
      <c r="F15" s="417"/>
      <c r="G15" s="417"/>
      <c r="H15" s="417"/>
      <c r="I15" s="417"/>
      <c r="J15" s="417"/>
      <c r="K15" s="417"/>
      <c r="L15" s="417"/>
      <c r="M15" s="778"/>
      <c r="N15" s="785"/>
    </row>
    <row r="16" spans="1:14" x14ac:dyDescent="0.3">
      <c r="A16" s="394" t="s">
        <v>235</v>
      </c>
      <c r="B16" s="409">
        <f xml:space="preserve">
IF($A$4&lt;=12,SUMIFS('ON Data'!F:F,'ON Data'!$D:$D,$A$4,'ON Data'!$E:$E,7),SUMIFS('ON Data'!F:F,'ON Data'!$E:$E,7))</f>
        <v>0</v>
      </c>
      <c r="C16" s="410">
        <f xml:space="preserve">
IF($A$4&lt;=12,SUMIFS('ON Data'!G:G,'ON Data'!$D:$D,$A$4,'ON Data'!$E:$E,7),SUMIFS('ON Data'!G:G,'ON Data'!$E:$E,7))</f>
        <v>0</v>
      </c>
      <c r="D16" s="411">
        <f xml:space="preserve">
IF($A$4&lt;=12,SUMIFS('ON Data'!I:I,'ON Data'!$D:$D,$A$4,'ON Data'!$E:$E,7),SUMIFS('ON Data'!I:I,'ON Data'!$E:$E,7))</f>
        <v>0</v>
      </c>
      <c r="E16" s="411">
        <f xml:space="preserve">
IF($A$4&lt;=12,SUMIFS('ON Data'!J:J,'ON Data'!$D:$D,$A$4,'ON Data'!$E:$E,7),SUMIFS('ON Data'!J:J,'ON Data'!$E:$E,7))</f>
        <v>0</v>
      </c>
      <c r="F16" s="411">
        <f xml:space="preserve">
IF($A$4&lt;=12,SUMIFS('ON Data'!K:K,'ON Data'!$D:$D,$A$4,'ON Data'!$E:$E,7),SUMIFS('ON Data'!K:K,'ON Data'!$E:$E,7))</f>
        <v>0</v>
      </c>
      <c r="G16" s="411">
        <f xml:space="preserve">
IF($A$4&lt;=12,SUMIFS('ON Data'!O:O,'ON Data'!$D:$D,$A$4,'ON Data'!$E:$E,7),SUMIFS('ON Data'!O:O,'ON Data'!$E:$E,7))</f>
        <v>0</v>
      </c>
      <c r="H16" s="411">
        <f xml:space="preserve">
IF($A$4&lt;=12,SUMIFS('ON Data'!P:P,'ON Data'!$D:$D,$A$4,'ON Data'!$E:$E,7),SUMIFS('ON Data'!P:P,'ON Data'!$E:$E,7))</f>
        <v>0</v>
      </c>
      <c r="I16" s="411">
        <f xml:space="preserve">
IF($A$4&lt;=12,SUMIFS('ON Data'!Q:Q,'ON Data'!$D:$D,$A$4,'ON Data'!$E:$E,7),SUMIFS('ON Data'!Q:Q,'ON Data'!$E:$E,7))</f>
        <v>0</v>
      </c>
      <c r="J16" s="411">
        <f xml:space="preserve">
IF($A$4&lt;=12,SUMIFS('ON Data'!R:R,'ON Data'!$D:$D,$A$4,'ON Data'!$E:$E,7),SUMIFS('ON Data'!R:R,'ON Data'!$E:$E,7))</f>
        <v>0</v>
      </c>
      <c r="K16" s="411">
        <f xml:space="preserve">
IF($A$4&lt;=12,SUMIFS('ON Data'!AM:AM,'ON Data'!$D:$D,$A$4,'ON Data'!$E:$E,7),SUMIFS('ON Data'!AM:AM,'ON Data'!$E:$E,7))</f>
        <v>0</v>
      </c>
      <c r="L16" s="411">
        <f xml:space="preserve">
IF($A$4&lt;=12,SUMIFS('ON Data'!AR:AR,'ON Data'!$D:$D,$A$4,'ON Data'!$E:$E,7),SUMIFS('ON Data'!AR:AR,'ON Data'!$E:$E,7))</f>
        <v>0</v>
      </c>
      <c r="M16" s="776">
        <f xml:space="preserve">
IF($A$4&lt;=12,SUMIFS('ON Data'!AW:AW,'ON Data'!$D:$D,$A$4,'ON Data'!$E:$E,7),SUMIFS('ON Data'!AW:AW,'ON Data'!$E:$E,7))</f>
        <v>0</v>
      </c>
      <c r="N16" s="785"/>
    </row>
    <row r="17" spans="1:14" x14ac:dyDescent="0.3">
      <c r="A17" s="394" t="s">
        <v>236</v>
      </c>
      <c r="B17" s="409">
        <f xml:space="preserve">
IF($A$4&lt;=12,SUMIFS('ON Data'!F:F,'ON Data'!$D:$D,$A$4,'ON Data'!$E:$E,8),SUMIFS('ON Data'!F:F,'ON Data'!$E:$E,8))</f>
        <v>0</v>
      </c>
      <c r="C17" s="410">
        <f xml:space="preserve">
IF($A$4&lt;=12,SUMIFS('ON Data'!G:G,'ON Data'!$D:$D,$A$4,'ON Data'!$E:$E,8),SUMIFS('ON Data'!G:G,'ON Data'!$E:$E,8))</f>
        <v>0</v>
      </c>
      <c r="D17" s="411">
        <f xml:space="preserve">
IF($A$4&lt;=12,SUMIFS('ON Data'!I:I,'ON Data'!$D:$D,$A$4,'ON Data'!$E:$E,8),SUMIFS('ON Data'!I:I,'ON Data'!$E:$E,8))</f>
        <v>0</v>
      </c>
      <c r="E17" s="411">
        <f xml:space="preserve">
IF($A$4&lt;=12,SUMIFS('ON Data'!J:J,'ON Data'!$D:$D,$A$4,'ON Data'!$E:$E,8),SUMIFS('ON Data'!J:J,'ON Data'!$E:$E,8))</f>
        <v>0</v>
      </c>
      <c r="F17" s="411">
        <f xml:space="preserve">
IF($A$4&lt;=12,SUMIFS('ON Data'!K:K,'ON Data'!$D:$D,$A$4,'ON Data'!$E:$E,8),SUMIFS('ON Data'!K:K,'ON Data'!$E:$E,8))</f>
        <v>0</v>
      </c>
      <c r="G17" s="411">
        <f xml:space="preserve">
IF($A$4&lt;=12,SUMIFS('ON Data'!O:O,'ON Data'!$D:$D,$A$4,'ON Data'!$E:$E,8),SUMIFS('ON Data'!O:O,'ON Data'!$E:$E,8))</f>
        <v>0</v>
      </c>
      <c r="H17" s="411">
        <f xml:space="preserve">
IF($A$4&lt;=12,SUMIFS('ON Data'!P:P,'ON Data'!$D:$D,$A$4,'ON Data'!$E:$E,8),SUMIFS('ON Data'!P:P,'ON Data'!$E:$E,8))</f>
        <v>0</v>
      </c>
      <c r="I17" s="411">
        <f xml:space="preserve">
IF($A$4&lt;=12,SUMIFS('ON Data'!Q:Q,'ON Data'!$D:$D,$A$4,'ON Data'!$E:$E,8),SUMIFS('ON Data'!Q:Q,'ON Data'!$E:$E,8))</f>
        <v>0</v>
      </c>
      <c r="J17" s="411">
        <f xml:space="preserve">
IF($A$4&lt;=12,SUMIFS('ON Data'!R:R,'ON Data'!$D:$D,$A$4,'ON Data'!$E:$E,8),SUMIFS('ON Data'!R:R,'ON Data'!$E:$E,8))</f>
        <v>0</v>
      </c>
      <c r="K17" s="411">
        <f xml:space="preserve">
IF($A$4&lt;=12,SUMIFS('ON Data'!AM:AM,'ON Data'!$D:$D,$A$4,'ON Data'!$E:$E,8),SUMIFS('ON Data'!AM:AM,'ON Data'!$E:$E,8))</f>
        <v>0</v>
      </c>
      <c r="L17" s="411">
        <f xml:space="preserve">
IF($A$4&lt;=12,SUMIFS('ON Data'!AR:AR,'ON Data'!$D:$D,$A$4,'ON Data'!$E:$E,8),SUMIFS('ON Data'!AR:AR,'ON Data'!$E:$E,8))</f>
        <v>0</v>
      </c>
      <c r="M17" s="776">
        <f xml:space="preserve">
IF($A$4&lt;=12,SUMIFS('ON Data'!AW:AW,'ON Data'!$D:$D,$A$4,'ON Data'!$E:$E,8),SUMIFS('ON Data'!AW:AW,'ON Data'!$E:$E,8))</f>
        <v>0</v>
      </c>
      <c r="N17" s="785"/>
    </row>
    <row r="18" spans="1:14" x14ac:dyDescent="0.3">
      <c r="A18" s="394" t="s">
        <v>237</v>
      </c>
      <c r="B18" s="409">
        <f xml:space="preserve">
B19-B16-B17</f>
        <v>0</v>
      </c>
      <c r="C18" s="410">
        <f t="shared" ref="C18:F18" si="0" xml:space="preserve">
C19-C16-C17</f>
        <v>0</v>
      </c>
      <c r="D18" s="411">
        <f t="shared" si="0"/>
        <v>0</v>
      </c>
      <c r="E18" s="411">
        <f t="shared" si="0"/>
        <v>0</v>
      </c>
      <c r="F18" s="411">
        <f t="shared" si="0"/>
        <v>0</v>
      </c>
      <c r="G18" s="411">
        <f t="shared" ref="G18:K18" si="1" xml:space="preserve">
G19-G16-G17</f>
        <v>0</v>
      </c>
      <c r="H18" s="411">
        <f t="shared" si="1"/>
        <v>0</v>
      </c>
      <c r="I18" s="411">
        <f t="shared" si="1"/>
        <v>0</v>
      </c>
      <c r="J18" s="411">
        <f t="shared" si="1"/>
        <v>0</v>
      </c>
      <c r="K18" s="411">
        <f t="shared" si="1"/>
        <v>0</v>
      </c>
      <c r="L18" s="411">
        <f t="shared" ref="L18:M18" si="2" xml:space="preserve">
L19-L16-L17</f>
        <v>0</v>
      </c>
      <c r="M18" s="776">
        <f t="shared" si="2"/>
        <v>0</v>
      </c>
      <c r="N18" s="785"/>
    </row>
    <row r="19" spans="1:14" ht="15" thickBot="1" x14ac:dyDescent="0.35">
      <c r="A19" s="395" t="s">
        <v>238</v>
      </c>
      <c r="B19" s="418">
        <f xml:space="preserve">
IF($A$4&lt;=12,SUMIFS('ON Data'!F:F,'ON Data'!$D:$D,$A$4,'ON Data'!$E:$E,9),SUMIFS('ON Data'!F:F,'ON Data'!$E:$E,9))</f>
        <v>0</v>
      </c>
      <c r="C19" s="419">
        <f xml:space="preserve">
IF($A$4&lt;=12,SUMIFS('ON Data'!G:G,'ON Data'!$D:$D,$A$4,'ON Data'!$E:$E,9),SUMIFS('ON Data'!G:G,'ON Data'!$E:$E,9))</f>
        <v>0</v>
      </c>
      <c r="D19" s="420">
        <f xml:space="preserve">
IF($A$4&lt;=12,SUMIFS('ON Data'!I:I,'ON Data'!$D:$D,$A$4,'ON Data'!$E:$E,9),SUMIFS('ON Data'!I:I,'ON Data'!$E:$E,9))</f>
        <v>0</v>
      </c>
      <c r="E19" s="420">
        <f xml:space="preserve">
IF($A$4&lt;=12,SUMIFS('ON Data'!J:J,'ON Data'!$D:$D,$A$4,'ON Data'!$E:$E,9),SUMIFS('ON Data'!J:J,'ON Data'!$E:$E,9))</f>
        <v>0</v>
      </c>
      <c r="F19" s="420">
        <f xml:space="preserve">
IF($A$4&lt;=12,SUMIFS('ON Data'!K:K,'ON Data'!$D:$D,$A$4,'ON Data'!$E:$E,9),SUMIFS('ON Data'!K:K,'ON Data'!$E:$E,9))</f>
        <v>0</v>
      </c>
      <c r="G19" s="420">
        <f xml:space="preserve">
IF($A$4&lt;=12,SUMIFS('ON Data'!O:O,'ON Data'!$D:$D,$A$4,'ON Data'!$E:$E,9),SUMIFS('ON Data'!O:O,'ON Data'!$E:$E,9))</f>
        <v>0</v>
      </c>
      <c r="H19" s="420">
        <f xml:space="preserve">
IF($A$4&lt;=12,SUMIFS('ON Data'!P:P,'ON Data'!$D:$D,$A$4,'ON Data'!$E:$E,9),SUMIFS('ON Data'!P:P,'ON Data'!$E:$E,9))</f>
        <v>0</v>
      </c>
      <c r="I19" s="420">
        <f xml:space="preserve">
IF($A$4&lt;=12,SUMIFS('ON Data'!Q:Q,'ON Data'!$D:$D,$A$4,'ON Data'!$E:$E,9),SUMIFS('ON Data'!Q:Q,'ON Data'!$E:$E,9))</f>
        <v>0</v>
      </c>
      <c r="J19" s="420">
        <f xml:space="preserve">
IF($A$4&lt;=12,SUMIFS('ON Data'!R:R,'ON Data'!$D:$D,$A$4,'ON Data'!$E:$E,9),SUMIFS('ON Data'!R:R,'ON Data'!$E:$E,9))</f>
        <v>0</v>
      </c>
      <c r="K19" s="420">
        <f xml:space="preserve">
IF($A$4&lt;=12,SUMIFS('ON Data'!AM:AM,'ON Data'!$D:$D,$A$4,'ON Data'!$E:$E,9),SUMIFS('ON Data'!AM:AM,'ON Data'!$E:$E,9))</f>
        <v>0</v>
      </c>
      <c r="L19" s="420">
        <f xml:space="preserve">
IF($A$4&lt;=12,SUMIFS('ON Data'!AR:AR,'ON Data'!$D:$D,$A$4,'ON Data'!$E:$E,9),SUMIFS('ON Data'!AR:AR,'ON Data'!$E:$E,9))</f>
        <v>0</v>
      </c>
      <c r="M19" s="779">
        <f xml:space="preserve">
IF($A$4&lt;=12,SUMIFS('ON Data'!AW:AW,'ON Data'!$D:$D,$A$4,'ON Data'!$E:$E,9),SUMIFS('ON Data'!AW:AW,'ON Data'!$E:$E,9))</f>
        <v>0</v>
      </c>
      <c r="N19" s="785"/>
    </row>
    <row r="20" spans="1:14" ht="15" collapsed="1" thickBot="1" x14ac:dyDescent="0.35">
      <c r="A20" s="396" t="s">
        <v>94</v>
      </c>
      <c r="B20" s="421">
        <f xml:space="preserve">
IF($A$4&lt;=12,SUMIFS('ON Data'!F:F,'ON Data'!$D:$D,$A$4,'ON Data'!$E:$E,6),SUMIFS('ON Data'!F:F,'ON Data'!$E:$E,6))</f>
        <v>6061204</v>
      </c>
      <c r="C20" s="422">
        <f xml:space="preserve">
IF($A$4&lt;=12,SUMIFS('ON Data'!G:G,'ON Data'!$D:$D,$A$4,'ON Data'!$E:$E,6),SUMIFS('ON Data'!G:G,'ON Data'!$E:$E,6))</f>
        <v>129350</v>
      </c>
      <c r="D20" s="423">
        <f xml:space="preserve">
IF($A$4&lt;=12,SUMIFS('ON Data'!I:I,'ON Data'!$D:$D,$A$4,'ON Data'!$E:$E,6),SUMIFS('ON Data'!I:I,'ON Data'!$E:$E,6))</f>
        <v>470613</v>
      </c>
      <c r="E20" s="423">
        <f xml:space="preserve">
IF($A$4&lt;=12,SUMIFS('ON Data'!J:J,'ON Data'!$D:$D,$A$4,'ON Data'!$E:$E,6),SUMIFS('ON Data'!J:J,'ON Data'!$E:$E,6))</f>
        <v>322882</v>
      </c>
      <c r="F20" s="423">
        <f xml:space="preserve">
IF($A$4&lt;=12,SUMIFS('ON Data'!K:K,'ON Data'!$D:$D,$A$4,'ON Data'!$E:$E,6),SUMIFS('ON Data'!K:K,'ON Data'!$E:$E,6))</f>
        <v>2515687</v>
      </c>
      <c r="G20" s="423">
        <f xml:space="preserve">
IF($A$4&lt;=12,SUMIFS('ON Data'!O:O,'ON Data'!$D:$D,$A$4,'ON Data'!$E:$E,6),SUMIFS('ON Data'!O:O,'ON Data'!$E:$E,6))</f>
        <v>19079</v>
      </c>
      <c r="H20" s="423">
        <f xml:space="preserve">
IF($A$4&lt;=12,SUMIFS('ON Data'!P:P,'ON Data'!$D:$D,$A$4,'ON Data'!$E:$E,6),SUMIFS('ON Data'!P:P,'ON Data'!$E:$E,6))</f>
        <v>887863</v>
      </c>
      <c r="I20" s="423">
        <f xml:space="preserve">
IF($A$4&lt;=12,SUMIFS('ON Data'!Q:Q,'ON Data'!$D:$D,$A$4,'ON Data'!$E:$E,6),SUMIFS('ON Data'!Q:Q,'ON Data'!$E:$E,6))</f>
        <v>990062</v>
      </c>
      <c r="J20" s="423">
        <f xml:space="preserve">
IF($A$4&lt;=12,SUMIFS('ON Data'!R:R,'ON Data'!$D:$D,$A$4,'ON Data'!$E:$E,6),SUMIFS('ON Data'!R:R,'ON Data'!$E:$E,6))</f>
        <v>187620</v>
      </c>
      <c r="K20" s="423">
        <f xml:space="preserve">
IF($A$4&lt;=12,SUMIFS('ON Data'!AM:AM,'ON Data'!$D:$D,$A$4,'ON Data'!$E:$E,6),SUMIFS('ON Data'!AM:AM,'ON Data'!$E:$E,6))</f>
        <v>145650</v>
      </c>
      <c r="L20" s="423">
        <f xml:space="preserve">
IF($A$4&lt;=12,SUMIFS('ON Data'!AR:AR,'ON Data'!$D:$D,$A$4,'ON Data'!$E:$E,6),SUMIFS('ON Data'!AR:AR,'ON Data'!$E:$E,6))</f>
        <v>142791</v>
      </c>
      <c r="M20" s="780">
        <f xml:space="preserve">
IF($A$4&lt;=12,SUMIFS('ON Data'!AW:AW,'ON Data'!$D:$D,$A$4,'ON Data'!$E:$E,6),SUMIFS('ON Data'!AW:AW,'ON Data'!$E:$E,6))</f>
        <v>249607</v>
      </c>
      <c r="N20" s="785"/>
    </row>
    <row r="21" spans="1:14" ht="15" hidden="1" outlineLevel="1" thickBot="1" x14ac:dyDescent="0.35">
      <c r="A21" s="389" t="s">
        <v>131</v>
      </c>
      <c r="B21" s="409">
        <f xml:space="preserve">
IF($A$4&lt;=12,SUMIFS('ON Data'!F:F,'ON Data'!$D:$D,$A$4,'ON Data'!$E:$E,12),SUMIFS('ON Data'!F:F,'ON Data'!$E:$E,12))</f>
        <v>0</v>
      </c>
      <c r="C21" s="410">
        <f xml:space="preserve">
IF($A$4&lt;=12,SUMIFS('ON Data'!G:G,'ON Data'!$D:$D,$A$4,'ON Data'!$E:$E,12),SUMIFS('ON Data'!G:G,'ON Data'!$E:$E,12))</f>
        <v>0</v>
      </c>
      <c r="D21" s="411">
        <f xml:space="preserve">
IF($A$4&lt;=12,SUMIFS('ON Data'!I:I,'ON Data'!$D:$D,$A$4,'ON Data'!$E:$E,12),SUMIFS('ON Data'!I:I,'ON Data'!$E:$E,12))</f>
        <v>0</v>
      </c>
      <c r="E21" s="411">
        <f xml:space="preserve">
IF($A$4&lt;=12,SUMIFS('ON Data'!J:J,'ON Data'!$D:$D,$A$4,'ON Data'!$E:$E,12),SUMIFS('ON Data'!J:J,'ON Data'!$E:$E,12))</f>
        <v>0</v>
      </c>
      <c r="F21" s="411">
        <f xml:space="preserve">
IF($A$4&lt;=12,SUMIFS('ON Data'!K:K,'ON Data'!$D:$D,$A$4,'ON Data'!$E:$E,12),SUMIFS('ON Data'!K:K,'ON Data'!$E:$E,12))</f>
        <v>0</v>
      </c>
      <c r="G21" s="411">
        <f xml:space="preserve">
IF($A$4&lt;=12,SUMIFS('ON Data'!O:O,'ON Data'!$D:$D,$A$4,'ON Data'!$E:$E,12),SUMIFS('ON Data'!O:O,'ON Data'!$E:$E,12))</f>
        <v>0</v>
      </c>
      <c r="H21" s="411">
        <f xml:space="preserve">
IF($A$4&lt;=12,SUMIFS('ON Data'!P:P,'ON Data'!$D:$D,$A$4,'ON Data'!$E:$E,12),SUMIFS('ON Data'!P:P,'ON Data'!$E:$E,12))</f>
        <v>0</v>
      </c>
      <c r="I21" s="411">
        <f xml:space="preserve">
IF($A$4&lt;=12,SUMIFS('ON Data'!Q:Q,'ON Data'!$D:$D,$A$4,'ON Data'!$E:$E,12),SUMIFS('ON Data'!Q:Q,'ON Data'!$E:$E,12))</f>
        <v>0</v>
      </c>
      <c r="J21" s="411">
        <f xml:space="preserve">
IF($A$4&lt;=12,SUMIFS('ON Data'!R:R,'ON Data'!$D:$D,$A$4,'ON Data'!$E:$E,12),SUMIFS('ON Data'!R:R,'ON Data'!$E:$E,12))</f>
        <v>0</v>
      </c>
      <c r="K21" s="411">
        <f xml:space="preserve">
IF($A$4&lt;=12,SUMIFS('ON Data'!AM:AM,'ON Data'!$D:$D,$A$4,'ON Data'!$E:$E,12),SUMIFS('ON Data'!AM:AM,'ON Data'!$E:$E,12))</f>
        <v>0</v>
      </c>
      <c r="N21" s="785"/>
    </row>
    <row r="22" spans="1:14" ht="15" hidden="1" outlineLevel="1" thickBot="1" x14ac:dyDescent="0.35">
      <c r="A22" s="389" t="s">
        <v>96</v>
      </c>
      <c r="B22" s="470" t="str">
        <f xml:space="preserve">
IF(OR(B21="",B21=0),"",B20/B21)</f>
        <v/>
      </c>
      <c r="C22" s="471" t="str">
        <f t="shared" ref="C22:F22" si="3" xml:space="preserve">
IF(OR(C21="",C21=0),"",C20/C21)</f>
        <v/>
      </c>
      <c r="D22" s="472" t="str">
        <f t="shared" si="3"/>
        <v/>
      </c>
      <c r="E22" s="472" t="str">
        <f t="shared" si="3"/>
        <v/>
      </c>
      <c r="F22" s="472" t="str">
        <f t="shared" si="3"/>
        <v/>
      </c>
      <c r="G22" s="472" t="str">
        <f t="shared" ref="G22:K22" si="4" xml:space="preserve">
IF(OR(G21="",G21=0),"",G20/G21)</f>
        <v/>
      </c>
      <c r="H22" s="472" t="str">
        <f t="shared" si="4"/>
        <v/>
      </c>
      <c r="I22" s="472" t="str">
        <f t="shared" si="4"/>
        <v/>
      </c>
      <c r="J22" s="472" t="str">
        <f t="shared" si="4"/>
        <v/>
      </c>
      <c r="K22" s="472" t="str">
        <f t="shared" si="4"/>
        <v/>
      </c>
      <c r="N22" s="785"/>
    </row>
    <row r="23" spans="1:14" ht="15" hidden="1" outlineLevel="1" thickBot="1" x14ac:dyDescent="0.35">
      <c r="A23" s="397" t="s">
        <v>69</v>
      </c>
      <c r="B23" s="412">
        <f xml:space="preserve">
IF(B21="","",B20-B21)</f>
        <v>6061204</v>
      </c>
      <c r="C23" s="413">
        <f t="shared" ref="C23:F23" si="5" xml:space="preserve">
IF(C21="","",C20-C21)</f>
        <v>129350</v>
      </c>
      <c r="D23" s="414">
        <f t="shared" si="5"/>
        <v>470613</v>
      </c>
      <c r="E23" s="414">
        <f t="shared" si="5"/>
        <v>322882</v>
      </c>
      <c r="F23" s="414">
        <f t="shared" si="5"/>
        <v>2515687</v>
      </c>
      <c r="G23" s="414">
        <f t="shared" ref="G23:K23" si="6" xml:space="preserve">
IF(G21="","",G20-G21)</f>
        <v>19079</v>
      </c>
      <c r="H23" s="414">
        <f t="shared" si="6"/>
        <v>887863</v>
      </c>
      <c r="I23" s="414">
        <f t="shared" si="6"/>
        <v>990062</v>
      </c>
      <c r="J23" s="414">
        <f t="shared" si="6"/>
        <v>187620</v>
      </c>
      <c r="K23" s="414">
        <f t="shared" si="6"/>
        <v>145650</v>
      </c>
      <c r="N23" s="785"/>
    </row>
    <row r="24" spans="1:14" x14ac:dyDescent="0.3">
      <c r="A24" s="391" t="s">
        <v>239</v>
      </c>
      <c r="B24" s="438" t="s">
        <v>3</v>
      </c>
      <c r="C24" s="786" t="s">
        <v>250</v>
      </c>
      <c r="D24" s="756"/>
      <c r="E24" s="757"/>
      <c r="F24" s="758"/>
      <c r="G24" s="757" t="s">
        <v>251</v>
      </c>
      <c r="H24" s="759"/>
      <c r="I24" s="759"/>
      <c r="J24" s="759"/>
      <c r="K24" s="759"/>
      <c r="L24" s="759"/>
      <c r="M24" s="781" t="s">
        <v>252</v>
      </c>
      <c r="N24" s="785"/>
    </row>
    <row r="25" spans="1:14" x14ac:dyDescent="0.3">
      <c r="A25" s="392" t="s">
        <v>94</v>
      </c>
      <c r="B25" s="409">
        <f xml:space="preserve">
SUM(C25:M25)</f>
        <v>15330</v>
      </c>
      <c r="C25" s="787">
        <f xml:space="preserve">
IF($A$4&lt;=12,SUMIFS('ON Data'!J:J,'ON Data'!$D:$D,$A$4,'ON Data'!$E:$E,10),SUMIFS('ON Data'!J:J,'ON Data'!$E:$E,10))</f>
        <v>6530</v>
      </c>
      <c r="D25" s="760"/>
      <c r="E25" s="761"/>
      <c r="F25" s="762"/>
      <c r="G25" s="761">
        <f xml:space="preserve">
IF($A$4&lt;=12,SUMIFS('ON Data'!O:O,'ON Data'!$D:$D,$A$4,'ON Data'!$E:$E,10),SUMIFS('ON Data'!O:O,'ON Data'!$E:$E,10))</f>
        <v>8800</v>
      </c>
      <c r="H25" s="762"/>
      <c r="I25" s="762"/>
      <c r="J25" s="762"/>
      <c r="K25" s="762"/>
      <c r="L25" s="762"/>
      <c r="M25" s="782">
        <f xml:space="preserve">
IF($A$4&lt;=12,SUMIFS('ON Data'!AW:AW,'ON Data'!$D:$D,$A$4,'ON Data'!$E:$E,10),SUMIFS('ON Data'!AW:AW,'ON Data'!$E:$E,10))</f>
        <v>0</v>
      </c>
      <c r="N25" s="785"/>
    </row>
    <row r="26" spans="1:14" x14ac:dyDescent="0.3">
      <c r="A26" s="398" t="s">
        <v>249</v>
      </c>
      <c r="B26" s="418">
        <f xml:space="preserve">
SUM(C26:M26)</f>
        <v>18805.343511450381</v>
      </c>
      <c r="C26" s="787">
        <f xml:space="preserve">
IF($A$4&lt;=12,SUMIFS('ON Data'!J:J,'ON Data'!$D:$D,$A$4,'ON Data'!$E:$E,11),SUMIFS('ON Data'!J:J,'ON Data'!$E:$E,11))</f>
        <v>10305.343511450383</v>
      </c>
      <c r="D26" s="760"/>
      <c r="E26" s="761"/>
      <c r="F26" s="762"/>
      <c r="G26" s="763">
        <f xml:space="preserve">
IF($A$4&lt;=12,SUMIFS('ON Data'!O:O,'ON Data'!$D:$D,$A$4,'ON Data'!$E:$E,11),SUMIFS('ON Data'!O:O,'ON Data'!$E:$E,11))</f>
        <v>8500</v>
      </c>
      <c r="H26" s="764"/>
      <c r="I26" s="764"/>
      <c r="J26" s="764"/>
      <c r="K26" s="764"/>
      <c r="L26" s="764"/>
      <c r="M26" s="782">
        <f xml:space="preserve">
IF($A$4&lt;=12,SUMIFS('ON Data'!AW:AW,'ON Data'!$D:$D,$A$4,'ON Data'!$E:$E,11),SUMIFS('ON Data'!AW:AW,'ON Data'!$E:$E,11))</f>
        <v>0</v>
      </c>
      <c r="N26" s="785"/>
    </row>
    <row r="27" spans="1:14" x14ac:dyDescent="0.3">
      <c r="A27" s="398" t="s">
        <v>96</v>
      </c>
      <c r="B27" s="439">
        <f xml:space="preserve">
IF(B26=0,0,B25/B26)</f>
        <v>0.81519382991678513</v>
      </c>
      <c r="C27" s="788">
        <f xml:space="preserve">
IF(C26=0,0,C25/C26)</f>
        <v>0.6336518518518518</v>
      </c>
      <c r="D27" s="765"/>
      <c r="E27" s="766"/>
      <c r="F27" s="762"/>
      <c r="G27" s="766">
        <f xml:space="preserve">
IF(G26=0,0,G25/G26)</f>
        <v>1.0352941176470589</v>
      </c>
      <c r="H27" s="762"/>
      <c r="I27" s="762"/>
      <c r="J27" s="762"/>
      <c r="K27" s="762"/>
      <c r="L27" s="762"/>
      <c r="M27" s="783">
        <f xml:space="preserve">
IF(M26=0,0,M25/M26)</f>
        <v>0</v>
      </c>
      <c r="N27" s="785"/>
    </row>
    <row r="28" spans="1:14" ht="15" thickBot="1" x14ac:dyDescent="0.35">
      <c r="A28" s="398" t="s">
        <v>248</v>
      </c>
      <c r="B28" s="418">
        <f xml:space="preserve">
SUM(C28:M28)</f>
        <v>3475.3435114503827</v>
      </c>
      <c r="C28" s="789">
        <f xml:space="preserve">
C26-C25</f>
        <v>3775.3435114503827</v>
      </c>
      <c r="D28" s="767"/>
      <c r="E28" s="768"/>
      <c r="F28" s="769"/>
      <c r="G28" s="768">
        <f xml:space="preserve">
G26-G25</f>
        <v>-300</v>
      </c>
      <c r="H28" s="769"/>
      <c r="I28" s="769"/>
      <c r="J28" s="769"/>
      <c r="K28" s="769"/>
      <c r="L28" s="769"/>
      <c r="M28" s="784">
        <f xml:space="preserve">
M26-M25</f>
        <v>0</v>
      </c>
      <c r="N28" s="785"/>
    </row>
    <row r="29" spans="1:14" x14ac:dyDescent="0.3">
      <c r="A29" s="399"/>
      <c r="B29" s="399"/>
      <c r="C29" s="400"/>
      <c r="D29" s="399"/>
      <c r="E29" s="400"/>
      <c r="F29" s="400"/>
      <c r="G29" s="400"/>
      <c r="H29" s="400"/>
      <c r="I29" s="400"/>
      <c r="J29" s="400"/>
      <c r="K29" s="399"/>
    </row>
    <row r="30" spans="1:14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77"/>
    </row>
    <row r="31" spans="1:14" x14ac:dyDescent="0.3">
      <c r="A31" s="227" t="s">
        <v>246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77"/>
    </row>
    <row r="32" spans="1:14" ht="14.4" customHeight="1" x14ac:dyDescent="0.3">
      <c r="A32" s="435" t="s">
        <v>243</v>
      </c>
      <c r="B32" s="436"/>
      <c r="C32" s="436"/>
      <c r="D32" s="436"/>
      <c r="E32" s="436"/>
      <c r="F32" s="436"/>
      <c r="G32" s="436"/>
      <c r="H32" s="436"/>
      <c r="I32" s="436"/>
      <c r="J32" s="436"/>
    </row>
    <row r="33" spans="1:1" x14ac:dyDescent="0.3">
      <c r="A33" s="437" t="s">
        <v>282</v>
      </c>
    </row>
    <row r="34" spans="1:1" x14ac:dyDescent="0.3">
      <c r="A34" s="437" t="s">
        <v>283</v>
      </c>
    </row>
    <row r="35" spans="1:1" x14ac:dyDescent="0.3">
      <c r="A35" s="437" t="s">
        <v>284</v>
      </c>
    </row>
    <row r="36" spans="1:1" x14ac:dyDescent="0.3">
      <c r="A36" s="437" t="s">
        <v>253</v>
      </c>
    </row>
  </sheetData>
  <mergeCells count="12">
    <mergeCell ref="B3:B4"/>
    <mergeCell ref="A1:M1"/>
    <mergeCell ref="C27:F27"/>
    <mergeCell ref="C28:F28"/>
    <mergeCell ref="G27:L27"/>
    <mergeCell ref="G28:L28"/>
    <mergeCell ref="C24:F24"/>
    <mergeCell ref="C25:F25"/>
    <mergeCell ref="C26:F26"/>
    <mergeCell ref="G24:L24"/>
    <mergeCell ref="G25:L25"/>
    <mergeCell ref="G26:L26"/>
  </mergeCells>
  <conditionalFormatting sqref="C27">
    <cfRule type="cellIs" dxfId="26" priority="8" operator="greaterThan">
      <formula>1</formula>
    </cfRule>
  </conditionalFormatting>
  <conditionalFormatting sqref="C28">
    <cfRule type="cellIs" dxfId="25" priority="7" operator="lessThan">
      <formula>0</formula>
    </cfRule>
  </conditionalFormatting>
  <conditionalFormatting sqref="B22:K22">
    <cfRule type="cellIs" dxfId="24" priority="6" operator="greaterThan">
      <formula>1</formula>
    </cfRule>
  </conditionalFormatting>
  <conditionalFormatting sqref="B23:K23">
    <cfRule type="cellIs" dxfId="23" priority="5" operator="greaterThan">
      <formula>0</formula>
    </cfRule>
  </conditionalFormatting>
  <conditionalFormatting sqref="M27">
    <cfRule type="cellIs" dxfId="22" priority="4" operator="greaterThan">
      <formula>1</formula>
    </cfRule>
  </conditionalFormatting>
  <conditionalFormatting sqref="M28">
    <cfRule type="cellIs" dxfId="21" priority="3" operator="lessThan">
      <formula>0</formula>
    </cfRule>
  </conditionalFormatting>
  <conditionalFormatting sqref="G28">
    <cfRule type="cellIs" dxfId="20" priority="1" operator="lessThan">
      <formula>0</formula>
    </cfRule>
  </conditionalFormatting>
  <conditionalFormatting sqref="G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151</v>
      </c>
      <c r="B1" s="478"/>
      <c r="C1" s="479"/>
      <c r="D1" s="479"/>
      <c r="E1" s="479"/>
    </row>
    <row r="2" spans="1:5" ht="14.4" customHeight="1" thickBot="1" x14ac:dyDescent="0.35">
      <c r="A2" s="382" t="s">
        <v>310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11120.241755331954</v>
      </c>
      <c r="D4" s="287">
        <f ca="1">IF(ISERROR(VLOOKUP("Náklady celkem",INDIRECT("HI!$A:$G"),5,0)),0,VLOOKUP("Náklady celkem",INDIRECT("HI!$A:$G"),5,0))</f>
        <v>10978.94965</v>
      </c>
      <c r="E4" s="288">
        <f ca="1">IF(C4=0,0,D4/C4)</f>
        <v>0.98729415165239498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6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346.75009558360546</v>
      </c>
      <c r="D7" s="295">
        <f>IF(ISERROR(HI!E5),"",HI!E5)</f>
        <v>380.91107</v>
      </c>
      <c r="E7" s="292">
        <f t="shared" ref="E7:E15" si="0">IF(C7=0,0,D7/C7)</f>
        <v>1.0985175630850199</v>
      </c>
    </row>
    <row r="8" spans="1:5" ht="14.4" customHeight="1" x14ac:dyDescent="0.3">
      <c r="A8" s="464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0.96249037382439762</v>
      </c>
      <c r="E8" s="292">
        <f t="shared" si="0"/>
        <v>1.0694337486937751</v>
      </c>
    </row>
    <row r="9" spans="1:5" ht="14.4" customHeight="1" x14ac:dyDescent="0.3">
      <c r="A9" s="464" t="str">
        <f>HYPERLINK("#'LŽ Statim'!A1","Podíl statimových žádanek (max. 30%)")</f>
        <v>Podíl statimových žádanek (max. 30%)</v>
      </c>
      <c r="B9" s="462" t="s">
        <v>269</v>
      </c>
      <c r="C9" s="463">
        <v>0.3</v>
      </c>
      <c r="D9" s="463">
        <f>IF('LŽ Statim'!G3="",0,'LŽ Statim'!G3)</f>
        <v>0.19745222929936307</v>
      </c>
      <c r="E9" s="292">
        <f>IF(C9=0,0,D9/C9)</f>
        <v>0.6581740976645436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64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0.46160304427679588</v>
      </c>
      <c r="E11" s="292">
        <f t="shared" si="0"/>
        <v>0.76933840712799317</v>
      </c>
    </row>
    <row r="12" spans="1:5" ht="14.4" customHeight="1" x14ac:dyDescent="0.3">
      <c r="A12" s="464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0.98554775393534866</v>
      </c>
      <c r="E12" s="292">
        <f t="shared" si="0"/>
        <v>1.2319346924191859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596.20074033981575</v>
      </c>
      <c r="D15" s="295">
        <f>IF(ISERROR(HI!E6),"",HI!E6)</f>
        <v>336.77542</v>
      </c>
      <c r="E15" s="292">
        <f t="shared" si="0"/>
        <v>0.56486917444625873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8186.7522567241513</v>
      </c>
      <c r="D16" s="291">
        <f ca="1">IF(ISERROR(VLOOKUP("Osobní náklady (Kč) *",INDIRECT("HI!$A:$G"),5,0)),0,VLOOKUP("Osobní náklady (Kč) *",INDIRECT("HI!$A:$G"),5,0))</f>
        <v>8204.7147100000002</v>
      </c>
      <c r="E16" s="292">
        <f ca="1">IF(C16=0,0,D16/C16)</f>
        <v>1.0021940878033895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13569.951000000001</v>
      </c>
      <c r="D18" s="310">
        <f ca="1">IF(ISERROR(VLOOKUP("Výnosy celkem",INDIRECT("HI!$A:$G"),5,0)),0,VLOOKUP("Výnosy celkem",INDIRECT("HI!$A:$G"),5,0))</f>
        <v>14265.692830000018</v>
      </c>
      <c r="E18" s="311">
        <f t="shared" ref="E18:E28" ca="1" si="1">IF(C18=0,0,D18/C18)</f>
        <v>1.0512707695112544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3933.7710000000002</v>
      </c>
      <c r="D19" s="291">
        <f ca="1">IF(ISERROR(VLOOKUP("Ambulance *",INDIRECT("HI!$A:$G"),5,0)),0,VLOOKUP("Ambulance *",INDIRECT("HI!$A:$G"),5,0))</f>
        <v>5464.0828300000148</v>
      </c>
      <c r="E19" s="292">
        <f t="shared" ca="1" si="1"/>
        <v>1.3890190430505525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1.3890190430505525</v>
      </c>
      <c r="E20" s="292">
        <f t="shared" si="1"/>
        <v>1.3890190430505525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1.2248421625192669</v>
      </c>
      <c r="E21" s="292">
        <f t="shared" si="1"/>
        <v>1.4409907794344317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9636.18</v>
      </c>
      <c r="D22" s="291">
        <f ca="1">IF(ISERROR(VLOOKUP("Hospitalizace *",INDIRECT("HI!$A:$G"),5,0)),0,VLOOKUP("Hospitalizace *",INDIRECT("HI!$A:$G"),5,0))</f>
        <v>8801.6100000000024</v>
      </c>
      <c r="E22" s="292">
        <f ca="1">IF(C22=0,0,D22/C22)</f>
        <v>0.91339202879149228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0.91339202879149217</v>
      </c>
      <c r="E23" s="292">
        <f t="shared" si="1"/>
        <v>0.91339202879149217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0.91339202879149217</v>
      </c>
      <c r="E24" s="292">
        <f t="shared" si="1"/>
        <v>0.91339202879149217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0.58956916099773238</v>
      </c>
      <c r="E26" s="292">
        <f t="shared" si="1"/>
        <v>0.62059911683971836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1.1685552407932012</v>
      </c>
      <c r="E27" s="292">
        <f t="shared" si="1"/>
        <v>1.1685552407932012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0.7767840575829843</v>
      </c>
      <c r="D28" s="296">
        <f>IF(ISERROR(VLOOKUP("Celkem:",'ZV Vyžád.'!$A:$M,7,0)),"",VLOOKUP("Celkem:",'ZV Vyžád.'!$A:$M,7,0))</f>
        <v>0.73721916172249935</v>
      </c>
      <c r="E28" s="292">
        <f t="shared" si="1"/>
        <v>0.94906577256027402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3" priority="20" operator="lessThan">
      <formula>1</formula>
    </cfRule>
  </conditionalFormatting>
  <conditionalFormatting sqref="E9">
    <cfRule type="cellIs" dxfId="8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8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8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3223</v>
      </c>
    </row>
    <row r="2" spans="1:49" x14ac:dyDescent="0.3">
      <c r="A2" s="382" t="s">
        <v>310</v>
      </c>
    </row>
    <row r="3" spans="1:49" x14ac:dyDescent="0.3">
      <c r="A3" s="378" t="s">
        <v>214</v>
      </c>
      <c r="B3" s="403">
        <v>2016</v>
      </c>
      <c r="D3" s="379">
        <f>MAX(D5:D1048576)</f>
        <v>3</v>
      </c>
      <c r="F3" s="379">
        <f>SUMIF($E5:$E1048576,"&lt;10",F5:F1048576)</f>
        <v>6087789.7999999998</v>
      </c>
      <c r="G3" s="379">
        <f t="shared" ref="G3:AW3" si="0">SUMIF($E5:$E1048576,"&lt;10",G5:G1048576)</f>
        <v>130454</v>
      </c>
      <c r="H3" s="379">
        <f t="shared" si="0"/>
        <v>0</v>
      </c>
      <c r="I3" s="379">
        <f t="shared" si="0"/>
        <v>472841.39999999997</v>
      </c>
      <c r="J3" s="379">
        <f t="shared" si="0"/>
        <v>324073</v>
      </c>
      <c r="K3" s="379">
        <f t="shared" si="0"/>
        <v>2521971.35</v>
      </c>
      <c r="L3" s="379">
        <f t="shared" si="0"/>
        <v>0</v>
      </c>
      <c r="M3" s="379">
        <f t="shared" si="0"/>
        <v>0</v>
      </c>
      <c r="N3" s="379">
        <f t="shared" si="0"/>
        <v>0</v>
      </c>
      <c r="O3" s="379">
        <f t="shared" si="0"/>
        <v>19179.599999999999</v>
      </c>
      <c r="P3" s="379">
        <f t="shared" si="0"/>
        <v>892887.04999999993</v>
      </c>
      <c r="Q3" s="379">
        <f t="shared" si="0"/>
        <v>995221.5</v>
      </c>
      <c r="R3" s="379">
        <f t="shared" si="0"/>
        <v>188552</v>
      </c>
      <c r="S3" s="379">
        <f t="shared" si="0"/>
        <v>0</v>
      </c>
      <c r="T3" s="379">
        <f t="shared" si="0"/>
        <v>0</v>
      </c>
      <c r="U3" s="379">
        <f t="shared" si="0"/>
        <v>0</v>
      </c>
      <c r="V3" s="379">
        <f t="shared" si="0"/>
        <v>0</v>
      </c>
      <c r="W3" s="379">
        <f t="shared" si="0"/>
        <v>0</v>
      </c>
      <c r="X3" s="379">
        <f t="shared" si="0"/>
        <v>0</v>
      </c>
      <c r="Y3" s="379">
        <f t="shared" si="0"/>
        <v>0</v>
      </c>
      <c r="Z3" s="379">
        <f t="shared" si="0"/>
        <v>0</v>
      </c>
      <c r="AA3" s="379">
        <f t="shared" si="0"/>
        <v>0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0</v>
      </c>
      <c r="AJ3" s="379">
        <f t="shared" si="0"/>
        <v>0</v>
      </c>
      <c r="AK3" s="379">
        <f t="shared" si="0"/>
        <v>0</v>
      </c>
      <c r="AL3" s="379">
        <f t="shared" si="0"/>
        <v>0</v>
      </c>
      <c r="AM3" s="379">
        <f t="shared" si="0"/>
        <v>146822.90000000002</v>
      </c>
      <c r="AN3" s="379">
        <f t="shared" si="0"/>
        <v>0</v>
      </c>
      <c r="AO3" s="379">
        <f t="shared" si="0"/>
        <v>0</v>
      </c>
      <c r="AP3" s="379">
        <f t="shared" si="0"/>
        <v>0</v>
      </c>
      <c r="AQ3" s="379">
        <f t="shared" si="0"/>
        <v>0</v>
      </c>
      <c r="AR3" s="379">
        <f t="shared" si="0"/>
        <v>144160</v>
      </c>
      <c r="AS3" s="379">
        <f t="shared" si="0"/>
        <v>0</v>
      </c>
      <c r="AT3" s="379">
        <f t="shared" si="0"/>
        <v>0</v>
      </c>
      <c r="AU3" s="379">
        <f t="shared" si="0"/>
        <v>0</v>
      </c>
      <c r="AV3" s="379">
        <f t="shared" si="0"/>
        <v>0</v>
      </c>
      <c r="AW3" s="379">
        <f t="shared" si="0"/>
        <v>251627</v>
      </c>
    </row>
    <row r="4" spans="1:49" x14ac:dyDescent="0.3">
      <c r="A4" s="378" t="s">
        <v>215</v>
      </c>
      <c r="B4" s="403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3">
        <v>2</v>
      </c>
      <c r="C5" s="378">
        <v>13</v>
      </c>
      <c r="D5" s="378">
        <v>1</v>
      </c>
      <c r="E5" s="378">
        <v>1</v>
      </c>
      <c r="F5" s="378">
        <v>52.4</v>
      </c>
      <c r="G5" s="378">
        <v>0</v>
      </c>
      <c r="H5" s="378">
        <v>0</v>
      </c>
      <c r="I5" s="378">
        <v>3.8</v>
      </c>
      <c r="J5" s="378">
        <v>2</v>
      </c>
      <c r="K5" s="378">
        <v>10.75</v>
      </c>
      <c r="L5" s="378">
        <v>0</v>
      </c>
      <c r="M5" s="378">
        <v>0</v>
      </c>
      <c r="N5" s="378">
        <v>0</v>
      </c>
      <c r="O5" s="378">
        <v>0.2</v>
      </c>
      <c r="P5" s="378">
        <v>11.85</v>
      </c>
      <c r="Q5" s="378">
        <v>12</v>
      </c>
      <c r="R5" s="378">
        <v>2</v>
      </c>
      <c r="S5" s="378">
        <v>0</v>
      </c>
      <c r="T5" s="378">
        <v>0</v>
      </c>
      <c r="U5" s="378">
        <v>0</v>
      </c>
      <c r="V5" s="378">
        <v>0</v>
      </c>
      <c r="W5" s="378">
        <v>0</v>
      </c>
      <c r="X5" s="378">
        <v>0</v>
      </c>
      <c r="Y5" s="378">
        <v>0</v>
      </c>
      <c r="Z5" s="378">
        <v>0</v>
      </c>
      <c r="AA5" s="378">
        <v>0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</v>
      </c>
      <c r="AK5" s="378">
        <v>0</v>
      </c>
      <c r="AL5" s="378">
        <v>0</v>
      </c>
      <c r="AM5" s="378">
        <v>2.8</v>
      </c>
      <c r="AN5" s="378">
        <v>0</v>
      </c>
      <c r="AO5" s="378">
        <v>0</v>
      </c>
      <c r="AP5" s="378">
        <v>0</v>
      </c>
      <c r="AQ5" s="378">
        <v>0</v>
      </c>
      <c r="AR5" s="378">
        <v>3</v>
      </c>
      <c r="AS5" s="378">
        <v>0</v>
      </c>
      <c r="AT5" s="378">
        <v>0</v>
      </c>
      <c r="AU5" s="378">
        <v>0</v>
      </c>
      <c r="AV5" s="378">
        <v>0</v>
      </c>
      <c r="AW5" s="378">
        <v>4</v>
      </c>
    </row>
    <row r="6" spans="1:49" x14ac:dyDescent="0.3">
      <c r="A6" s="378" t="s">
        <v>217</v>
      </c>
      <c r="B6" s="403">
        <v>3</v>
      </c>
      <c r="C6" s="378">
        <v>13</v>
      </c>
      <c r="D6" s="378">
        <v>1</v>
      </c>
      <c r="E6" s="378">
        <v>2</v>
      </c>
      <c r="F6" s="378">
        <v>7815.9</v>
      </c>
      <c r="G6" s="378">
        <v>0</v>
      </c>
      <c r="H6" s="378">
        <v>0</v>
      </c>
      <c r="I6" s="378">
        <v>568</v>
      </c>
      <c r="J6" s="378">
        <v>296</v>
      </c>
      <c r="K6" s="378">
        <v>1663.4</v>
      </c>
      <c r="L6" s="378">
        <v>0</v>
      </c>
      <c r="M6" s="378">
        <v>0</v>
      </c>
      <c r="N6" s="378">
        <v>0</v>
      </c>
      <c r="O6" s="378">
        <v>34</v>
      </c>
      <c r="P6" s="378">
        <v>1659</v>
      </c>
      <c r="Q6" s="378">
        <v>1748</v>
      </c>
      <c r="R6" s="378">
        <v>312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0</v>
      </c>
      <c r="Z6" s="378">
        <v>0</v>
      </c>
      <c r="AA6" s="378">
        <v>0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0</v>
      </c>
      <c r="AK6" s="378">
        <v>0</v>
      </c>
      <c r="AL6" s="378">
        <v>0</v>
      </c>
      <c r="AM6" s="378">
        <v>439.5</v>
      </c>
      <c r="AN6" s="378">
        <v>0</v>
      </c>
      <c r="AO6" s="378">
        <v>0</v>
      </c>
      <c r="AP6" s="378">
        <v>0</v>
      </c>
      <c r="AQ6" s="378">
        <v>0</v>
      </c>
      <c r="AR6" s="378">
        <v>432</v>
      </c>
      <c r="AS6" s="378">
        <v>0</v>
      </c>
      <c r="AT6" s="378">
        <v>0</v>
      </c>
      <c r="AU6" s="378">
        <v>0</v>
      </c>
      <c r="AV6" s="378">
        <v>0</v>
      </c>
      <c r="AW6" s="378">
        <v>664</v>
      </c>
    </row>
    <row r="7" spans="1:49" x14ac:dyDescent="0.3">
      <c r="A7" s="378" t="s">
        <v>218</v>
      </c>
      <c r="B7" s="403">
        <v>4</v>
      </c>
      <c r="C7" s="378">
        <v>13</v>
      </c>
      <c r="D7" s="378">
        <v>1</v>
      </c>
      <c r="E7" s="378">
        <v>3</v>
      </c>
      <c r="F7" s="378">
        <v>99.6</v>
      </c>
      <c r="G7" s="378">
        <v>0</v>
      </c>
      <c r="H7" s="378">
        <v>0</v>
      </c>
      <c r="I7" s="378">
        <v>32</v>
      </c>
      <c r="J7" s="378">
        <v>0</v>
      </c>
      <c r="K7" s="378">
        <v>67.599999999999994</v>
      </c>
      <c r="L7" s="378">
        <v>0</v>
      </c>
      <c r="M7" s="378">
        <v>0</v>
      </c>
      <c r="N7" s="378">
        <v>0</v>
      </c>
      <c r="O7" s="378">
        <v>0</v>
      </c>
      <c r="P7" s="378">
        <v>0</v>
      </c>
      <c r="Q7" s="378">
        <v>0</v>
      </c>
      <c r="R7" s="378">
        <v>0</v>
      </c>
      <c r="S7" s="378">
        <v>0</v>
      </c>
      <c r="T7" s="378">
        <v>0</v>
      </c>
      <c r="U7" s="378">
        <v>0</v>
      </c>
      <c r="V7" s="378">
        <v>0</v>
      </c>
      <c r="W7" s="378">
        <v>0</v>
      </c>
      <c r="X7" s="378">
        <v>0</v>
      </c>
      <c r="Y7" s="378">
        <v>0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0</v>
      </c>
      <c r="AP7" s="378">
        <v>0</v>
      </c>
      <c r="AQ7" s="378">
        <v>0</v>
      </c>
      <c r="AR7" s="378">
        <v>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3">
        <v>5</v>
      </c>
      <c r="C8" s="378">
        <v>13</v>
      </c>
      <c r="D8" s="378">
        <v>1</v>
      </c>
      <c r="E8" s="378">
        <v>4</v>
      </c>
      <c r="F8" s="378">
        <v>519.29999999999995</v>
      </c>
      <c r="G8" s="378">
        <v>0</v>
      </c>
      <c r="H8" s="378">
        <v>0</v>
      </c>
      <c r="I8" s="378">
        <v>102</v>
      </c>
      <c r="J8" s="378">
        <v>64</v>
      </c>
      <c r="K8" s="378">
        <v>325.8</v>
      </c>
      <c r="L8" s="378">
        <v>0</v>
      </c>
      <c r="M8" s="378">
        <v>0</v>
      </c>
      <c r="N8" s="378">
        <v>0</v>
      </c>
      <c r="O8" s="378">
        <v>0</v>
      </c>
      <c r="P8" s="378">
        <v>20</v>
      </c>
      <c r="Q8" s="378">
        <v>7.5</v>
      </c>
      <c r="R8" s="378">
        <v>0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0</v>
      </c>
      <c r="AN8" s="378">
        <v>0</v>
      </c>
      <c r="AO8" s="378">
        <v>0</v>
      </c>
      <c r="AP8" s="378">
        <v>0</v>
      </c>
      <c r="AQ8" s="378">
        <v>0</v>
      </c>
      <c r="AR8" s="378">
        <v>0</v>
      </c>
      <c r="AS8" s="378">
        <v>0</v>
      </c>
      <c r="AT8" s="378">
        <v>0</v>
      </c>
      <c r="AU8" s="378">
        <v>0</v>
      </c>
      <c r="AV8" s="378">
        <v>0</v>
      </c>
      <c r="AW8" s="378">
        <v>0</v>
      </c>
    </row>
    <row r="9" spans="1:49" x14ac:dyDescent="0.3">
      <c r="A9" s="378" t="s">
        <v>220</v>
      </c>
      <c r="B9" s="403">
        <v>6</v>
      </c>
      <c r="C9" s="378">
        <v>13</v>
      </c>
      <c r="D9" s="378">
        <v>1</v>
      </c>
      <c r="E9" s="378">
        <v>5</v>
      </c>
      <c r="F9" s="378">
        <v>291</v>
      </c>
      <c r="G9" s="378">
        <v>291</v>
      </c>
      <c r="H9" s="378">
        <v>0</v>
      </c>
      <c r="I9" s="378">
        <v>0</v>
      </c>
      <c r="J9" s="378">
        <v>0</v>
      </c>
      <c r="K9" s="378">
        <v>0</v>
      </c>
      <c r="L9" s="378">
        <v>0</v>
      </c>
      <c r="M9" s="378">
        <v>0</v>
      </c>
      <c r="N9" s="378">
        <v>0</v>
      </c>
      <c r="O9" s="378">
        <v>0</v>
      </c>
      <c r="P9" s="378">
        <v>0</v>
      </c>
      <c r="Q9" s="378">
        <v>0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0</v>
      </c>
      <c r="AN9" s="378">
        <v>0</v>
      </c>
      <c r="AO9" s="378">
        <v>0</v>
      </c>
      <c r="AP9" s="378">
        <v>0</v>
      </c>
      <c r="AQ9" s="378">
        <v>0</v>
      </c>
      <c r="AR9" s="378">
        <v>0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3">
        <v>7</v>
      </c>
      <c r="C10" s="378">
        <v>13</v>
      </c>
      <c r="D10" s="378">
        <v>1</v>
      </c>
      <c r="E10" s="378">
        <v>6</v>
      </c>
      <c r="F10" s="378">
        <v>2046930</v>
      </c>
      <c r="G10" s="378">
        <v>43900</v>
      </c>
      <c r="H10" s="378">
        <v>0</v>
      </c>
      <c r="I10" s="378">
        <v>156218</v>
      </c>
      <c r="J10" s="378">
        <v>109556</v>
      </c>
      <c r="K10" s="378">
        <v>857467</v>
      </c>
      <c r="L10" s="378">
        <v>0</v>
      </c>
      <c r="M10" s="378">
        <v>0</v>
      </c>
      <c r="N10" s="378">
        <v>0</v>
      </c>
      <c r="O10" s="378">
        <v>6118</v>
      </c>
      <c r="P10" s="378">
        <v>298542</v>
      </c>
      <c r="Q10" s="378">
        <v>334003</v>
      </c>
      <c r="R10" s="378">
        <v>62257</v>
      </c>
      <c r="S10" s="378">
        <v>0</v>
      </c>
      <c r="T10" s="378">
        <v>0</v>
      </c>
      <c r="U10" s="378">
        <v>0</v>
      </c>
      <c r="V10" s="378">
        <v>0</v>
      </c>
      <c r="W10" s="378">
        <v>0</v>
      </c>
      <c r="X10" s="378">
        <v>0</v>
      </c>
      <c r="Y10" s="378">
        <v>0</v>
      </c>
      <c r="Z10" s="378">
        <v>0</v>
      </c>
      <c r="AA10" s="378">
        <v>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0</v>
      </c>
      <c r="AJ10" s="378">
        <v>0</v>
      </c>
      <c r="AK10" s="378">
        <v>0</v>
      </c>
      <c r="AL10" s="378">
        <v>0</v>
      </c>
      <c r="AM10" s="378">
        <v>50531</v>
      </c>
      <c r="AN10" s="378">
        <v>0</v>
      </c>
      <c r="AO10" s="378">
        <v>0</v>
      </c>
      <c r="AP10" s="378">
        <v>0</v>
      </c>
      <c r="AQ10" s="378">
        <v>0</v>
      </c>
      <c r="AR10" s="378">
        <v>45308</v>
      </c>
      <c r="AS10" s="378">
        <v>0</v>
      </c>
      <c r="AT10" s="378">
        <v>0</v>
      </c>
      <c r="AU10" s="378">
        <v>0</v>
      </c>
      <c r="AV10" s="378">
        <v>0</v>
      </c>
      <c r="AW10" s="378">
        <v>83030</v>
      </c>
    </row>
    <row r="11" spans="1:49" x14ac:dyDescent="0.3">
      <c r="A11" s="378" t="s">
        <v>222</v>
      </c>
      <c r="B11" s="403">
        <v>8</v>
      </c>
      <c r="C11" s="378">
        <v>13</v>
      </c>
      <c r="D11" s="378">
        <v>1</v>
      </c>
      <c r="E11" s="378">
        <v>10</v>
      </c>
      <c r="F11" s="378">
        <v>8000</v>
      </c>
      <c r="G11" s="378">
        <v>0</v>
      </c>
      <c r="H11" s="378">
        <v>0</v>
      </c>
      <c r="I11" s="378">
        <v>0</v>
      </c>
      <c r="J11" s="378">
        <v>1200</v>
      </c>
      <c r="K11" s="378">
        <v>0</v>
      </c>
      <c r="L11" s="378">
        <v>0</v>
      </c>
      <c r="M11" s="378">
        <v>0</v>
      </c>
      <c r="N11" s="378">
        <v>0</v>
      </c>
      <c r="O11" s="378">
        <v>6800</v>
      </c>
      <c r="P11" s="378">
        <v>0</v>
      </c>
      <c r="Q11" s="378">
        <v>0</v>
      </c>
      <c r="R11" s="378">
        <v>0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0</v>
      </c>
      <c r="AJ11" s="378">
        <v>0</v>
      </c>
      <c r="AK11" s="378">
        <v>0</v>
      </c>
      <c r="AL11" s="378">
        <v>0</v>
      </c>
      <c r="AM11" s="378">
        <v>0</v>
      </c>
      <c r="AN11" s="378">
        <v>0</v>
      </c>
      <c r="AO11" s="378">
        <v>0</v>
      </c>
      <c r="AP11" s="378">
        <v>0</v>
      </c>
      <c r="AQ11" s="378">
        <v>0</v>
      </c>
      <c r="AR11" s="378">
        <v>0</v>
      </c>
      <c r="AS11" s="378">
        <v>0</v>
      </c>
      <c r="AT11" s="378">
        <v>0</v>
      </c>
      <c r="AU11" s="378">
        <v>0</v>
      </c>
      <c r="AV11" s="378">
        <v>0</v>
      </c>
      <c r="AW11" s="378">
        <v>0</v>
      </c>
    </row>
    <row r="12" spans="1:49" x14ac:dyDescent="0.3">
      <c r="A12" s="378" t="s">
        <v>223</v>
      </c>
      <c r="B12" s="403">
        <v>9</v>
      </c>
      <c r="C12" s="378">
        <v>13</v>
      </c>
      <c r="D12" s="378">
        <v>1</v>
      </c>
      <c r="E12" s="378">
        <v>11</v>
      </c>
      <c r="F12" s="378">
        <v>6268.4478371501282</v>
      </c>
      <c r="G12" s="378">
        <v>0</v>
      </c>
      <c r="H12" s="378">
        <v>0</v>
      </c>
      <c r="I12" s="378">
        <v>0</v>
      </c>
      <c r="J12" s="378">
        <v>3435.1145038167942</v>
      </c>
      <c r="K12" s="378">
        <v>0</v>
      </c>
      <c r="L12" s="378">
        <v>0</v>
      </c>
      <c r="M12" s="378">
        <v>0</v>
      </c>
      <c r="N12" s="378">
        <v>0</v>
      </c>
      <c r="O12" s="378">
        <v>2833.3333333333335</v>
      </c>
      <c r="P12" s="378">
        <v>0</v>
      </c>
      <c r="Q12" s="378">
        <v>0</v>
      </c>
      <c r="R12" s="378">
        <v>0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0</v>
      </c>
      <c r="AN12" s="378">
        <v>0</v>
      </c>
      <c r="AO12" s="378">
        <v>0</v>
      </c>
      <c r="AP12" s="378">
        <v>0</v>
      </c>
      <c r="AQ12" s="378">
        <v>0</v>
      </c>
      <c r="AR12" s="378">
        <v>0</v>
      </c>
      <c r="AS12" s="378">
        <v>0</v>
      </c>
      <c r="AT12" s="378">
        <v>0</v>
      </c>
      <c r="AU12" s="378">
        <v>0</v>
      </c>
      <c r="AV12" s="378">
        <v>0</v>
      </c>
      <c r="AW12" s="378">
        <v>0</v>
      </c>
    </row>
    <row r="13" spans="1:49" x14ac:dyDescent="0.3">
      <c r="A13" s="378" t="s">
        <v>224</v>
      </c>
      <c r="B13" s="403">
        <v>10</v>
      </c>
      <c r="C13" s="378">
        <v>13</v>
      </c>
      <c r="D13" s="378">
        <v>2</v>
      </c>
      <c r="E13" s="378">
        <v>1</v>
      </c>
      <c r="F13" s="378">
        <v>51.4</v>
      </c>
      <c r="G13" s="378">
        <v>0</v>
      </c>
      <c r="H13" s="378">
        <v>0</v>
      </c>
      <c r="I13" s="378">
        <v>3.8</v>
      </c>
      <c r="J13" s="378">
        <v>2</v>
      </c>
      <c r="K13" s="378">
        <v>10.75</v>
      </c>
      <c r="L13" s="378">
        <v>0</v>
      </c>
      <c r="M13" s="378">
        <v>0</v>
      </c>
      <c r="N13" s="378">
        <v>0</v>
      </c>
      <c r="O13" s="378">
        <v>0.2</v>
      </c>
      <c r="P13" s="378">
        <v>10.85</v>
      </c>
      <c r="Q13" s="378">
        <v>12</v>
      </c>
      <c r="R13" s="378">
        <v>2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</v>
      </c>
      <c r="Z13" s="378">
        <v>0</v>
      </c>
      <c r="AA13" s="378">
        <v>0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2.8</v>
      </c>
      <c r="AN13" s="378">
        <v>0</v>
      </c>
      <c r="AO13" s="378">
        <v>0</v>
      </c>
      <c r="AP13" s="378">
        <v>0</v>
      </c>
      <c r="AQ13" s="378">
        <v>0</v>
      </c>
      <c r="AR13" s="378">
        <v>3</v>
      </c>
      <c r="AS13" s="378">
        <v>0</v>
      </c>
      <c r="AT13" s="378">
        <v>0</v>
      </c>
      <c r="AU13" s="378">
        <v>0</v>
      </c>
      <c r="AV13" s="378">
        <v>0</v>
      </c>
      <c r="AW13" s="378">
        <v>4</v>
      </c>
    </row>
    <row r="14" spans="1:49" x14ac:dyDescent="0.3">
      <c r="A14" s="378" t="s">
        <v>225</v>
      </c>
      <c r="B14" s="403">
        <v>11</v>
      </c>
      <c r="C14" s="378">
        <v>13</v>
      </c>
      <c r="D14" s="378">
        <v>2</v>
      </c>
      <c r="E14" s="378">
        <v>2</v>
      </c>
      <c r="F14" s="378">
        <v>7327.9</v>
      </c>
      <c r="G14" s="378">
        <v>0</v>
      </c>
      <c r="H14" s="378">
        <v>0</v>
      </c>
      <c r="I14" s="378">
        <v>584</v>
      </c>
      <c r="J14" s="378">
        <v>320</v>
      </c>
      <c r="K14" s="378">
        <v>1645.4</v>
      </c>
      <c r="L14" s="378">
        <v>0</v>
      </c>
      <c r="M14" s="378">
        <v>0</v>
      </c>
      <c r="N14" s="378">
        <v>0</v>
      </c>
      <c r="O14" s="378">
        <v>36</v>
      </c>
      <c r="P14" s="378">
        <v>1464.5</v>
      </c>
      <c r="Q14" s="378">
        <v>1594</v>
      </c>
      <c r="R14" s="378">
        <v>252</v>
      </c>
      <c r="S14" s="378">
        <v>0</v>
      </c>
      <c r="T14" s="378">
        <v>0</v>
      </c>
      <c r="U14" s="378">
        <v>0</v>
      </c>
      <c r="V14" s="378">
        <v>0</v>
      </c>
      <c r="W14" s="378">
        <v>0</v>
      </c>
      <c r="X14" s="378">
        <v>0</v>
      </c>
      <c r="Y14" s="378">
        <v>0</v>
      </c>
      <c r="Z14" s="378">
        <v>0</v>
      </c>
      <c r="AA14" s="378">
        <v>0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</v>
      </c>
      <c r="AK14" s="378">
        <v>0</v>
      </c>
      <c r="AL14" s="378">
        <v>0</v>
      </c>
      <c r="AM14" s="378">
        <v>372</v>
      </c>
      <c r="AN14" s="378">
        <v>0</v>
      </c>
      <c r="AO14" s="378">
        <v>0</v>
      </c>
      <c r="AP14" s="378">
        <v>0</v>
      </c>
      <c r="AQ14" s="378">
        <v>0</v>
      </c>
      <c r="AR14" s="378">
        <v>436</v>
      </c>
      <c r="AS14" s="378">
        <v>0</v>
      </c>
      <c r="AT14" s="378">
        <v>0</v>
      </c>
      <c r="AU14" s="378">
        <v>0</v>
      </c>
      <c r="AV14" s="378">
        <v>0</v>
      </c>
      <c r="AW14" s="378">
        <v>624</v>
      </c>
    </row>
    <row r="15" spans="1:49" x14ac:dyDescent="0.3">
      <c r="A15" s="378" t="s">
        <v>226</v>
      </c>
      <c r="B15" s="403">
        <v>12</v>
      </c>
      <c r="C15" s="378">
        <v>13</v>
      </c>
      <c r="D15" s="378">
        <v>2</v>
      </c>
      <c r="E15" s="378">
        <v>3</v>
      </c>
      <c r="F15" s="378">
        <v>94.1</v>
      </c>
      <c r="G15" s="378">
        <v>0</v>
      </c>
      <c r="H15" s="378">
        <v>0</v>
      </c>
      <c r="I15" s="378">
        <v>27.5</v>
      </c>
      <c r="J15" s="378">
        <v>0</v>
      </c>
      <c r="K15" s="378">
        <v>56.6</v>
      </c>
      <c r="L15" s="378">
        <v>0</v>
      </c>
      <c r="M15" s="378">
        <v>0</v>
      </c>
      <c r="N15" s="378">
        <v>0</v>
      </c>
      <c r="O15" s="378">
        <v>0</v>
      </c>
      <c r="P15" s="378">
        <v>10</v>
      </c>
      <c r="Q15" s="378">
        <v>0</v>
      </c>
      <c r="R15" s="378">
        <v>0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0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0</v>
      </c>
      <c r="AN15" s="378">
        <v>0</v>
      </c>
      <c r="AO15" s="378">
        <v>0</v>
      </c>
      <c r="AP15" s="378">
        <v>0</v>
      </c>
      <c r="AQ15" s="378">
        <v>0</v>
      </c>
      <c r="AR15" s="378">
        <v>0</v>
      </c>
      <c r="AS15" s="378">
        <v>0</v>
      </c>
      <c r="AT15" s="378">
        <v>0</v>
      </c>
      <c r="AU15" s="378">
        <v>0</v>
      </c>
      <c r="AV15" s="378">
        <v>0</v>
      </c>
      <c r="AW15" s="378">
        <v>0</v>
      </c>
    </row>
    <row r="16" spans="1:49" x14ac:dyDescent="0.3">
      <c r="A16" s="378" t="s">
        <v>214</v>
      </c>
      <c r="B16" s="403">
        <v>2016</v>
      </c>
      <c r="C16" s="378">
        <v>13</v>
      </c>
      <c r="D16" s="378">
        <v>2</v>
      </c>
      <c r="E16" s="378">
        <v>4</v>
      </c>
      <c r="F16" s="378">
        <v>557.79999999999995</v>
      </c>
      <c r="G16" s="378">
        <v>0</v>
      </c>
      <c r="H16" s="378">
        <v>0</v>
      </c>
      <c r="I16" s="378">
        <v>100</v>
      </c>
      <c r="J16" s="378">
        <v>70</v>
      </c>
      <c r="K16" s="378">
        <v>322.8</v>
      </c>
      <c r="L16" s="378">
        <v>0</v>
      </c>
      <c r="M16" s="378">
        <v>0</v>
      </c>
      <c r="N16" s="378">
        <v>0</v>
      </c>
      <c r="O16" s="378">
        <v>0</v>
      </c>
      <c r="P16" s="378">
        <v>39</v>
      </c>
      <c r="Q16" s="378">
        <v>16</v>
      </c>
      <c r="R16" s="378">
        <v>10</v>
      </c>
      <c r="S16" s="378">
        <v>0</v>
      </c>
      <c r="T16" s="378">
        <v>0</v>
      </c>
      <c r="U16" s="378">
        <v>0</v>
      </c>
      <c r="V16" s="378">
        <v>0</v>
      </c>
      <c r="W16" s="378">
        <v>0</v>
      </c>
      <c r="X16" s="378">
        <v>0</v>
      </c>
      <c r="Y16" s="378">
        <v>0</v>
      </c>
      <c r="Z16" s="378">
        <v>0</v>
      </c>
      <c r="AA16" s="378">
        <v>0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  <c r="AP16" s="378">
        <v>0</v>
      </c>
      <c r="AQ16" s="378">
        <v>0</v>
      </c>
      <c r="AR16" s="378">
        <v>0</v>
      </c>
      <c r="AS16" s="378">
        <v>0</v>
      </c>
      <c r="AT16" s="378">
        <v>0</v>
      </c>
      <c r="AU16" s="378">
        <v>0</v>
      </c>
      <c r="AV16" s="378">
        <v>0</v>
      </c>
      <c r="AW16" s="378">
        <v>0</v>
      </c>
    </row>
    <row r="17" spans="3:49" x14ac:dyDescent="0.3">
      <c r="C17" s="378">
        <v>13</v>
      </c>
      <c r="D17" s="378">
        <v>2</v>
      </c>
      <c r="E17" s="378">
        <v>5</v>
      </c>
      <c r="F17" s="378">
        <v>312</v>
      </c>
      <c r="G17" s="378">
        <v>312</v>
      </c>
      <c r="H17" s="378">
        <v>0</v>
      </c>
      <c r="I17" s="378">
        <v>0</v>
      </c>
      <c r="J17" s="378">
        <v>0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378">
        <v>0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8">
        <v>0</v>
      </c>
      <c r="AQ17" s="378">
        <v>0</v>
      </c>
      <c r="AR17" s="378">
        <v>0</v>
      </c>
      <c r="AS17" s="378">
        <v>0</v>
      </c>
      <c r="AT17" s="378">
        <v>0</v>
      </c>
      <c r="AU17" s="378">
        <v>0</v>
      </c>
      <c r="AV17" s="378">
        <v>0</v>
      </c>
      <c r="AW17" s="378">
        <v>0</v>
      </c>
    </row>
    <row r="18" spans="3:49" x14ac:dyDescent="0.3">
      <c r="C18" s="378">
        <v>13</v>
      </c>
      <c r="D18" s="378">
        <v>2</v>
      </c>
      <c r="E18" s="378">
        <v>6</v>
      </c>
      <c r="F18" s="378">
        <v>1976317</v>
      </c>
      <c r="G18" s="378">
        <v>44850</v>
      </c>
      <c r="H18" s="378">
        <v>0</v>
      </c>
      <c r="I18" s="378">
        <v>154209</v>
      </c>
      <c r="J18" s="378">
        <v>106414</v>
      </c>
      <c r="K18" s="378">
        <v>819336</v>
      </c>
      <c r="L18" s="378">
        <v>0</v>
      </c>
      <c r="M18" s="378">
        <v>0</v>
      </c>
      <c r="N18" s="378">
        <v>0</v>
      </c>
      <c r="O18" s="378">
        <v>6450</v>
      </c>
      <c r="P18" s="378">
        <v>285849</v>
      </c>
      <c r="Q18" s="378">
        <v>327526</v>
      </c>
      <c r="R18" s="378">
        <v>57772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0</v>
      </c>
      <c r="Y18" s="378">
        <v>0</v>
      </c>
      <c r="Z18" s="378">
        <v>0</v>
      </c>
      <c r="AA18" s="378">
        <v>0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47808</v>
      </c>
      <c r="AN18" s="378">
        <v>0</v>
      </c>
      <c r="AO18" s="378">
        <v>0</v>
      </c>
      <c r="AP18" s="378">
        <v>0</v>
      </c>
      <c r="AQ18" s="378">
        <v>0</v>
      </c>
      <c r="AR18" s="378">
        <v>42786</v>
      </c>
      <c r="AS18" s="378">
        <v>0</v>
      </c>
      <c r="AT18" s="378">
        <v>0</v>
      </c>
      <c r="AU18" s="378">
        <v>0</v>
      </c>
      <c r="AV18" s="378">
        <v>0</v>
      </c>
      <c r="AW18" s="378">
        <v>83317</v>
      </c>
    </row>
    <row r="19" spans="3:49" x14ac:dyDescent="0.3">
      <c r="C19" s="378">
        <v>13</v>
      </c>
      <c r="D19" s="378">
        <v>2</v>
      </c>
      <c r="E19" s="378">
        <v>10</v>
      </c>
      <c r="F19" s="378">
        <v>500</v>
      </c>
      <c r="G19" s="378">
        <v>0</v>
      </c>
      <c r="H19" s="378">
        <v>0</v>
      </c>
      <c r="I19" s="378">
        <v>0</v>
      </c>
      <c r="J19" s="378">
        <v>0</v>
      </c>
      <c r="K19" s="378">
        <v>0</v>
      </c>
      <c r="L19" s="378">
        <v>0</v>
      </c>
      <c r="M19" s="378">
        <v>0</v>
      </c>
      <c r="N19" s="378">
        <v>0</v>
      </c>
      <c r="O19" s="378">
        <v>500</v>
      </c>
      <c r="P19" s="378">
        <v>0</v>
      </c>
      <c r="Q19" s="378">
        <v>0</v>
      </c>
      <c r="R19" s="378">
        <v>0</v>
      </c>
      <c r="S19" s="378">
        <v>0</v>
      </c>
      <c r="T19" s="378">
        <v>0</v>
      </c>
      <c r="U19" s="378">
        <v>0</v>
      </c>
      <c r="V19" s="378">
        <v>0</v>
      </c>
      <c r="W19" s="378">
        <v>0</v>
      </c>
      <c r="X19" s="378">
        <v>0</v>
      </c>
      <c r="Y19" s="378">
        <v>0</v>
      </c>
      <c r="Z19" s="378">
        <v>0</v>
      </c>
      <c r="AA19" s="378">
        <v>0</v>
      </c>
      <c r="AB19" s="378">
        <v>0</v>
      </c>
      <c r="AC19" s="378">
        <v>0</v>
      </c>
      <c r="AD19" s="378">
        <v>0</v>
      </c>
      <c r="AE19" s="378">
        <v>0</v>
      </c>
      <c r="AF19" s="378">
        <v>0</v>
      </c>
      <c r="AG19" s="378">
        <v>0</v>
      </c>
      <c r="AH19" s="378">
        <v>0</v>
      </c>
      <c r="AI19" s="378">
        <v>0</v>
      </c>
      <c r="AJ19" s="378">
        <v>0</v>
      </c>
      <c r="AK19" s="378">
        <v>0</v>
      </c>
      <c r="AL19" s="378">
        <v>0</v>
      </c>
      <c r="AM19" s="378">
        <v>0</v>
      </c>
      <c r="AN19" s="378">
        <v>0</v>
      </c>
      <c r="AO19" s="378">
        <v>0</v>
      </c>
      <c r="AP19" s="378">
        <v>0</v>
      </c>
      <c r="AQ19" s="378">
        <v>0</v>
      </c>
      <c r="AR19" s="378">
        <v>0</v>
      </c>
      <c r="AS19" s="378">
        <v>0</v>
      </c>
      <c r="AT19" s="378">
        <v>0</v>
      </c>
      <c r="AU19" s="378">
        <v>0</v>
      </c>
      <c r="AV19" s="378">
        <v>0</v>
      </c>
      <c r="AW19" s="378">
        <v>0</v>
      </c>
    </row>
    <row r="20" spans="3:49" x14ac:dyDescent="0.3">
      <c r="C20" s="378">
        <v>13</v>
      </c>
      <c r="D20" s="378">
        <v>2</v>
      </c>
      <c r="E20" s="378">
        <v>11</v>
      </c>
      <c r="F20" s="378">
        <v>6268.4478371501282</v>
      </c>
      <c r="G20" s="378">
        <v>0</v>
      </c>
      <c r="H20" s="378">
        <v>0</v>
      </c>
      <c r="I20" s="378">
        <v>0</v>
      </c>
      <c r="J20" s="378">
        <v>3435.1145038167942</v>
      </c>
      <c r="K20" s="378">
        <v>0</v>
      </c>
      <c r="L20" s="378">
        <v>0</v>
      </c>
      <c r="M20" s="378">
        <v>0</v>
      </c>
      <c r="N20" s="378">
        <v>0</v>
      </c>
      <c r="O20" s="378">
        <v>2833.3333333333335</v>
      </c>
      <c r="P20" s="378">
        <v>0</v>
      </c>
      <c r="Q20" s="378">
        <v>0</v>
      </c>
      <c r="R20" s="378">
        <v>0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0</v>
      </c>
      <c r="AN20" s="378">
        <v>0</v>
      </c>
      <c r="AO20" s="378">
        <v>0</v>
      </c>
      <c r="AP20" s="378">
        <v>0</v>
      </c>
      <c r="AQ20" s="378">
        <v>0</v>
      </c>
      <c r="AR20" s="378">
        <v>0</v>
      </c>
      <c r="AS20" s="378">
        <v>0</v>
      </c>
      <c r="AT20" s="378">
        <v>0</v>
      </c>
      <c r="AU20" s="378">
        <v>0</v>
      </c>
      <c r="AV20" s="378">
        <v>0</v>
      </c>
      <c r="AW20" s="378">
        <v>0</v>
      </c>
    </row>
    <row r="21" spans="3:49" x14ac:dyDescent="0.3">
      <c r="C21" s="378">
        <v>13</v>
      </c>
      <c r="D21" s="378">
        <v>3</v>
      </c>
      <c r="E21" s="378">
        <v>1</v>
      </c>
      <c r="F21" s="378">
        <v>51.4</v>
      </c>
      <c r="G21" s="378">
        <v>0</v>
      </c>
      <c r="H21" s="378">
        <v>0</v>
      </c>
      <c r="I21" s="378">
        <v>3.8</v>
      </c>
      <c r="J21" s="378">
        <v>2</v>
      </c>
      <c r="K21" s="378">
        <v>10.75</v>
      </c>
      <c r="L21" s="378">
        <v>0</v>
      </c>
      <c r="M21" s="378">
        <v>0</v>
      </c>
      <c r="N21" s="378">
        <v>0</v>
      </c>
      <c r="O21" s="378">
        <v>0.2</v>
      </c>
      <c r="P21" s="378">
        <v>11.85</v>
      </c>
      <c r="Q21" s="378">
        <v>11</v>
      </c>
      <c r="R21" s="378">
        <v>2</v>
      </c>
      <c r="S21" s="378">
        <v>0</v>
      </c>
      <c r="T21" s="378">
        <v>0</v>
      </c>
      <c r="U21" s="378">
        <v>0</v>
      </c>
      <c r="V21" s="378">
        <v>0</v>
      </c>
      <c r="W21" s="378">
        <v>0</v>
      </c>
      <c r="X21" s="378">
        <v>0</v>
      </c>
      <c r="Y21" s="378">
        <v>0</v>
      </c>
      <c r="Z21" s="378">
        <v>0</v>
      </c>
      <c r="AA21" s="378">
        <v>0</v>
      </c>
      <c r="AB21" s="378">
        <v>0</v>
      </c>
      <c r="AC21" s="378">
        <v>0</v>
      </c>
      <c r="AD21" s="378">
        <v>0</v>
      </c>
      <c r="AE21" s="378">
        <v>0</v>
      </c>
      <c r="AF21" s="378">
        <v>0</v>
      </c>
      <c r="AG21" s="378">
        <v>0</v>
      </c>
      <c r="AH21" s="378">
        <v>0</v>
      </c>
      <c r="AI21" s="378">
        <v>0</v>
      </c>
      <c r="AJ21" s="378">
        <v>0</v>
      </c>
      <c r="AK21" s="378">
        <v>0</v>
      </c>
      <c r="AL21" s="378">
        <v>0</v>
      </c>
      <c r="AM21" s="378">
        <v>2.8</v>
      </c>
      <c r="AN21" s="378">
        <v>0</v>
      </c>
      <c r="AO21" s="378">
        <v>0</v>
      </c>
      <c r="AP21" s="378">
        <v>0</v>
      </c>
      <c r="AQ21" s="378">
        <v>0</v>
      </c>
      <c r="AR21" s="378">
        <v>3</v>
      </c>
      <c r="AS21" s="378">
        <v>0</v>
      </c>
      <c r="AT21" s="378">
        <v>0</v>
      </c>
      <c r="AU21" s="378">
        <v>0</v>
      </c>
      <c r="AV21" s="378">
        <v>0</v>
      </c>
      <c r="AW21" s="378">
        <v>4</v>
      </c>
    </row>
    <row r="22" spans="3:49" x14ac:dyDescent="0.3">
      <c r="C22" s="378">
        <v>13</v>
      </c>
      <c r="D22" s="378">
        <v>3</v>
      </c>
      <c r="E22" s="378">
        <v>2</v>
      </c>
      <c r="F22" s="378">
        <v>8280.7999999999993</v>
      </c>
      <c r="G22" s="378">
        <v>0</v>
      </c>
      <c r="H22" s="378">
        <v>0</v>
      </c>
      <c r="I22" s="378">
        <v>664</v>
      </c>
      <c r="J22" s="378">
        <v>368</v>
      </c>
      <c r="K22" s="378">
        <v>1793.8</v>
      </c>
      <c r="L22" s="378">
        <v>0</v>
      </c>
      <c r="M22" s="378">
        <v>0</v>
      </c>
      <c r="N22" s="378">
        <v>0</v>
      </c>
      <c r="O22" s="378">
        <v>30</v>
      </c>
      <c r="P22" s="378">
        <v>1756</v>
      </c>
      <c r="Q22" s="378">
        <v>1757</v>
      </c>
      <c r="R22" s="378">
        <v>352</v>
      </c>
      <c r="S22" s="378">
        <v>0</v>
      </c>
      <c r="T22" s="378">
        <v>0</v>
      </c>
      <c r="U22" s="378">
        <v>0</v>
      </c>
      <c r="V22" s="378">
        <v>0</v>
      </c>
      <c r="W22" s="378">
        <v>0</v>
      </c>
      <c r="X22" s="378">
        <v>0</v>
      </c>
      <c r="Y22" s="378">
        <v>0</v>
      </c>
      <c r="Z22" s="378">
        <v>0</v>
      </c>
      <c r="AA22" s="378">
        <v>0</v>
      </c>
      <c r="AB22" s="378">
        <v>0</v>
      </c>
      <c r="AC22" s="378">
        <v>0</v>
      </c>
      <c r="AD22" s="378">
        <v>0</v>
      </c>
      <c r="AE22" s="378">
        <v>0</v>
      </c>
      <c r="AF22" s="378">
        <v>0</v>
      </c>
      <c r="AG22" s="378">
        <v>0</v>
      </c>
      <c r="AH22" s="378">
        <v>0</v>
      </c>
      <c r="AI22" s="378">
        <v>0</v>
      </c>
      <c r="AJ22" s="378">
        <v>0</v>
      </c>
      <c r="AK22" s="378">
        <v>0</v>
      </c>
      <c r="AL22" s="378">
        <v>0</v>
      </c>
      <c r="AM22" s="378">
        <v>348</v>
      </c>
      <c r="AN22" s="378">
        <v>0</v>
      </c>
      <c r="AO22" s="378">
        <v>0</v>
      </c>
      <c r="AP22" s="378">
        <v>0</v>
      </c>
      <c r="AQ22" s="378">
        <v>0</v>
      </c>
      <c r="AR22" s="378">
        <v>492</v>
      </c>
      <c r="AS22" s="378">
        <v>0</v>
      </c>
      <c r="AT22" s="378">
        <v>0</v>
      </c>
      <c r="AU22" s="378">
        <v>0</v>
      </c>
      <c r="AV22" s="378">
        <v>0</v>
      </c>
      <c r="AW22" s="378">
        <v>720</v>
      </c>
    </row>
    <row r="23" spans="3:49" x14ac:dyDescent="0.3">
      <c r="C23" s="378">
        <v>13</v>
      </c>
      <c r="D23" s="378">
        <v>3</v>
      </c>
      <c r="E23" s="378">
        <v>3</v>
      </c>
      <c r="F23" s="378">
        <v>125</v>
      </c>
      <c r="G23" s="378">
        <v>0</v>
      </c>
      <c r="H23" s="378">
        <v>0</v>
      </c>
      <c r="I23" s="378">
        <v>40</v>
      </c>
      <c r="J23" s="378">
        <v>0</v>
      </c>
      <c r="K23" s="378">
        <v>65</v>
      </c>
      <c r="L23" s="378">
        <v>0</v>
      </c>
      <c r="M23" s="378">
        <v>0</v>
      </c>
      <c r="N23" s="378">
        <v>0</v>
      </c>
      <c r="O23" s="378">
        <v>0</v>
      </c>
      <c r="P23" s="378">
        <v>15</v>
      </c>
      <c r="Q23" s="378">
        <v>0</v>
      </c>
      <c r="R23" s="378">
        <v>0</v>
      </c>
      <c r="S23" s="378">
        <v>0</v>
      </c>
      <c r="T23" s="378">
        <v>0</v>
      </c>
      <c r="U23" s="378">
        <v>0</v>
      </c>
      <c r="V23" s="378">
        <v>0</v>
      </c>
      <c r="W23" s="378">
        <v>0</v>
      </c>
      <c r="X23" s="378">
        <v>0</v>
      </c>
      <c r="Y23" s="378">
        <v>0</v>
      </c>
      <c r="Z23" s="378">
        <v>0</v>
      </c>
      <c r="AA23" s="378">
        <v>0</v>
      </c>
      <c r="AB23" s="378">
        <v>0</v>
      </c>
      <c r="AC23" s="378">
        <v>0</v>
      </c>
      <c r="AD23" s="378">
        <v>0</v>
      </c>
      <c r="AE23" s="378">
        <v>0</v>
      </c>
      <c r="AF23" s="378">
        <v>0</v>
      </c>
      <c r="AG23" s="378">
        <v>0</v>
      </c>
      <c r="AH23" s="378">
        <v>0</v>
      </c>
      <c r="AI23" s="378">
        <v>0</v>
      </c>
      <c r="AJ23" s="378">
        <v>0</v>
      </c>
      <c r="AK23" s="378">
        <v>0</v>
      </c>
      <c r="AL23" s="378">
        <v>0</v>
      </c>
      <c r="AM23" s="378">
        <v>5</v>
      </c>
      <c r="AN23" s="378">
        <v>0</v>
      </c>
      <c r="AO23" s="378">
        <v>0</v>
      </c>
      <c r="AP23" s="378">
        <v>0</v>
      </c>
      <c r="AQ23" s="378">
        <v>0</v>
      </c>
      <c r="AR23" s="378">
        <v>0</v>
      </c>
      <c r="AS23" s="378">
        <v>0</v>
      </c>
      <c r="AT23" s="378">
        <v>0</v>
      </c>
      <c r="AU23" s="378">
        <v>0</v>
      </c>
      <c r="AV23" s="378">
        <v>0</v>
      </c>
      <c r="AW23" s="378">
        <v>0</v>
      </c>
    </row>
    <row r="24" spans="3:49" x14ac:dyDescent="0.3">
      <c r="C24" s="378">
        <v>13</v>
      </c>
      <c r="D24" s="378">
        <v>3</v>
      </c>
      <c r="E24" s="378">
        <v>4</v>
      </c>
      <c r="F24" s="378">
        <v>506.2</v>
      </c>
      <c r="G24" s="378">
        <v>0</v>
      </c>
      <c r="H24" s="378">
        <v>0</v>
      </c>
      <c r="I24" s="378">
        <v>99.5</v>
      </c>
      <c r="J24" s="378">
        <v>67</v>
      </c>
      <c r="K24" s="378">
        <v>311.7</v>
      </c>
      <c r="L24" s="378">
        <v>0</v>
      </c>
      <c r="M24" s="378">
        <v>0</v>
      </c>
      <c r="N24" s="378">
        <v>0</v>
      </c>
      <c r="O24" s="378">
        <v>0</v>
      </c>
      <c r="P24" s="378">
        <v>26</v>
      </c>
      <c r="Q24" s="378">
        <v>2</v>
      </c>
      <c r="R24" s="378">
        <v>0</v>
      </c>
      <c r="S24" s="378">
        <v>0</v>
      </c>
      <c r="T24" s="378">
        <v>0</v>
      </c>
      <c r="U24" s="378">
        <v>0</v>
      </c>
      <c r="V24" s="378">
        <v>0</v>
      </c>
      <c r="W24" s="378">
        <v>0</v>
      </c>
      <c r="X24" s="378">
        <v>0</v>
      </c>
      <c r="Y24" s="378">
        <v>0</v>
      </c>
      <c r="Z24" s="378">
        <v>0</v>
      </c>
      <c r="AA24" s="378">
        <v>0</v>
      </c>
      <c r="AB24" s="378">
        <v>0</v>
      </c>
      <c r="AC24" s="378">
        <v>0</v>
      </c>
      <c r="AD24" s="378">
        <v>0</v>
      </c>
      <c r="AE24" s="378">
        <v>0</v>
      </c>
      <c r="AF24" s="378">
        <v>0</v>
      </c>
      <c r="AG24" s="378">
        <v>0</v>
      </c>
      <c r="AH24" s="378">
        <v>0</v>
      </c>
      <c r="AI24" s="378">
        <v>0</v>
      </c>
      <c r="AJ24" s="378">
        <v>0</v>
      </c>
      <c r="AK24" s="378">
        <v>0</v>
      </c>
      <c r="AL24" s="378">
        <v>0</v>
      </c>
      <c r="AM24" s="378">
        <v>0</v>
      </c>
      <c r="AN24" s="378">
        <v>0</v>
      </c>
      <c r="AO24" s="378">
        <v>0</v>
      </c>
      <c r="AP24" s="378">
        <v>0</v>
      </c>
      <c r="AQ24" s="378">
        <v>0</v>
      </c>
      <c r="AR24" s="378">
        <v>0</v>
      </c>
      <c r="AS24" s="378">
        <v>0</v>
      </c>
      <c r="AT24" s="378">
        <v>0</v>
      </c>
      <c r="AU24" s="378">
        <v>0</v>
      </c>
      <c r="AV24" s="378">
        <v>0</v>
      </c>
      <c r="AW24" s="378">
        <v>0</v>
      </c>
    </row>
    <row r="25" spans="3:49" x14ac:dyDescent="0.3">
      <c r="C25" s="378">
        <v>13</v>
      </c>
      <c r="D25" s="378">
        <v>3</v>
      </c>
      <c r="E25" s="378">
        <v>5</v>
      </c>
      <c r="F25" s="378">
        <v>501</v>
      </c>
      <c r="G25" s="378">
        <v>501</v>
      </c>
      <c r="H25" s="378">
        <v>0</v>
      </c>
      <c r="I25" s="378">
        <v>0</v>
      </c>
      <c r="J25" s="378">
        <v>0</v>
      </c>
      <c r="K25" s="378">
        <v>0</v>
      </c>
      <c r="L25" s="378">
        <v>0</v>
      </c>
      <c r="M25" s="378">
        <v>0</v>
      </c>
      <c r="N25" s="378">
        <v>0</v>
      </c>
      <c r="O25" s="378">
        <v>0</v>
      </c>
      <c r="P25" s="378">
        <v>0</v>
      </c>
      <c r="Q25" s="378">
        <v>0</v>
      </c>
      <c r="R25" s="378">
        <v>0</v>
      </c>
      <c r="S25" s="378">
        <v>0</v>
      </c>
      <c r="T25" s="378">
        <v>0</v>
      </c>
      <c r="U25" s="378">
        <v>0</v>
      </c>
      <c r="V25" s="378">
        <v>0</v>
      </c>
      <c r="W25" s="378">
        <v>0</v>
      </c>
      <c r="X25" s="378">
        <v>0</v>
      </c>
      <c r="Y25" s="378">
        <v>0</v>
      </c>
      <c r="Z25" s="378">
        <v>0</v>
      </c>
      <c r="AA25" s="378">
        <v>0</v>
      </c>
      <c r="AB25" s="378">
        <v>0</v>
      </c>
      <c r="AC25" s="378">
        <v>0</v>
      </c>
      <c r="AD25" s="378">
        <v>0</v>
      </c>
      <c r="AE25" s="378">
        <v>0</v>
      </c>
      <c r="AF25" s="378">
        <v>0</v>
      </c>
      <c r="AG25" s="378">
        <v>0</v>
      </c>
      <c r="AH25" s="378">
        <v>0</v>
      </c>
      <c r="AI25" s="378">
        <v>0</v>
      </c>
      <c r="AJ25" s="378">
        <v>0</v>
      </c>
      <c r="AK25" s="378">
        <v>0</v>
      </c>
      <c r="AL25" s="378">
        <v>0</v>
      </c>
      <c r="AM25" s="378">
        <v>0</v>
      </c>
      <c r="AN25" s="378">
        <v>0</v>
      </c>
      <c r="AO25" s="378">
        <v>0</v>
      </c>
      <c r="AP25" s="378">
        <v>0</v>
      </c>
      <c r="AQ25" s="378">
        <v>0</v>
      </c>
      <c r="AR25" s="378">
        <v>0</v>
      </c>
      <c r="AS25" s="378">
        <v>0</v>
      </c>
      <c r="AT25" s="378">
        <v>0</v>
      </c>
      <c r="AU25" s="378">
        <v>0</v>
      </c>
      <c r="AV25" s="378">
        <v>0</v>
      </c>
      <c r="AW25" s="378">
        <v>0</v>
      </c>
    </row>
    <row r="26" spans="3:49" x14ac:dyDescent="0.3">
      <c r="C26" s="378">
        <v>13</v>
      </c>
      <c r="D26" s="378">
        <v>3</v>
      </c>
      <c r="E26" s="378">
        <v>6</v>
      </c>
      <c r="F26" s="378">
        <v>2037957</v>
      </c>
      <c r="G26" s="378">
        <v>40600</v>
      </c>
      <c r="H26" s="378">
        <v>0</v>
      </c>
      <c r="I26" s="378">
        <v>160186</v>
      </c>
      <c r="J26" s="378">
        <v>106912</v>
      </c>
      <c r="K26" s="378">
        <v>838884</v>
      </c>
      <c r="L26" s="378">
        <v>0</v>
      </c>
      <c r="M26" s="378">
        <v>0</v>
      </c>
      <c r="N26" s="378">
        <v>0</v>
      </c>
      <c r="O26" s="378">
        <v>6511</v>
      </c>
      <c r="P26" s="378">
        <v>303472</v>
      </c>
      <c r="Q26" s="378">
        <v>328533</v>
      </c>
      <c r="R26" s="378">
        <v>67591</v>
      </c>
      <c r="S26" s="378">
        <v>0</v>
      </c>
      <c r="T26" s="378">
        <v>0</v>
      </c>
      <c r="U26" s="378">
        <v>0</v>
      </c>
      <c r="V26" s="378">
        <v>0</v>
      </c>
      <c r="W26" s="378">
        <v>0</v>
      </c>
      <c r="X26" s="378">
        <v>0</v>
      </c>
      <c r="Y26" s="378">
        <v>0</v>
      </c>
      <c r="Z26" s="378">
        <v>0</v>
      </c>
      <c r="AA26" s="378">
        <v>0</v>
      </c>
      <c r="AB26" s="378">
        <v>0</v>
      </c>
      <c r="AC26" s="378">
        <v>0</v>
      </c>
      <c r="AD26" s="378">
        <v>0</v>
      </c>
      <c r="AE26" s="378">
        <v>0</v>
      </c>
      <c r="AF26" s="378">
        <v>0</v>
      </c>
      <c r="AG26" s="378">
        <v>0</v>
      </c>
      <c r="AH26" s="378">
        <v>0</v>
      </c>
      <c r="AI26" s="378">
        <v>0</v>
      </c>
      <c r="AJ26" s="378">
        <v>0</v>
      </c>
      <c r="AK26" s="378">
        <v>0</v>
      </c>
      <c r="AL26" s="378">
        <v>0</v>
      </c>
      <c r="AM26" s="378">
        <v>47311</v>
      </c>
      <c r="AN26" s="378">
        <v>0</v>
      </c>
      <c r="AO26" s="378">
        <v>0</v>
      </c>
      <c r="AP26" s="378">
        <v>0</v>
      </c>
      <c r="AQ26" s="378">
        <v>0</v>
      </c>
      <c r="AR26" s="378">
        <v>54697</v>
      </c>
      <c r="AS26" s="378">
        <v>0</v>
      </c>
      <c r="AT26" s="378">
        <v>0</v>
      </c>
      <c r="AU26" s="378">
        <v>0</v>
      </c>
      <c r="AV26" s="378">
        <v>0</v>
      </c>
      <c r="AW26" s="378">
        <v>83260</v>
      </c>
    </row>
    <row r="27" spans="3:49" x14ac:dyDescent="0.3">
      <c r="C27" s="378">
        <v>13</v>
      </c>
      <c r="D27" s="378">
        <v>3</v>
      </c>
      <c r="E27" s="378">
        <v>10</v>
      </c>
      <c r="F27" s="378">
        <v>6830</v>
      </c>
      <c r="G27" s="378">
        <v>0</v>
      </c>
      <c r="H27" s="378">
        <v>0</v>
      </c>
      <c r="I27" s="378">
        <v>0</v>
      </c>
      <c r="J27" s="378">
        <v>5330</v>
      </c>
      <c r="K27" s="378">
        <v>0</v>
      </c>
      <c r="L27" s="378">
        <v>0</v>
      </c>
      <c r="M27" s="378">
        <v>0</v>
      </c>
      <c r="N27" s="378">
        <v>0</v>
      </c>
      <c r="O27" s="378">
        <v>1500</v>
      </c>
      <c r="P27" s="378">
        <v>0</v>
      </c>
      <c r="Q27" s="378">
        <v>0</v>
      </c>
      <c r="R27" s="378">
        <v>0</v>
      </c>
      <c r="S27" s="378">
        <v>0</v>
      </c>
      <c r="T27" s="378">
        <v>0</v>
      </c>
      <c r="U27" s="378">
        <v>0</v>
      </c>
      <c r="V27" s="378">
        <v>0</v>
      </c>
      <c r="W27" s="378">
        <v>0</v>
      </c>
      <c r="X27" s="378">
        <v>0</v>
      </c>
      <c r="Y27" s="378">
        <v>0</v>
      </c>
      <c r="Z27" s="378">
        <v>0</v>
      </c>
      <c r="AA27" s="378">
        <v>0</v>
      </c>
      <c r="AB27" s="378">
        <v>0</v>
      </c>
      <c r="AC27" s="378">
        <v>0</v>
      </c>
      <c r="AD27" s="378">
        <v>0</v>
      </c>
      <c r="AE27" s="378">
        <v>0</v>
      </c>
      <c r="AF27" s="378">
        <v>0</v>
      </c>
      <c r="AG27" s="378">
        <v>0</v>
      </c>
      <c r="AH27" s="378">
        <v>0</v>
      </c>
      <c r="AI27" s="378">
        <v>0</v>
      </c>
      <c r="AJ27" s="378">
        <v>0</v>
      </c>
      <c r="AK27" s="378">
        <v>0</v>
      </c>
      <c r="AL27" s="378">
        <v>0</v>
      </c>
      <c r="AM27" s="378">
        <v>0</v>
      </c>
      <c r="AN27" s="378">
        <v>0</v>
      </c>
      <c r="AO27" s="378">
        <v>0</v>
      </c>
      <c r="AP27" s="378">
        <v>0</v>
      </c>
      <c r="AQ27" s="378">
        <v>0</v>
      </c>
      <c r="AR27" s="378">
        <v>0</v>
      </c>
      <c r="AS27" s="378">
        <v>0</v>
      </c>
      <c r="AT27" s="378">
        <v>0</v>
      </c>
      <c r="AU27" s="378">
        <v>0</v>
      </c>
      <c r="AV27" s="378">
        <v>0</v>
      </c>
      <c r="AW27" s="378">
        <v>0</v>
      </c>
    </row>
    <row r="28" spans="3:49" x14ac:dyDescent="0.3">
      <c r="C28" s="378">
        <v>13</v>
      </c>
      <c r="D28" s="378">
        <v>3</v>
      </c>
      <c r="E28" s="378">
        <v>11</v>
      </c>
      <c r="F28" s="378">
        <v>6268.4478371501282</v>
      </c>
      <c r="G28" s="378">
        <v>0</v>
      </c>
      <c r="H28" s="378">
        <v>0</v>
      </c>
      <c r="I28" s="378">
        <v>0</v>
      </c>
      <c r="J28" s="378">
        <v>3435.1145038167942</v>
      </c>
      <c r="K28" s="378">
        <v>0</v>
      </c>
      <c r="L28" s="378">
        <v>0</v>
      </c>
      <c r="M28" s="378">
        <v>0</v>
      </c>
      <c r="N28" s="378">
        <v>0</v>
      </c>
      <c r="O28" s="378">
        <v>2833.3333333333335</v>
      </c>
      <c r="P28" s="378">
        <v>0</v>
      </c>
      <c r="Q28" s="378">
        <v>0</v>
      </c>
      <c r="R28" s="378">
        <v>0</v>
      </c>
      <c r="S28" s="378">
        <v>0</v>
      </c>
      <c r="T28" s="378">
        <v>0</v>
      </c>
      <c r="U28" s="378">
        <v>0</v>
      </c>
      <c r="V28" s="378">
        <v>0</v>
      </c>
      <c r="W28" s="378">
        <v>0</v>
      </c>
      <c r="X28" s="378">
        <v>0</v>
      </c>
      <c r="Y28" s="378">
        <v>0</v>
      </c>
      <c r="Z28" s="378">
        <v>0</v>
      </c>
      <c r="AA28" s="378">
        <v>0</v>
      </c>
      <c r="AB28" s="378">
        <v>0</v>
      </c>
      <c r="AC28" s="378">
        <v>0</v>
      </c>
      <c r="AD28" s="378">
        <v>0</v>
      </c>
      <c r="AE28" s="378">
        <v>0</v>
      </c>
      <c r="AF28" s="378">
        <v>0</v>
      </c>
      <c r="AG28" s="378">
        <v>0</v>
      </c>
      <c r="AH28" s="378">
        <v>0</v>
      </c>
      <c r="AI28" s="378">
        <v>0</v>
      </c>
      <c r="AJ28" s="378">
        <v>0</v>
      </c>
      <c r="AK28" s="378">
        <v>0</v>
      </c>
      <c r="AL28" s="378">
        <v>0</v>
      </c>
      <c r="AM28" s="378">
        <v>0</v>
      </c>
      <c r="AN28" s="378">
        <v>0</v>
      </c>
      <c r="AO28" s="378">
        <v>0</v>
      </c>
      <c r="AP28" s="378">
        <v>0</v>
      </c>
      <c r="AQ28" s="378">
        <v>0</v>
      </c>
      <c r="AR28" s="378">
        <v>0</v>
      </c>
      <c r="AS28" s="378">
        <v>0</v>
      </c>
      <c r="AT28" s="378">
        <v>0</v>
      </c>
      <c r="AU28" s="378">
        <v>0</v>
      </c>
      <c r="AV28" s="378">
        <v>0</v>
      </c>
      <c r="AW28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51" t="s">
        <v>3226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2" t="s">
        <v>310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3933771</v>
      </c>
      <c r="C3" s="351">
        <f t="shared" ref="C3:R3" si="0">SUBTOTAL(9,C6:C1048576)</f>
        <v>3</v>
      </c>
      <c r="D3" s="351">
        <f>SUBTOTAL(9,D6:D1048576)/2</f>
        <v>4112882</v>
      </c>
      <c r="E3" s="351">
        <f t="shared" si="0"/>
        <v>3.0685970482666338</v>
      </c>
      <c r="F3" s="351">
        <f>SUBTOTAL(9,F6:F1048576)/2</f>
        <v>5464082.830000015</v>
      </c>
      <c r="G3" s="352">
        <f>IF(B3&lt;&gt;0,F3/B3,"")</f>
        <v>1.3890190430505525</v>
      </c>
      <c r="H3" s="353">
        <f t="shared" si="0"/>
        <v>2694.3700000000003</v>
      </c>
      <c r="I3" s="351">
        <f t="shared" si="0"/>
        <v>1</v>
      </c>
      <c r="J3" s="351">
        <f t="shared" si="0"/>
        <v>3599.5600000000009</v>
      </c>
      <c r="K3" s="351">
        <f t="shared" si="0"/>
        <v>1.3359560862093922</v>
      </c>
      <c r="L3" s="351">
        <f t="shared" si="0"/>
        <v>4977.3700000000026</v>
      </c>
      <c r="M3" s="354">
        <f>IF(H3&lt;&gt;0,L3/H3,"")</f>
        <v>1.8473223796286338</v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2" t="s">
        <v>274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90"/>
      <c r="B5" s="791">
        <v>2014</v>
      </c>
      <c r="C5" s="792"/>
      <c r="D5" s="792">
        <v>2015</v>
      </c>
      <c r="E5" s="792"/>
      <c r="F5" s="792">
        <v>2016</v>
      </c>
      <c r="G5" s="793" t="s">
        <v>2</v>
      </c>
      <c r="H5" s="791">
        <v>2014</v>
      </c>
      <c r="I5" s="792"/>
      <c r="J5" s="792">
        <v>2015</v>
      </c>
      <c r="K5" s="792"/>
      <c r="L5" s="792">
        <v>2016</v>
      </c>
      <c r="M5" s="793" t="s">
        <v>2</v>
      </c>
      <c r="N5" s="791">
        <v>2014</v>
      </c>
      <c r="O5" s="792"/>
      <c r="P5" s="792">
        <v>2015</v>
      </c>
      <c r="Q5" s="792"/>
      <c r="R5" s="792">
        <v>2016</v>
      </c>
      <c r="S5" s="793" t="s">
        <v>2</v>
      </c>
    </row>
    <row r="6" spans="1:19" ht="14.4" customHeight="1" x14ac:dyDescent="0.3">
      <c r="A6" s="751" t="s">
        <v>3224</v>
      </c>
      <c r="B6" s="794">
        <v>2345702</v>
      </c>
      <c r="C6" s="737">
        <v>1</v>
      </c>
      <c r="D6" s="794">
        <v>2786838</v>
      </c>
      <c r="E6" s="737">
        <v>1.188061399103552</v>
      </c>
      <c r="F6" s="794">
        <v>3774256.5000000135</v>
      </c>
      <c r="G6" s="742">
        <v>1.6090093711818523</v>
      </c>
      <c r="H6" s="794">
        <v>2694.3700000000003</v>
      </c>
      <c r="I6" s="737">
        <v>1</v>
      </c>
      <c r="J6" s="794">
        <v>3599.5600000000009</v>
      </c>
      <c r="K6" s="737">
        <v>1.3359560862093922</v>
      </c>
      <c r="L6" s="794">
        <v>4977.3700000000026</v>
      </c>
      <c r="M6" s="742">
        <v>1.8473223796286338</v>
      </c>
      <c r="N6" s="794"/>
      <c r="O6" s="737"/>
      <c r="P6" s="794"/>
      <c r="Q6" s="737"/>
      <c r="R6" s="794"/>
      <c r="S6" s="235"/>
    </row>
    <row r="7" spans="1:19" ht="14.4" customHeight="1" thickBot="1" x14ac:dyDescent="0.35">
      <c r="A7" s="796" t="s">
        <v>3225</v>
      </c>
      <c r="B7" s="795">
        <v>1588069</v>
      </c>
      <c r="C7" s="668">
        <v>1</v>
      </c>
      <c r="D7" s="795">
        <v>1326044</v>
      </c>
      <c r="E7" s="668">
        <v>0.83500402060615753</v>
      </c>
      <c r="F7" s="795">
        <v>1689826.33</v>
      </c>
      <c r="G7" s="679">
        <v>1.0640761390090734</v>
      </c>
      <c r="H7" s="795"/>
      <c r="I7" s="668"/>
      <c r="J7" s="795"/>
      <c r="K7" s="668"/>
      <c r="L7" s="795"/>
      <c r="M7" s="679"/>
      <c r="N7" s="795"/>
      <c r="O7" s="668"/>
      <c r="P7" s="795"/>
      <c r="Q7" s="668"/>
      <c r="R7" s="795"/>
      <c r="S7" s="702"/>
    </row>
    <row r="8" spans="1:19" ht="14.4" customHeight="1" thickBot="1" x14ac:dyDescent="0.35"/>
    <row r="9" spans="1:19" ht="14.4" customHeight="1" thickBot="1" x14ac:dyDescent="0.35">
      <c r="A9" s="799" t="s">
        <v>539</v>
      </c>
      <c r="B9" s="797">
        <v>3933771</v>
      </c>
      <c r="C9" s="798">
        <v>1</v>
      </c>
      <c r="D9" s="797">
        <v>4112882</v>
      </c>
      <c r="E9" s="798">
        <v>1.0455316285569241</v>
      </c>
      <c r="F9" s="797">
        <v>5464082.8300000159</v>
      </c>
      <c r="G9" s="455">
        <v>1.3890190430505527</v>
      </c>
      <c r="H9" s="797"/>
      <c r="I9" s="798"/>
      <c r="J9" s="797"/>
      <c r="K9" s="798"/>
      <c r="L9" s="797"/>
      <c r="M9" s="455"/>
      <c r="N9" s="797"/>
      <c r="O9" s="798"/>
      <c r="P9" s="797"/>
      <c r="Q9" s="798"/>
      <c r="R9" s="797"/>
      <c r="S9" s="456"/>
    </row>
    <row r="10" spans="1:19" ht="14.4" customHeight="1" x14ac:dyDescent="0.3">
      <c r="A10" s="716" t="s">
        <v>1725</v>
      </c>
    </row>
    <row r="11" spans="1:19" ht="14.4" customHeight="1" x14ac:dyDescent="0.3">
      <c r="A11" s="717" t="s">
        <v>1726</v>
      </c>
    </row>
    <row r="12" spans="1:19" ht="14.4" customHeight="1" x14ac:dyDescent="0.3">
      <c r="A12" s="716" t="s">
        <v>3227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3234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2" t="s">
        <v>310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67">
        <f t="shared" ref="B3:G3" si="0">SUBTOTAL(9,B6:B1048576)</f>
        <v>26617</v>
      </c>
      <c r="C3" s="468">
        <f t="shared" si="0"/>
        <v>27568</v>
      </c>
      <c r="D3" s="468">
        <f t="shared" si="0"/>
        <v>28503</v>
      </c>
      <c r="E3" s="353">
        <f t="shared" si="0"/>
        <v>3933771</v>
      </c>
      <c r="F3" s="351">
        <f t="shared" si="0"/>
        <v>4112882</v>
      </c>
      <c r="G3" s="469">
        <f t="shared" si="0"/>
        <v>5464082.830000001</v>
      </c>
    </row>
    <row r="4" spans="1:7" ht="14.4" customHeight="1" x14ac:dyDescent="0.3">
      <c r="A4" s="552" t="s">
        <v>167</v>
      </c>
      <c r="B4" s="553" t="s">
        <v>271</v>
      </c>
      <c r="C4" s="554"/>
      <c r="D4" s="554"/>
      <c r="E4" s="556" t="s">
        <v>123</v>
      </c>
      <c r="F4" s="557"/>
      <c r="G4" s="558"/>
    </row>
    <row r="5" spans="1:7" ht="14.4" customHeight="1" thickBot="1" x14ac:dyDescent="0.35">
      <c r="A5" s="790"/>
      <c r="B5" s="791">
        <v>2014</v>
      </c>
      <c r="C5" s="792">
        <v>2015</v>
      </c>
      <c r="D5" s="792">
        <v>2016</v>
      </c>
      <c r="E5" s="791">
        <v>2014</v>
      </c>
      <c r="F5" s="792">
        <v>2015</v>
      </c>
      <c r="G5" s="792">
        <v>2016</v>
      </c>
    </row>
    <row r="6" spans="1:7" ht="14.4" customHeight="1" x14ac:dyDescent="0.3">
      <c r="A6" s="751" t="s">
        <v>1728</v>
      </c>
      <c r="B6" s="229">
        <v>1760</v>
      </c>
      <c r="C6" s="229">
        <v>1695</v>
      </c>
      <c r="D6" s="229">
        <v>2489</v>
      </c>
      <c r="E6" s="794">
        <v>231552</v>
      </c>
      <c r="F6" s="794">
        <v>276592</v>
      </c>
      <c r="G6" s="800">
        <v>496578.14000000007</v>
      </c>
    </row>
    <row r="7" spans="1:7" ht="14.4" customHeight="1" x14ac:dyDescent="0.3">
      <c r="A7" s="690" t="s">
        <v>1729</v>
      </c>
      <c r="B7" s="665">
        <v>1667</v>
      </c>
      <c r="C7" s="665">
        <v>761</v>
      </c>
      <c r="D7" s="665">
        <v>1034</v>
      </c>
      <c r="E7" s="801">
        <v>178979</v>
      </c>
      <c r="F7" s="801">
        <v>93468</v>
      </c>
      <c r="G7" s="802">
        <v>111785.63000000002</v>
      </c>
    </row>
    <row r="8" spans="1:7" ht="14.4" customHeight="1" x14ac:dyDescent="0.3">
      <c r="A8" s="690" t="s">
        <v>3228</v>
      </c>
      <c r="B8" s="665">
        <v>666</v>
      </c>
      <c r="C8" s="665">
        <v>6897</v>
      </c>
      <c r="D8" s="665">
        <v>5044</v>
      </c>
      <c r="E8" s="801">
        <v>70901</v>
      </c>
      <c r="F8" s="801">
        <v>486766</v>
      </c>
      <c r="G8" s="802">
        <v>822320.8599999994</v>
      </c>
    </row>
    <row r="9" spans="1:7" ht="14.4" customHeight="1" x14ac:dyDescent="0.3">
      <c r="A9" s="690" t="s">
        <v>1730</v>
      </c>
      <c r="B9" s="665">
        <v>633</v>
      </c>
      <c r="C9" s="665">
        <v>383</v>
      </c>
      <c r="D9" s="665">
        <v>699</v>
      </c>
      <c r="E9" s="801">
        <v>79167</v>
      </c>
      <c r="F9" s="801">
        <v>78225</v>
      </c>
      <c r="G9" s="802">
        <v>135556.63</v>
      </c>
    </row>
    <row r="10" spans="1:7" ht="14.4" customHeight="1" x14ac:dyDescent="0.3">
      <c r="A10" s="690" t="s">
        <v>3229</v>
      </c>
      <c r="B10" s="665">
        <v>3</v>
      </c>
      <c r="C10" s="665"/>
      <c r="D10" s="665"/>
      <c r="E10" s="801">
        <v>332</v>
      </c>
      <c r="F10" s="801"/>
      <c r="G10" s="802"/>
    </row>
    <row r="11" spans="1:7" ht="14.4" customHeight="1" x14ac:dyDescent="0.3">
      <c r="A11" s="690" t="s">
        <v>3230</v>
      </c>
      <c r="B11" s="665">
        <v>309</v>
      </c>
      <c r="C11" s="665">
        <v>385</v>
      </c>
      <c r="D11" s="665"/>
      <c r="E11" s="801">
        <v>39344</v>
      </c>
      <c r="F11" s="801">
        <v>53167</v>
      </c>
      <c r="G11" s="802"/>
    </row>
    <row r="12" spans="1:7" ht="14.4" customHeight="1" x14ac:dyDescent="0.3">
      <c r="A12" s="690" t="s">
        <v>1731</v>
      </c>
      <c r="B12" s="665">
        <v>313</v>
      </c>
      <c r="C12" s="665">
        <v>374</v>
      </c>
      <c r="D12" s="665">
        <v>63</v>
      </c>
      <c r="E12" s="801">
        <v>35824</v>
      </c>
      <c r="F12" s="801">
        <v>43940</v>
      </c>
      <c r="G12" s="802">
        <v>8713.33</v>
      </c>
    </row>
    <row r="13" spans="1:7" ht="14.4" customHeight="1" x14ac:dyDescent="0.3">
      <c r="A13" s="690" t="s">
        <v>1732</v>
      </c>
      <c r="B13" s="665">
        <v>1715</v>
      </c>
      <c r="C13" s="665">
        <v>1516</v>
      </c>
      <c r="D13" s="665">
        <v>2092</v>
      </c>
      <c r="E13" s="801">
        <v>224716</v>
      </c>
      <c r="F13" s="801">
        <v>232380</v>
      </c>
      <c r="G13" s="802">
        <v>380371.59</v>
      </c>
    </row>
    <row r="14" spans="1:7" ht="14.4" customHeight="1" x14ac:dyDescent="0.3">
      <c r="A14" s="690" t="s">
        <v>1733</v>
      </c>
      <c r="B14" s="665">
        <v>40</v>
      </c>
      <c r="C14" s="665">
        <v>20</v>
      </c>
      <c r="D14" s="665">
        <v>97</v>
      </c>
      <c r="E14" s="801">
        <v>5439</v>
      </c>
      <c r="F14" s="801">
        <v>4665</v>
      </c>
      <c r="G14" s="802">
        <v>16969.309999999998</v>
      </c>
    </row>
    <row r="15" spans="1:7" ht="14.4" customHeight="1" x14ac:dyDescent="0.3">
      <c r="A15" s="690" t="s">
        <v>1734</v>
      </c>
      <c r="B15" s="665">
        <v>744</v>
      </c>
      <c r="C15" s="665">
        <v>1</v>
      </c>
      <c r="D15" s="665">
        <v>222</v>
      </c>
      <c r="E15" s="801">
        <v>195273</v>
      </c>
      <c r="F15" s="801">
        <v>35</v>
      </c>
      <c r="G15" s="802">
        <v>67157</v>
      </c>
    </row>
    <row r="16" spans="1:7" ht="14.4" customHeight="1" x14ac:dyDescent="0.3">
      <c r="A16" s="690" t="s">
        <v>1735</v>
      </c>
      <c r="B16" s="665">
        <v>569</v>
      </c>
      <c r="C16" s="665">
        <v>388</v>
      </c>
      <c r="D16" s="665">
        <v>482</v>
      </c>
      <c r="E16" s="801">
        <v>85449</v>
      </c>
      <c r="F16" s="801">
        <v>85761</v>
      </c>
      <c r="G16" s="802">
        <v>103182.65000000001</v>
      </c>
    </row>
    <row r="17" spans="1:7" ht="14.4" customHeight="1" x14ac:dyDescent="0.3">
      <c r="A17" s="690" t="s">
        <v>1736</v>
      </c>
      <c r="B17" s="665">
        <v>1275</v>
      </c>
      <c r="C17" s="665">
        <v>1658</v>
      </c>
      <c r="D17" s="665">
        <v>1535</v>
      </c>
      <c r="E17" s="801">
        <v>174753</v>
      </c>
      <c r="F17" s="801">
        <v>270477</v>
      </c>
      <c r="G17" s="802">
        <v>277766.93999999983</v>
      </c>
    </row>
    <row r="18" spans="1:7" ht="14.4" customHeight="1" x14ac:dyDescent="0.3">
      <c r="A18" s="690" t="s">
        <v>1737</v>
      </c>
      <c r="B18" s="665">
        <v>3271</v>
      </c>
      <c r="C18" s="665">
        <v>2884</v>
      </c>
      <c r="D18" s="665">
        <v>3129</v>
      </c>
      <c r="E18" s="801">
        <v>407573</v>
      </c>
      <c r="F18" s="801">
        <v>437051</v>
      </c>
      <c r="G18" s="802">
        <v>573772.67000000004</v>
      </c>
    </row>
    <row r="19" spans="1:7" ht="14.4" customHeight="1" x14ac:dyDescent="0.3">
      <c r="A19" s="690" t="s">
        <v>3231</v>
      </c>
      <c r="B19" s="665">
        <v>9</v>
      </c>
      <c r="C19" s="665">
        <v>2</v>
      </c>
      <c r="D19" s="665"/>
      <c r="E19" s="801">
        <v>844</v>
      </c>
      <c r="F19" s="801">
        <v>70</v>
      </c>
      <c r="G19" s="802"/>
    </row>
    <row r="20" spans="1:7" ht="14.4" customHeight="1" x14ac:dyDescent="0.3">
      <c r="A20" s="690" t="s">
        <v>3232</v>
      </c>
      <c r="B20" s="665">
        <v>2805</v>
      </c>
      <c r="C20" s="665">
        <v>1439</v>
      </c>
      <c r="D20" s="665"/>
      <c r="E20" s="801">
        <v>338205</v>
      </c>
      <c r="F20" s="801">
        <v>231280</v>
      </c>
      <c r="G20" s="802"/>
    </row>
    <row r="21" spans="1:7" ht="14.4" customHeight="1" x14ac:dyDescent="0.3">
      <c r="A21" s="690" t="s">
        <v>1738</v>
      </c>
      <c r="B21" s="665">
        <v>6126</v>
      </c>
      <c r="C21" s="665">
        <v>5379</v>
      </c>
      <c r="D21" s="665">
        <v>6810</v>
      </c>
      <c r="E21" s="801">
        <v>1304615</v>
      </c>
      <c r="F21" s="801">
        <v>1309261</v>
      </c>
      <c r="G21" s="802">
        <v>1723206.6600000001</v>
      </c>
    </row>
    <row r="22" spans="1:7" ht="14.4" customHeight="1" x14ac:dyDescent="0.3">
      <c r="A22" s="690" t="s">
        <v>1739</v>
      </c>
      <c r="B22" s="665">
        <v>871</v>
      </c>
      <c r="C22" s="665">
        <v>731</v>
      </c>
      <c r="D22" s="665">
        <v>1149</v>
      </c>
      <c r="E22" s="801">
        <v>108127</v>
      </c>
      <c r="F22" s="801">
        <v>99302</v>
      </c>
      <c r="G22" s="802">
        <v>183305.62999999998</v>
      </c>
    </row>
    <row r="23" spans="1:7" ht="14.4" customHeight="1" x14ac:dyDescent="0.3">
      <c r="A23" s="690" t="s">
        <v>1740</v>
      </c>
      <c r="B23" s="665">
        <v>597</v>
      </c>
      <c r="C23" s="665">
        <v>336</v>
      </c>
      <c r="D23" s="665">
        <v>447</v>
      </c>
      <c r="E23" s="801">
        <v>54143</v>
      </c>
      <c r="F23" s="801">
        <v>39415</v>
      </c>
      <c r="G23" s="802">
        <v>52103.30000000001</v>
      </c>
    </row>
    <row r="24" spans="1:7" ht="14.4" customHeight="1" x14ac:dyDescent="0.3">
      <c r="A24" s="690" t="s">
        <v>1741</v>
      </c>
      <c r="B24" s="665">
        <v>400</v>
      </c>
      <c r="C24" s="665">
        <v>320</v>
      </c>
      <c r="D24" s="665">
        <v>331</v>
      </c>
      <c r="E24" s="801">
        <v>33765</v>
      </c>
      <c r="F24" s="801">
        <v>37642</v>
      </c>
      <c r="G24" s="802">
        <v>34981.980000000003</v>
      </c>
    </row>
    <row r="25" spans="1:7" ht="14.4" customHeight="1" x14ac:dyDescent="0.3">
      <c r="A25" s="690" t="s">
        <v>1742</v>
      </c>
      <c r="B25" s="665">
        <v>1147</v>
      </c>
      <c r="C25" s="665">
        <v>779</v>
      </c>
      <c r="D25" s="665">
        <v>1175</v>
      </c>
      <c r="E25" s="801">
        <v>164761</v>
      </c>
      <c r="F25" s="801">
        <v>118109</v>
      </c>
      <c r="G25" s="802">
        <v>220443.57999999987</v>
      </c>
    </row>
    <row r="26" spans="1:7" ht="14.4" customHeight="1" x14ac:dyDescent="0.3">
      <c r="A26" s="690" t="s">
        <v>1743</v>
      </c>
      <c r="B26" s="665">
        <v>136</v>
      </c>
      <c r="C26" s="665">
        <v>209</v>
      </c>
      <c r="D26" s="665">
        <v>288</v>
      </c>
      <c r="E26" s="801">
        <v>14543</v>
      </c>
      <c r="F26" s="801">
        <v>21027</v>
      </c>
      <c r="G26" s="802">
        <v>43595</v>
      </c>
    </row>
    <row r="27" spans="1:7" ht="14.4" customHeight="1" x14ac:dyDescent="0.3">
      <c r="A27" s="690" t="s">
        <v>1744</v>
      </c>
      <c r="B27" s="665">
        <v>332</v>
      </c>
      <c r="C27" s="665">
        <v>135</v>
      </c>
      <c r="D27" s="665">
        <v>247</v>
      </c>
      <c r="E27" s="801">
        <v>39684</v>
      </c>
      <c r="F27" s="801">
        <v>24202</v>
      </c>
      <c r="G27" s="802">
        <v>44244.280000000013</v>
      </c>
    </row>
    <row r="28" spans="1:7" ht="14.4" customHeight="1" x14ac:dyDescent="0.3">
      <c r="A28" s="690" t="s">
        <v>1745</v>
      </c>
      <c r="B28" s="665">
        <v>202</v>
      </c>
      <c r="C28" s="665">
        <v>286</v>
      </c>
      <c r="D28" s="665">
        <v>246</v>
      </c>
      <c r="E28" s="801">
        <v>23587</v>
      </c>
      <c r="F28" s="801">
        <v>38690</v>
      </c>
      <c r="G28" s="802">
        <v>35169.67</v>
      </c>
    </row>
    <row r="29" spans="1:7" ht="14.4" customHeight="1" thickBot="1" x14ac:dyDescent="0.35">
      <c r="A29" s="796" t="s">
        <v>3233</v>
      </c>
      <c r="B29" s="671">
        <v>1027</v>
      </c>
      <c r="C29" s="671">
        <v>990</v>
      </c>
      <c r="D29" s="671">
        <v>924</v>
      </c>
      <c r="E29" s="795">
        <v>122195</v>
      </c>
      <c r="F29" s="795">
        <v>131357</v>
      </c>
      <c r="G29" s="803">
        <v>132857.98000000001</v>
      </c>
    </row>
    <row r="30" spans="1:7" ht="14.4" customHeight="1" x14ac:dyDescent="0.3">
      <c r="A30" s="716" t="s">
        <v>1725</v>
      </c>
    </row>
    <row r="31" spans="1:7" ht="14.4" customHeight="1" x14ac:dyDescent="0.3">
      <c r="A31" s="717" t="s">
        <v>1726</v>
      </c>
    </row>
    <row r="32" spans="1:7" ht="14.4" customHeight="1" x14ac:dyDescent="0.3">
      <c r="A32" s="716" t="s">
        <v>3227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4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78" t="s">
        <v>3466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310</v>
      </c>
      <c r="B2" s="473"/>
      <c r="C2" s="255"/>
      <c r="D2" s="466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26635.809999999998</v>
      </c>
      <c r="G3" s="212">
        <f t="shared" si="0"/>
        <v>3936465.37</v>
      </c>
      <c r="H3" s="78"/>
      <c r="I3" s="78"/>
      <c r="J3" s="212">
        <f t="shared" si="0"/>
        <v>27595.86</v>
      </c>
      <c r="K3" s="212">
        <f t="shared" si="0"/>
        <v>4116481.56</v>
      </c>
      <c r="L3" s="78"/>
      <c r="M3" s="78"/>
      <c r="N3" s="212">
        <f t="shared" si="0"/>
        <v>28538.1</v>
      </c>
      <c r="O3" s="212">
        <f t="shared" si="0"/>
        <v>5469060.2000000011</v>
      </c>
      <c r="P3" s="79">
        <f>IF(G3=0,0,O3/G3)</f>
        <v>1.3893327353213833</v>
      </c>
      <c r="Q3" s="213">
        <f>IF(N3=0,0,O3/N3)</f>
        <v>191.64065582501993</v>
      </c>
    </row>
    <row r="4" spans="1:17" ht="14.4" customHeight="1" x14ac:dyDescent="0.3">
      <c r="A4" s="560" t="s">
        <v>119</v>
      </c>
      <c r="B4" s="567" t="s">
        <v>0</v>
      </c>
      <c r="C4" s="561" t="s">
        <v>120</v>
      </c>
      <c r="D4" s="566" t="s">
        <v>90</v>
      </c>
      <c r="E4" s="562" t="s">
        <v>81</v>
      </c>
      <c r="F4" s="563">
        <v>2014</v>
      </c>
      <c r="G4" s="564"/>
      <c r="H4" s="210"/>
      <c r="I4" s="210"/>
      <c r="J4" s="563">
        <v>2015</v>
      </c>
      <c r="K4" s="564"/>
      <c r="L4" s="210"/>
      <c r="M4" s="210"/>
      <c r="N4" s="563">
        <v>2016</v>
      </c>
      <c r="O4" s="564"/>
      <c r="P4" s="565" t="s">
        <v>2</v>
      </c>
      <c r="Q4" s="559" t="s">
        <v>122</v>
      </c>
    </row>
    <row r="5" spans="1:17" ht="14.4" customHeight="1" thickBot="1" x14ac:dyDescent="0.35">
      <c r="A5" s="804"/>
      <c r="B5" s="805"/>
      <c r="C5" s="806"/>
      <c r="D5" s="807"/>
      <c r="E5" s="808"/>
      <c r="F5" s="809" t="s">
        <v>91</v>
      </c>
      <c r="G5" s="810" t="s">
        <v>14</v>
      </c>
      <c r="H5" s="811"/>
      <c r="I5" s="811"/>
      <c r="J5" s="809" t="s">
        <v>91</v>
      </c>
      <c r="K5" s="810" t="s">
        <v>14</v>
      </c>
      <c r="L5" s="811"/>
      <c r="M5" s="811"/>
      <c r="N5" s="809" t="s">
        <v>91</v>
      </c>
      <c r="O5" s="810" t="s">
        <v>14</v>
      </c>
      <c r="P5" s="812"/>
      <c r="Q5" s="813"/>
    </row>
    <row r="6" spans="1:17" ht="14.4" customHeight="1" x14ac:dyDescent="0.3">
      <c r="A6" s="736" t="s">
        <v>3235</v>
      </c>
      <c r="B6" s="737" t="s">
        <v>539</v>
      </c>
      <c r="C6" s="737" t="s">
        <v>3236</v>
      </c>
      <c r="D6" s="737" t="s">
        <v>3237</v>
      </c>
      <c r="E6" s="737" t="s">
        <v>3238</v>
      </c>
      <c r="F6" s="229">
        <v>0.2</v>
      </c>
      <c r="G6" s="229">
        <v>22.56</v>
      </c>
      <c r="H6" s="737">
        <v>1</v>
      </c>
      <c r="I6" s="737">
        <v>112.79999999999998</v>
      </c>
      <c r="J6" s="229"/>
      <c r="K6" s="229"/>
      <c r="L6" s="737"/>
      <c r="M6" s="737"/>
      <c r="N6" s="229">
        <v>0.2</v>
      </c>
      <c r="O6" s="229">
        <v>23.22</v>
      </c>
      <c r="P6" s="742">
        <v>1.0292553191489362</v>
      </c>
      <c r="Q6" s="750">
        <v>116.1</v>
      </c>
    </row>
    <row r="7" spans="1:17" ht="14.4" customHeight="1" x14ac:dyDescent="0.3">
      <c r="A7" s="661" t="s">
        <v>3235</v>
      </c>
      <c r="B7" s="662" t="s">
        <v>539</v>
      </c>
      <c r="C7" s="662" t="s">
        <v>3236</v>
      </c>
      <c r="D7" s="662" t="s">
        <v>3239</v>
      </c>
      <c r="E7" s="662" t="s">
        <v>896</v>
      </c>
      <c r="F7" s="665">
        <v>0.1</v>
      </c>
      <c r="G7" s="665">
        <v>22.48</v>
      </c>
      <c r="H7" s="662">
        <v>1</v>
      </c>
      <c r="I7" s="662">
        <v>224.79999999999998</v>
      </c>
      <c r="J7" s="665">
        <v>0.1</v>
      </c>
      <c r="K7" s="665">
        <v>21.5</v>
      </c>
      <c r="L7" s="662">
        <v>0.95640569395017794</v>
      </c>
      <c r="M7" s="662">
        <v>215</v>
      </c>
      <c r="N7" s="665">
        <v>0.30000000000000004</v>
      </c>
      <c r="O7" s="665">
        <v>24.57</v>
      </c>
      <c r="P7" s="678">
        <v>1.0929715302491103</v>
      </c>
      <c r="Q7" s="666">
        <v>81.899999999999991</v>
      </c>
    </row>
    <row r="8" spans="1:17" ht="14.4" customHeight="1" x14ac:dyDescent="0.3">
      <c r="A8" s="661" t="s">
        <v>3235</v>
      </c>
      <c r="B8" s="662" t="s">
        <v>539</v>
      </c>
      <c r="C8" s="662" t="s">
        <v>3236</v>
      </c>
      <c r="D8" s="662" t="s">
        <v>3240</v>
      </c>
      <c r="E8" s="662" t="s">
        <v>2451</v>
      </c>
      <c r="F8" s="665">
        <v>0.60000000000000009</v>
      </c>
      <c r="G8" s="665">
        <v>33.93</v>
      </c>
      <c r="H8" s="662">
        <v>1</v>
      </c>
      <c r="I8" s="662">
        <v>56.54999999999999</v>
      </c>
      <c r="J8" s="665">
        <v>0.4</v>
      </c>
      <c r="K8" s="665">
        <v>21.64</v>
      </c>
      <c r="L8" s="662">
        <v>0.63778367226643096</v>
      </c>
      <c r="M8" s="662">
        <v>54.1</v>
      </c>
      <c r="N8" s="665">
        <v>0.2</v>
      </c>
      <c r="O8" s="665">
        <v>10.82</v>
      </c>
      <c r="P8" s="678">
        <v>0.31889183613321548</v>
      </c>
      <c r="Q8" s="666">
        <v>54.1</v>
      </c>
    </row>
    <row r="9" spans="1:17" ht="14.4" customHeight="1" x14ac:dyDescent="0.3">
      <c r="A9" s="661" t="s">
        <v>3235</v>
      </c>
      <c r="B9" s="662" t="s">
        <v>539</v>
      </c>
      <c r="C9" s="662" t="s">
        <v>3236</v>
      </c>
      <c r="D9" s="662" t="s">
        <v>3241</v>
      </c>
      <c r="E9" s="662" t="s">
        <v>3242</v>
      </c>
      <c r="F9" s="665">
        <v>0.8</v>
      </c>
      <c r="G9" s="665">
        <v>90.56</v>
      </c>
      <c r="H9" s="662">
        <v>1</v>
      </c>
      <c r="I9" s="662">
        <v>113.2</v>
      </c>
      <c r="J9" s="665"/>
      <c r="K9" s="665"/>
      <c r="L9" s="662"/>
      <c r="M9" s="662"/>
      <c r="N9" s="665"/>
      <c r="O9" s="665"/>
      <c r="P9" s="678"/>
      <c r="Q9" s="666"/>
    </row>
    <row r="10" spans="1:17" ht="14.4" customHeight="1" x14ac:dyDescent="0.3">
      <c r="A10" s="661" t="s">
        <v>3235</v>
      </c>
      <c r="B10" s="662" t="s">
        <v>539</v>
      </c>
      <c r="C10" s="662" t="s">
        <v>3236</v>
      </c>
      <c r="D10" s="662" t="s">
        <v>3243</v>
      </c>
      <c r="E10" s="662" t="s">
        <v>3244</v>
      </c>
      <c r="F10" s="665">
        <v>0.1</v>
      </c>
      <c r="G10" s="665">
        <v>15.79</v>
      </c>
      <c r="H10" s="662">
        <v>1</v>
      </c>
      <c r="I10" s="662">
        <v>157.89999999999998</v>
      </c>
      <c r="J10" s="665"/>
      <c r="K10" s="665"/>
      <c r="L10" s="662"/>
      <c r="M10" s="662"/>
      <c r="N10" s="665">
        <v>0.2</v>
      </c>
      <c r="O10" s="665">
        <v>30.2</v>
      </c>
      <c r="P10" s="678">
        <v>1.9126029132362254</v>
      </c>
      <c r="Q10" s="666">
        <v>151</v>
      </c>
    </row>
    <row r="11" spans="1:17" ht="14.4" customHeight="1" x14ac:dyDescent="0.3">
      <c r="A11" s="661" t="s">
        <v>3235</v>
      </c>
      <c r="B11" s="662" t="s">
        <v>539</v>
      </c>
      <c r="C11" s="662" t="s">
        <v>3236</v>
      </c>
      <c r="D11" s="662" t="s">
        <v>3245</v>
      </c>
      <c r="E11" s="662" t="s">
        <v>720</v>
      </c>
      <c r="F11" s="665">
        <v>0.19</v>
      </c>
      <c r="G11" s="665">
        <v>146.54</v>
      </c>
      <c r="H11" s="662">
        <v>1</v>
      </c>
      <c r="I11" s="662">
        <v>771.26315789473676</v>
      </c>
      <c r="J11" s="665">
        <v>0.01</v>
      </c>
      <c r="K11" s="665">
        <v>7.07</v>
      </c>
      <c r="L11" s="662">
        <v>4.8246212638187527E-2</v>
      </c>
      <c r="M11" s="662">
        <v>707</v>
      </c>
      <c r="N11" s="665"/>
      <c r="O11" s="665"/>
      <c r="P11" s="678"/>
      <c r="Q11" s="666"/>
    </row>
    <row r="12" spans="1:17" ht="14.4" customHeight="1" x14ac:dyDescent="0.3">
      <c r="A12" s="661" t="s">
        <v>3235</v>
      </c>
      <c r="B12" s="662" t="s">
        <v>539</v>
      </c>
      <c r="C12" s="662" t="s">
        <v>3236</v>
      </c>
      <c r="D12" s="662" t="s">
        <v>3246</v>
      </c>
      <c r="E12" s="662"/>
      <c r="F12" s="665">
        <v>0</v>
      </c>
      <c r="G12" s="665">
        <v>7.0000000000000007E-2</v>
      </c>
      <c r="H12" s="662">
        <v>1</v>
      </c>
      <c r="I12" s="662"/>
      <c r="J12" s="665"/>
      <c r="K12" s="665"/>
      <c r="L12" s="662"/>
      <c r="M12" s="662"/>
      <c r="N12" s="665"/>
      <c r="O12" s="665"/>
      <c r="P12" s="678"/>
      <c r="Q12" s="666"/>
    </row>
    <row r="13" spans="1:17" ht="14.4" customHeight="1" x14ac:dyDescent="0.3">
      <c r="A13" s="661" t="s">
        <v>3235</v>
      </c>
      <c r="B13" s="662" t="s">
        <v>539</v>
      </c>
      <c r="C13" s="662" t="s">
        <v>3236</v>
      </c>
      <c r="D13" s="662" t="s">
        <v>3247</v>
      </c>
      <c r="E13" s="662" t="s">
        <v>3248</v>
      </c>
      <c r="F13" s="665">
        <v>0.1</v>
      </c>
      <c r="G13" s="665">
        <v>19.73</v>
      </c>
      <c r="H13" s="662">
        <v>1</v>
      </c>
      <c r="I13" s="662">
        <v>197.29999999999998</v>
      </c>
      <c r="J13" s="665"/>
      <c r="K13" s="665"/>
      <c r="L13" s="662"/>
      <c r="M13" s="662"/>
      <c r="N13" s="665"/>
      <c r="O13" s="665"/>
      <c r="P13" s="678"/>
      <c r="Q13" s="666"/>
    </row>
    <row r="14" spans="1:17" ht="14.4" customHeight="1" x14ac:dyDescent="0.3">
      <c r="A14" s="661" t="s">
        <v>3235</v>
      </c>
      <c r="B14" s="662" t="s">
        <v>539</v>
      </c>
      <c r="C14" s="662" t="s">
        <v>3236</v>
      </c>
      <c r="D14" s="662" t="s">
        <v>3249</v>
      </c>
      <c r="E14" s="662" t="s">
        <v>3250</v>
      </c>
      <c r="F14" s="665">
        <v>0.1</v>
      </c>
      <c r="G14" s="665">
        <v>10.54</v>
      </c>
      <c r="H14" s="662">
        <v>1</v>
      </c>
      <c r="I14" s="662">
        <v>105.39999999999999</v>
      </c>
      <c r="J14" s="665">
        <v>0.2</v>
      </c>
      <c r="K14" s="665">
        <v>20.16</v>
      </c>
      <c r="L14" s="662">
        <v>1.9127134724857686</v>
      </c>
      <c r="M14" s="662">
        <v>100.8</v>
      </c>
      <c r="N14" s="665">
        <v>0.6</v>
      </c>
      <c r="O14" s="665">
        <v>36.85</v>
      </c>
      <c r="P14" s="678">
        <v>3.4962049335863381</v>
      </c>
      <c r="Q14" s="666">
        <v>61.416666666666671</v>
      </c>
    </row>
    <row r="15" spans="1:17" ht="14.4" customHeight="1" x14ac:dyDescent="0.3">
      <c r="A15" s="661" t="s">
        <v>3235</v>
      </c>
      <c r="B15" s="662" t="s">
        <v>539</v>
      </c>
      <c r="C15" s="662" t="s">
        <v>3236</v>
      </c>
      <c r="D15" s="662" t="s">
        <v>3251</v>
      </c>
      <c r="E15" s="662" t="s">
        <v>910</v>
      </c>
      <c r="F15" s="665">
        <v>0.75</v>
      </c>
      <c r="G15" s="665">
        <v>74.22</v>
      </c>
      <c r="H15" s="662">
        <v>1</v>
      </c>
      <c r="I15" s="662">
        <v>98.96</v>
      </c>
      <c r="J15" s="665">
        <v>0.5</v>
      </c>
      <c r="K15" s="665">
        <v>47.32</v>
      </c>
      <c r="L15" s="662">
        <v>0.63756399892212345</v>
      </c>
      <c r="M15" s="662">
        <v>94.64</v>
      </c>
      <c r="N15" s="665"/>
      <c r="O15" s="665"/>
      <c r="P15" s="678"/>
      <c r="Q15" s="666"/>
    </row>
    <row r="16" spans="1:17" ht="14.4" customHeight="1" x14ac:dyDescent="0.3">
      <c r="A16" s="661" t="s">
        <v>3235</v>
      </c>
      <c r="B16" s="662" t="s">
        <v>539</v>
      </c>
      <c r="C16" s="662" t="s">
        <v>3236</v>
      </c>
      <c r="D16" s="662" t="s">
        <v>3252</v>
      </c>
      <c r="E16" s="662"/>
      <c r="F16" s="665">
        <v>1.1000000000000001</v>
      </c>
      <c r="G16" s="665">
        <v>124.9</v>
      </c>
      <c r="H16" s="662">
        <v>1</v>
      </c>
      <c r="I16" s="662">
        <v>113.54545454545455</v>
      </c>
      <c r="J16" s="665"/>
      <c r="K16" s="665"/>
      <c r="L16" s="662"/>
      <c r="M16" s="662"/>
      <c r="N16" s="665"/>
      <c r="O16" s="665"/>
      <c r="P16" s="678"/>
      <c r="Q16" s="666"/>
    </row>
    <row r="17" spans="1:17" ht="14.4" customHeight="1" x14ac:dyDescent="0.3">
      <c r="A17" s="661" t="s">
        <v>3235</v>
      </c>
      <c r="B17" s="662" t="s">
        <v>539</v>
      </c>
      <c r="C17" s="662" t="s">
        <v>3236</v>
      </c>
      <c r="D17" s="662" t="s">
        <v>3253</v>
      </c>
      <c r="E17" s="662" t="s">
        <v>3250</v>
      </c>
      <c r="F17" s="665"/>
      <c r="G17" s="665"/>
      <c r="H17" s="662"/>
      <c r="I17" s="662"/>
      <c r="J17" s="665"/>
      <c r="K17" s="665"/>
      <c r="L17" s="662"/>
      <c r="M17" s="662"/>
      <c r="N17" s="665">
        <v>0.2</v>
      </c>
      <c r="O17" s="665">
        <v>15.37</v>
      </c>
      <c r="P17" s="678"/>
      <c r="Q17" s="666">
        <v>76.849999999999994</v>
      </c>
    </row>
    <row r="18" spans="1:17" ht="14.4" customHeight="1" x14ac:dyDescent="0.3">
      <c r="A18" s="661" t="s">
        <v>3235</v>
      </c>
      <c r="B18" s="662" t="s">
        <v>539</v>
      </c>
      <c r="C18" s="662" t="s">
        <v>3236</v>
      </c>
      <c r="D18" s="662" t="s">
        <v>3254</v>
      </c>
      <c r="E18" s="662" t="s">
        <v>3255</v>
      </c>
      <c r="F18" s="665">
        <v>0.3</v>
      </c>
      <c r="G18" s="665">
        <v>113.44</v>
      </c>
      <c r="H18" s="662">
        <v>1</v>
      </c>
      <c r="I18" s="662">
        <v>378.13333333333333</v>
      </c>
      <c r="J18" s="665"/>
      <c r="K18" s="665"/>
      <c r="L18" s="662"/>
      <c r="M18" s="662"/>
      <c r="N18" s="665"/>
      <c r="O18" s="665"/>
      <c r="P18" s="678"/>
      <c r="Q18" s="666"/>
    </row>
    <row r="19" spans="1:17" ht="14.4" customHeight="1" x14ac:dyDescent="0.3">
      <c r="A19" s="661" t="s">
        <v>3235</v>
      </c>
      <c r="B19" s="662" t="s">
        <v>539</v>
      </c>
      <c r="C19" s="662" t="s">
        <v>3236</v>
      </c>
      <c r="D19" s="662" t="s">
        <v>3256</v>
      </c>
      <c r="E19" s="662" t="s">
        <v>1657</v>
      </c>
      <c r="F19" s="665">
        <v>1.6</v>
      </c>
      <c r="G19" s="665">
        <v>607.60000000000014</v>
      </c>
      <c r="H19" s="662">
        <v>1</v>
      </c>
      <c r="I19" s="662">
        <v>379.75000000000006</v>
      </c>
      <c r="J19" s="665">
        <v>1.5999999999999999</v>
      </c>
      <c r="K19" s="665">
        <v>581.19999999999993</v>
      </c>
      <c r="L19" s="662">
        <v>0.95655036208031563</v>
      </c>
      <c r="M19" s="662">
        <v>363.25</v>
      </c>
      <c r="N19" s="665">
        <v>1.5999999999999999</v>
      </c>
      <c r="O19" s="665">
        <v>434.72000000000014</v>
      </c>
      <c r="P19" s="678">
        <v>0.71547070441079663</v>
      </c>
      <c r="Q19" s="666">
        <v>271.7000000000001</v>
      </c>
    </row>
    <row r="20" spans="1:17" ht="14.4" customHeight="1" x14ac:dyDescent="0.3">
      <c r="A20" s="661" t="s">
        <v>3235</v>
      </c>
      <c r="B20" s="662" t="s">
        <v>539</v>
      </c>
      <c r="C20" s="662" t="s">
        <v>3236</v>
      </c>
      <c r="D20" s="662" t="s">
        <v>3257</v>
      </c>
      <c r="E20" s="662" t="s">
        <v>1372</v>
      </c>
      <c r="F20" s="665"/>
      <c r="G20" s="665"/>
      <c r="H20" s="662"/>
      <c r="I20" s="662"/>
      <c r="J20" s="665"/>
      <c r="K20" s="665"/>
      <c r="L20" s="662"/>
      <c r="M20" s="662"/>
      <c r="N20" s="665">
        <v>0.2</v>
      </c>
      <c r="O20" s="665">
        <v>27.17</v>
      </c>
      <c r="P20" s="678"/>
      <c r="Q20" s="666">
        <v>135.85</v>
      </c>
    </row>
    <row r="21" spans="1:17" ht="14.4" customHeight="1" x14ac:dyDescent="0.3">
      <c r="A21" s="661" t="s">
        <v>3235</v>
      </c>
      <c r="B21" s="662" t="s">
        <v>539</v>
      </c>
      <c r="C21" s="662" t="s">
        <v>3236</v>
      </c>
      <c r="D21" s="662" t="s">
        <v>3258</v>
      </c>
      <c r="E21" s="662" t="s">
        <v>3259</v>
      </c>
      <c r="F21" s="665">
        <v>1</v>
      </c>
      <c r="G21" s="665">
        <v>71.22</v>
      </c>
      <c r="H21" s="662">
        <v>1</v>
      </c>
      <c r="I21" s="662">
        <v>71.22</v>
      </c>
      <c r="J21" s="665">
        <v>3</v>
      </c>
      <c r="K21" s="665">
        <v>204.36</v>
      </c>
      <c r="L21" s="662">
        <v>2.8694187026116262</v>
      </c>
      <c r="M21" s="662">
        <v>68.12</v>
      </c>
      <c r="N21" s="665">
        <v>1</v>
      </c>
      <c r="O21" s="665">
        <v>68.12</v>
      </c>
      <c r="P21" s="678">
        <v>0.95647290087054204</v>
      </c>
      <c r="Q21" s="666">
        <v>68.12</v>
      </c>
    </row>
    <row r="22" spans="1:17" ht="14.4" customHeight="1" x14ac:dyDescent="0.3">
      <c r="A22" s="661" t="s">
        <v>3235</v>
      </c>
      <c r="B22" s="662" t="s">
        <v>539</v>
      </c>
      <c r="C22" s="662" t="s">
        <v>3236</v>
      </c>
      <c r="D22" s="662" t="s">
        <v>3260</v>
      </c>
      <c r="E22" s="662" t="s">
        <v>720</v>
      </c>
      <c r="F22" s="665">
        <v>10.119999999999999</v>
      </c>
      <c r="G22" s="665">
        <v>774.91999999999985</v>
      </c>
      <c r="H22" s="662">
        <v>1</v>
      </c>
      <c r="I22" s="662">
        <v>76.573122529644266</v>
      </c>
      <c r="J22" s="665">
        <v>12.799999999999995</v>
      </c>
      <c r="K22" s="665">
        <v>905.21999999999991</v>
      </c>
      <c r="L22" s="662">
        <v>1.1681463893047026</v>
      </c>
      <c r="M22" s="662">
        <v>70.72031250000002</v>
      </c>
      <c r="N22" s="665">
        <v>13.299999999999997</v>
      </c>
      <c r="O22" s="665">
        <v>940.75</v>
      </c>
      <c r="P22" s="678">
        <v>1.2139962834873279</v>
      </c>
      <c r="Q22" s="666">
        <v>70.733082706766936</v>
      </c>
    </row>
    <row r="23" spans="1:17" ht="14.4" customHeight="1" x14ac:dyDescent="0.3">
      <c r="A23" s="661" t="s">
        <v>3235</v>
      </c>
      <c r="B23" s="662" t="s">
        <v>539</v>
      </c>
      <c r="C23" s="662" t="s">
        <v>3236</v>
      </c>
      <c r="D23" s="662" t="s">
        <v>3261</v>
      </c>
      <c r="E23" s="662" t="s">
        <v>632</v>
      </c>
      <c r="F23" s="665">
        <v>0.4</v>
      </c>
      <c r="G23" s="665">
        <v>25.08</v>
      </c>
      <c r="H23" s="662">
        <v>1</v>
      </c>
      <c r="I23" s="662">
        <v>62.699999999999996</v>
      </c>
      <c r="J23" s="665">
        <v>0.2</v>
      </c>
      <c r="K23" s="665">
        <v>11.99</v>
      </c>
      <c r="L23" s="662">
        <v>0.47807017543859653</v>
      </c>
      <c r="M23" s="662">
        <v>59.949999999999996</v>
      </c>
      <c r="N23" s="665"/>
      <c r="O23" s="665"/>
      <c r="P23" s="678"/>
      <c r="Q23" s="666"/>
    </row>
    <row r="24" spans="1:17" ht="14.4" customHeight="1" x14ac:dyDescent="0.3">
      <c r="A24" s="661" t="s">
        <v>3235</v>
      </c>
      <c r="B24" s="662" t="s">
        <v>539</v>
      </c>
      <c r="C24" s="662" t="s">
        <v>3236</v>
      </c>
      <c r="D24" s="662" t="s">
        <v>3262</v>
      </c>
      <c r="E24" s="662" t="s">
        <v>3263</v>
      </c>
      <c r="F24" s="665"/>
      <c r="G24" s="665"/>
      <c r="H24" s="662"/>
      <c r="I24" s="662"/>
      <c r="J24" s="665">
        <v>4</v>
      </c>
      <c r="K24" s="665">
        <v>14.48</v>
      </c>
      <c r="L24" s="662"/>
      <c r="M24" s="662">
        <v>3.62</v>
      </c>
      <c r="N24" s="665">
        <v>3</v>
      </c>
      <c r="O24" s="665">
        <v>7.32</v>
      </c>
      <c r="P24" s="678"/>
      <c r="Q24" s="666">
        <v>2.44</v>
      </c>
    </row>
    <row r="25" spans="1:17" ht="14.4" customHeight="1" x14ac:dyDescent="0.3">
      <c r="A25" s="661" t="s">
        <v>3235</v>
      </c>
      <c r="B25" s="662" t="s">
        <v>539</v>
      </c>
      <c r="C25" s="662" t="s">
        <v>3236</v>
      </c>
      <c r="D25" s="662" t="s">
        <v>3264</v>
      </c>
      <c r="E25" s="662"/>
      <c r="F25" s="665">
        <v>0.30000000000000004</v>
      </c>
      <c r="G25" s="665">
        <v>11.34</v>
      </c>
      <c r="H25" s="662">
        <v>1</v>
      </c>
      <c r="I25" s="662">
        <v>37.799999999999997</v>
      </c>
      <c r="J25" s="665"/>
      <c r="K25" s="665"/>
      <c r="L25" s="662"/>
      <c r="M25" s="662"/>
      <c r="N25" s="665"/>
      <c r="O25" s="665"/>
      <c r="P25" s="678"/>
      <c r="Q25" s="666"/>
    </row>
    <row r="26" spans="1:17" ht="14.4" customHeight="1" x14ac:dyDescent="0.3">
      <c r="A26" s="661" t="s">
        <v>3235</v>
      </c>
      <c r="B26" s="662" t="s">
        <v>539</v>
      </c>
      <c r="C26" s="662" t="s">
        <v>3236</v>
      </c>
      <c r="D26" s="662" t="s">
        <v>3265</v>
      </c>
      <c r="E26" s="662" t="s">
        <v>3263</v>
      </c>
      <c r="F26" s="665"/>
      <c r="G26" s="665"/>
      <c r="H26" s="662"/>
      <c r="I26" s="662"/>
      <c r="J26" s="665"/>
      <c r="K26" s="665"/>
      <c r="L26" s="662"/>
      <c r="M26" s="662"/>
      <c r="N26" s="665">
        <v>2</v>
      </c>
      <c r="O26" s="665">
        <v>12.18</v>
      </c>
      <c r="P26" s="678"/>
      <c r="Q26" s="666">
        <v>6.09</v>
      </c>
    </row>
    <row r="27" spans="1:17" ht="14.4" customHeight="1" x14ac:dyDescent="0.3">
      <c r="A27" s="661" t="s">
        <v>3235</v>
      </c>
      <c r="B27" s="662" t="s">
        <v>539</v>
      </c>
      <c r="C27" s="662" t="s">
        <v>3236</v>
      </c>
      <c r="D27" s="662" t="s">
        <v>3266</v>
      </c>
      <c r="E27" s="662"/>
      <c r="F27" s="665">
        <v>0.05</v>
      </c>
      <c r="G27" s="665">
        <v>9.4499999999999993</v>
      </c>
      <c r="H27" s="662">
        <v>1</v>
      </c>
      <c r="I27" s="662">
        <v>188.99999999999997</v>
      </c>
      <c r="J27" s="665"/>
      <c r="K27" s="665"/>
      <c r="L27" s="662"/>
      <c r="M27" s="662"/>
      <c r="N27" s="665"/>
      <c r="O27" s="665"/>
      <c r="P27" s="678"/>
      <c r="Q27" s="666"/>
    </row>
    <row r="28" spans="1:17" ht="14.4" customHeight="1" x14ac:dyDescent="0.3">
      <c r="A28" s="661" t="s">
        <v>3235</v>
      </c>
      <c r="B28" s="662" t="s">
        <v>539</v>
      </c>
      <c r="C28" s="662" t="s">
        <v>3236</v>
      </c>
      <c r="D28" s="662" t="s">
        <v>3267</v>
      </c>
      <c r="E28" s="662" t="s">
        <v>1397</v>
      </c>
      <c r="F28" s="665"/>
      <c r="G28" s="665"/>
      <c r="H28" s="662"/>
      <c r="I28" s="662"/>
      <c r="J28" s="665">
        <v>2</v>
      </c>
      <c r="K28" s="665">
        <v>184.98</v>
      </c>
      <c r="L28" s="662"/>
      <c r="M28" s="662">
        <v>92.49</v>
      </c>
      <c r="N28" s="665"/>
      <c r="O28" s="665"/>
      <c r="P28" s="678"/>
      <c r="Q28" s="666"/>
    </row>
    <row r="29" spans="1:17" ht="14.4" customHeight="1" x14ac:dyDescent="0.3">
      <c r="A29" s="661" t="s">
        <v>3235</v>
      </c>
      <c r="B29" s="662" t="s">
        <v>539</v>
      </c>
      <c r="C29" s="662" t="s">
        <v>3236</v>
      </c>
      <c r="D29" s="662" t="s">
        <v>3268</v>
      </c>
      <c r="E29" s="662" t="s">
        <v>3269</v>
      </c>
      <c r="F29" s="665"/>
      <c r="G29" s="665"/>
      <c r="H29" s="662"/>
      <c r="I29" s="662"/>
      <c r="J29" s="665"/>
      <c r="K29" s="665"/>
      <c r="L29" s="662"/>
      <c r="M29" s="662"/>
      <c r="N29" s="665">
        <v>0.2</v>
      </c>
      <c r="O29" s="665">
        <v>52.81</v>
      </c>
      <c r="P29" s="678"/>
      <c r="Q29" s="666">
        <v>264.05</v>
      </c>
    </row>
    <row r="30" spans="1:17" ht="14.4" customHeight="1" x14ac:dyDescent="0.3">
      <c r="A30" s="661" t="s">
        <v>3235</v>
      </c>
      <c r="B30" s="662" t="s">
        <v>539</v>
      </c>
      <c r="C30" s="662" t="s">
        <v>3236</v>
      </c>
      <c r="D30" s="662" t="s">
        <v>3270</v>
      </c>
      <c r="E30" s="662" t="s">
        <v>3263</v>
      </c>
      <c r="F30" s="665"/>
      <c r="G30" s="665"/>
      <c r="H30" s="662"/>
      <c r="I30" s="662"/>
      <c r="J30" s="665"/>
      <c r="K30" s="665"/>
      <c r="L30" s="662"/>
      <c r="M30" s="662"/>
      <c r="N30" s="665">
        <v>6</v>
      </c>
      <c r="O30" s="665">
        <v>146.1</v>
      </c>
      <c r="P30" s="678"/>
      <c r="Q30" s="666">
        <v>24.349999999999998</v>
      </c>
    </row>
    <row r="31" spans="1:17" ht="14.4" customHeight="1" x14ac:dyDescent="0.3">
      <c r="A31" s="661" t="s">
        <v>3235</v>
      </c>
      <c r="B31" s="662" t="s">
        <v>539</v>
      </c>
      <c r="C31" s="662" t="s">
        <v>3236</v>
      </c>
      <c r="D31" s="662" t="s">
        <v>3271</v>
      </c>
      <c r="E31" s="662" t="s">
        <v>3272</v>
      </c>
      <c r="F31" s="665"/>
      <c r="G31" s="665"/>
      <c r="H31" s="662"/>
      <c r="I31" s="662"/>
      <c r="J31" s="665">
        <v>0.05</v>
      </c>
      <c r="K31" s="665">
        <v>19.64</v>
      </c>
      <c r="L31" s="662"/>
      <c r="M31" s="662">
        <v>392.8</v>
      </c>
      <c r="N31" s="665"/>
      <c r="O31" s="665"/>
      <c r="P31" s="678"/>
      <c r="Q31" s="666"/>
    </row>
    <row r="32" spans="1:17" ht="14.4" customHeight="1" x14ac:dyDescent="0.3">
      <c r="A32" s="661" t="s">
        <v>3235</v>
      </c>
      <c r="B32" s="662" t="s">
        <v>539</v>
      </c>
      <c r="C32" s="662" t="s">
        <v>3236</v>
      </c>
      <c r="D32" s="662" t="s">
        <v>3273</v>
      </c>
      <c r="E32" s="662" t="s">
        <v>1657</v>
      </c>
      <c r="F32" s="665"/>
      <c r="G32" s="665"/>
      <c r="H32" s="662"/>
      <c r="I32" s="662"/>
      <c r="J32" s="665"/>
      <c r="K32" s="665"/>
      <c r="L32" s="662"/>
      <c r="M32" s="662"/>
      <c r="N32" s="665">
        <v>0.1</v>
      </c>
      <c r="O32" s="665">
        <v>27.17</v>
      </c>
      <c r="P32" s="678"/>
      <c r="Q32" s="666">
        <v>271.7</v>
      </c>
    </row>
    <row r="33" spans="1:17" ht="14.4" customHeight="1" x14ac:dyDescent="0.3">
      <c r="A33" s="661" t="s">
        <v>3235</v>
      </c>
      <c r="B33" s="662" t="s">
        <v>539</v>
      </c>
      <c r="C33" s="662" t="s">
        <v>3274</v>
      </c>
      <c r="D33" s="662" t="s">
        <v>3275</v>
      </c>
      <c r="E33" s="662" t="s">
        <v>3276</v>
      </c>
      <c r="F33" s="665">
        <v>1</v>
      </c>
      <c r="G33" s="665">
        <v>520</v>
      </c>
      <c r="H33" s="662">
        <v>1</v>
      </c>
      <c r="I33" s="662">
        <v>520</v>
      </c>
      <c r="J33" s="665">
        <v>3</v>
      </c>
      <c r="K33" s="665">
        <v>1560</v>
      </c>
      <c r="L33" s="662">
        <v>3</v>
      </c>
      <c r="M33" s="662">
        <v>520</v>
      </c>
      <c r="N33" s="665">
        <v>6</v>
      </c>
      <c r="O33" s="665">
        <v>3120</v>
      </c>
      <c r="P33" s="678">
        <v>6</v>
      </c>
      <c r="Q33" s="666">
        <v>520</v>
      </c>
    </row>
    <row r="34" spans="1:17" ht="14.4" customHeight="1" x14ac:dyDescent="0.3">
      <c r="A34" s="661" t="s">
        <v>3235</v>
      </c>
      <c r="B34" s="662" t="s">
        <v>539</v>
      </c>
      <c r="C34" s="662" t="s">
        <v>3277</v>
      </c>
      <c r="D34" s="662" t="s">
        <v>3278</v>
      </c>
      <c r="E34" s="662" t="s">
        <v>3279</v>
      </c>
      <c r="F34" s="665">
        <v>2</v>
      </c>
      <c r="G34" s="665">
        <v>646</v>
      </c>
      <c r="H34" s="662">
        <v>1</v>
      </c>
      <c r="I34" s="662">
        <v>323</v>
      </c>
      <c r="J34" s="665">
        <v>3</v>
      </c>
      <c r="K34" s="665">
        <v>987</v>
      </c>
      <c r="L34" s="662">
        <v>1.5278637770897834</v>
      </c>
      <c r="M34" s="662">
        <v>329</v>
      </c>
      <c r="N34" s="665">
        <v>2</v>
      </c>
      <c r="O34" s="665">
        <v>692</v>
      </c>
      <c r="P34" s="678">
        <v>1.0712074303405572</v>
      </c>
      <c r="Q34" s="666">
        <v>346</v>
      </c>
    </row>
    <row r="35" spans="1:17" ht="14.4" customHeight="1" x14ac:dyDescent="0.3">
      <c r="A35" s="661" t="s">
        <v>3235</v>
      </c>
      <c r="B35" s="662" t="s">
        <v>539</v>
      </c>
      <c r="C35" s="662" t="s">
        <v>3277</v>
      </c>
      <c r="D35" s="662" t="s">
        <v>3280</v>
      </c>
      <c r="E35" s="662" t="s">
        <v>3281</v>
      </c>
      <c r="F35" s="665"/>
      <c r="G35" s="665"/>
      <c r="H35" s="662"/>
      <c r="I35" s="662"/>
      <c r="J35" s="665"/>
      <c r="K35" s="665"/>
      <c r="L35" s="662"/>
      <c r="M35" s="662"/>
      <c r="N35" s="665">
        <v>1</v>
      </c>
      <c r="O35" s="665">
        <v>66</v>
      </c>
      <c r="P35" s="678"/>
      <c r="Q35" s="666">
        <v>66</v>
      </c>
    </row>
    <row r="36" spans="1:17" ht="14.4" customHeight="1" x14ac:dyDescent="0.3">
      <c r="A36" s="661" t="s">
        <v>3235</v>
      </c>
      <c r="B36" s="662" t="s">
        <v>539</v>
      </c>
      <c r="C36" s="662" t="s">
        <v>3277</v>
      </c>
      <c r="D36" s="662" t="s">
        <v>3282</v>
      </c>
      <c r="E36" s="662" t="s">
        <v>3283</v>
      </c>
      <c r="F36" s="665">
        <v>10</v>
      </c>
      <c r="G36" s="665">
        <v>2770</v>
      </c>
      <c r="H36" s="662">
        <v>1</v>
      </c>
      <c r="I36" s="662">
        <v>277</v>
      </c>
      <c r="J36" s="665">
        <v>7</v>
      </c>
      <c r="K36" s="665">
        <v>1960</v>
      </c>
      <c r="L36" s="662">
        <v>0.70758122743682306</v>
      </c>
      <c r="M36" s="662">
        <v>280</v>
      </c>
      <c r="N36" s="665">
        <v>9</v>
      </c>
      <c r="O36" s="665">
        <v>2691</v>
      </c>
      <c r="P36" s="678">
        <v>0.97148014440433217</v>
      </c>
      <c r="Q36" s="666">
        <v>299</v>
      </c>
    </row>
    <row r="37" spans="1:17" ht="14.4" customHeight="1" x14ac:dyDescent="0.3">
      <c r="A37" s="661" t="s">
        <v>3235</v>
      </c>
      <c r="B37" s="662" t="s">
        <v>539</v>
      </c>
      <c r="C37" s="662" t="s">
        <v>3277</v>
      </c>
      <c r="D37" s="662" t="s">
        <v>3284</v>
      </c>
      <c r="E37" s="662" t="s">
        <v>3285</v>
      </c>
      <c r="F37" s="665">
        <v>5</v>
      </c>
      <c r="G37" s="665">
        <v>400</v>
      </c>
      <c r="H37" s="662">
        <v>1</v>
      </c>
      <c r="I37" s="662">
        <v>80</v>
      </c>
      <c r="J37" s="665">
        <v>28</v>
      </c>
      <c r="K37" s="665">
        <v>2268</v>
      </c>
      <c r="L37" s="662">
        <v>5.67</v>
      </c>
      <c r="M37" s="662">
        <v>81</v>
      </c>
      <c r="N37" s="665">
        <v>48</v>
      </c>
      <c r="O37" s="665">
        <v>3984</v>
      </c>
      <c r="P37" s="678">
        <v>9.9600000000000009</v>
      </c>
      <c r="Q37" s="666">
        <v>83</v>
      </c>
    </row>
    <row r="38" spans="1:17" ht="14.4" customHeight="1" x14ac:dyDescent="0.3">
      <c r="A38" s="661" t="s">
        <v>3235</v>
      </c>
      <c r="B38" s="662" t="s">
        <v>539</v>
      </c>
      <c r="C38" s="662" t="s">
        <v>3277</v>
      </c>
      <c r="D38" s="662" t="s">
        <v>3286</v>
      </c>
      <c r="E38" s="662" t="s">
        <v>3287</v>
      </c>
      <c r="F38" s="665">
        <v>1</v>
      </c>
      <c r="G38" s="665">
        <v>103</v>
      </c>
      <c r="H38" s="662">
        <v>1</v>
      </c>
      <c r="I38" s="662">
        <v>103</v>
      </c>
      <c r="J38" s="665">
        <v>1</v>
      </c>
      <c r="K38" s="665">
        <v>104</v>
      </c>
      <c r="L38" s="662">
        <v>1.0097087378640777</v>
      </c>
      <c r="M38" s="662">
        <v>104</v>
      </c>
      <c r="N38" s="665">
        <v>1</v>
      </c>
      <c r="O38" s="665">
        <v>106</v>
      </c>
      <c r="P38" s="678">
        <v>1.029126213592233</v>
      </c>
      <c r="Q38" s="666">
        <v>106</v>
      </c>
    </row>
    <row r="39" spans="1:17" ht="14.4" customHeight="1" x14ac:dyDescent="0.3">
      <c r="A39" s="661" t="s">
        <v>3235</v>
      </c>
      <c r="B39" s="662" t="s">
        <v>539</v>
      </c>
      <c r="C39" s="662" t="s">
        <v>3277</v>
      </c>
      <c r="D39" s="662" t="s">
        <v>3288</v>
      </c>
      <c r="E39" s="662" t="s">
        <v>3289</v>
      </c>
      <c r="F39" s="665">
        <v>721</v>
      </c>
      <c r="G39" s="665">
        <v>24514</v>
      </c>
      <c r="H39" s="662">
        <v>1</v>
      </c>
      <c r="I39" s="662">
        <v>34</v>
      </c>
      <c r="J39" s="665">
        <v>392</v>
      </c>
      <c r="K39" s="665">
        <v>13720</v>
      </c>
      <c r="L39" s="662">
        <v>0.5596801827527127</v>
      </c>
      <c r="M39" s="662">
        <v>35</v>
      </c>
      <c r="N39" s="665">
        <v>482</v>
      </c>
      <c r="O39" s="665">
        <v>17834</v>
      </c>
      <c r="P39" s="678">
        <v>0.72750265154605531</v>
      </c>
      <c r="Q39" s="666">
        <v>37</v>
      </c>
    </row>
    <row r="40" spans="1:17" ht="14.4" customHeight="1" x14ac:dyDescent="0.3">
      <c r="A40" s="661" t="s">
        <v>3235</v>
      </c>
      <c r="B40" s="662" t="s">
        <v>539</v>
      </c>
      <c r="C40" s="662" t="s">
        <v>3277</v>
      </c>
      <c r="D40" s="662" t="s">
        <v>3290</v>
      </c>
      <c r="E40" s="662" t="s">
        <v>3291</v>
      </c>
      <c r="F40" s="665">
        <v>7</v>
      </c>
      <c r="G40" s="665">
        <v>35</v>
      </c>
      <c r="H40" s="662">
        <v>1</v>
      </c>
      <c r="I40" s="662">
        <v>5</v>
      </c>
      <c r="J40" s="665">
        <v>1</v>
      </c>
      <c r="K40" s="665">
        <v>5</v>
      </c>
      <c r="L40" s="662">
        <v>0.14285714285714285</v>
      </c>
      <c r="M40" s="662">
        <v>5</v>
      </c>
      <c r="N40" s="665">
        <v>2</v>
      </c>
      <c r="O40" s="665">
        <v>10</v>
      </c>
      <c r="P40" s="678">
        <v>0.2857142857142857</v>
      </c>
      <c r="Q40" s="666">
        <v>5</v>
      </c>
    </row>
    <row r="41" spans="1:17" ht="14.4" customHeight="1" x14ac:dyDescent="0.3">
      <c r="A41" s="661" t="s">
        <v>3235</v>
      </c>
      <c r="B41" s="662" t="s">
        <v>539</v>
      </c>
      <c r="C41" s="662" t="s">
        <v>3277</v>
      </c>
      <c r="D41" s="662" t="s">
        <v>3292</v>
      </c>
      <c r="E41" s="662" t="s">
        <v>3293</v>
      </c>
      <c r="F41" s="665">
        <v>5</v>
      </c>
      <c r="G41" s="665">
        <v>25</v>
      </c>
      <c r="H41" s="662">
        <v>1</v>
      </c>
      <c r="I41" s="662">
        <v>5</v>
      </c>
      <c r="J41" s="665">
        <v>13</v>
      </c>
      <c r="K41" s="665">
        <v>65</v>
      </c>
      <c r="L41" s="662">
        <v>2.6</v>
      </c>
      <c r="M41" s="662">
        <v>5</v>
      </c>
      <c r="N41" s="665">
        <v>1</v>
      </c>
      <c r="O41" s="665">
        <v>5</v>
      </c>
      <c r="P41" s="678">
        <v>0.2</v>
      </c>
      <c r="Q41" s="666">
        <v>5</v>
      </c>
    </row>
    <row r="42" spans="1:17" ht="14.4" customHeight="1" x14ac:dyDescent="0.3">
      <c r="A42" s="661" t="s">
        <v>3235</v>
      </c>
      <c r="B42" s="662" t="s">
        <v>539</v>
      </c>
      <c r="C42" s="662" t="s">
        <v>3277</v>
      </c>
      <c r="D42" s="662" t="s">
        <v>3294</v>
      </c>
      <c r="E42" s="662" t="s">
        <v>3295</v>
      </c>
      <c r="F42" s="665">
        <v>37</v>
      </c>
      <c r="G42" s="665">
        <v>2960</v>
      </c>
      <c r="H42" s="662">
        <v>1</v>
      </c>
      <c r="I42" s="662">
        <v>80</v>
      </c>
      <c r="J42" s="665">
        <v>86</v>
      </c>
      <c r="K42" s="665">
        <v>7052</v>
      </c>
      <c r="L42" s="662">
        <v>2.3824324324324326</v>
      </c>
      <c r="M42" s="662">
        <v>82</v>
      </c>
      <c r="N42" s="665">
        <v>38</v>
      </c>
      <c r="O42" s="665">
        <v>3268</v>
      </c>
      <c r="P42" s="678">
        <v>1.104054054054054</v>
      </c>
      <c r="Q42" s="666">
        <v>86</v>
      </c>
    </row>
    <row r="43" spans="1:17" ht="14.4" customHeight="1" x14ac:dyDescent="0.3">
      <c r="A43" s="661" t="s">
        <v>3235</v>
      </c>
      <c r="B43" s="662" t="s">
        <v>539</v>
      </c>
      <c r="C43" s="662" t="s">
        <v>3277</v>
      </c>
      <c r="D43" s="662" t="s">
        <v>3296</v>
      </c>
      <c r="E43" s="662" t="s">
        <v>3297</v>
      </c>
      <c r="F43" s="665">
        <v>4</v>
      </c>
      <c r="G43" s="665">
        <v>2636</v>
      </c>
      <c r="H43" s="662">
        <v>1</v>
      </c>
      <c r="I43" s="662">
        <v>659</v>
      </c>
      <c r="J43" s="665">
        <v>2</v>
      </c>
      <c r="K43" s="665">
        <v>1332</v>
      </c>
      <c r="L43" s="662">
        <v>0.50531107738998482</v>
      </c>
      <c r="M43" s="662">
        <v>666</v>
      </c>
      <c r="N43" s="665">
        <v>4</v>
      </c>
      <c r="O43" s="665">
        <v>2716</v>
      </c>
      <c r="P43" s="678">
        <v>1.0303490136570561</v>
      </c>
      <c r="Q43" s="666">
        <v>679</v>
      </c>
    </row>
    <row r="44" spans="1:17" ht="14.4" customHeight="1" x14ac:dyDescent="0.3">
      <c r="A44" s="661" t="s">
        <v>3235</v>
      </c>
      <c r="B44" s="662" t="s">
        <v>539</v>
      </c>
      <c r="C44" s="662" t="s">
        <v>3277</v>
      </c>
      <c r="D44" s="662" t="s">
        <v>3298</v>
      </c>
      <c r="E44" s="662" t="s">
        <v>3299</v>
      </c>
      <c r="F44" s="665">
        <v>135</v>
      </c>
      <c r="G44" s="665">
        <v>46440</v>
      </c>
      <c r="H44" s="662">
        <v>1</v>
      </c>
      <c r="I44" s="662">
        <v>344</v>
      </c>
      <c r="J44" s="665">
        <v>42</v>
      </c>
      <c r="K44" s="665">
        <v>14658</v>
      </c>
      <c r="L44" s="662">
        <v>0.31563307493540049</v>
      </c>
      <c r="M44" s="662">
        <v>349</v>
      </c>
      <c r="N44" s="665">
        <v>107</v>
      </c>
      <c r="O44" s="665">
        <v>39804</v>
      </c>
      <c r="P44" s="678">
        <v>0.85710594315245481</v>
      </c>
      <c r="Q44" s="666">
        <v>372</v>
      </c>
    </row>
    <row r="45" spans="1:17" ht="14.4" customHeight="1" x14ac:dyDescent="0.3">
      <c r="A45" s="661" t="s">
        <v>3235</v>
      </c>
      <c r="B45" s="662" t="s">
        <v>539</v>
      </c>
      <c r="C45" s="662" t="s">
        <v>3277</v>
      </c>
      <c r="D45" s="662" t="s">
        <v>3300</v>
      </c>
      <c r="E45" s="662" t="s">
        <v>3301</v>
      </c>
      <c r="F45" s="665">
        <v>4068</v>
      </c>
      <c r="G45" s="665">
        <v>943776</v>
      </c>
      <c r="H45" s="662">
        <v>1</v>
      </c>
      <c r="I45" s="662">
        <v>232</v>
      </c>
      <c r="J45" s="665">
        <v>4648</v>
      </c>
      <c r="K45" s="665">
        <v>1092280</v>
      </c>
      <c r="L45" s="662">
        <v>1.1573508968229749</v>
      </c>
      <c r="M45" s="662">
        <v>235</v>
      </c>
      <c r="N45" s="665">
        <v>5114</v>
      </c>
      <c r="O45" s="665">
        <v>1283614</v>
      </c>
      <c r="P45" s="678">
        <v>1.3600833248567457</v>
      </c>
      <c r="Q45" s="666">
        <v>251</v>
      </c>
    </row>
    <row r="46" spans="1:17" ht="14.4" customHeight="1" x14ac:dyDescent="0.3">
      <c r="A46" s="661" t="s">
        <v>3235</v>
      </c>
      <c r="B46" s="662" t="s">
        <v>539</v>
      </c>
      <c r="C46" s="662" t="s">
        <v>3277</v>
      </c>
      <c r="D46" s="662" t="s">
        <v>3302</v>
      </c>
      <c r="E46" s="662" t="s">
        <v>3303</v>
      </c>
      <c r="F46" s="665">
        <v>895</v>
      </c>
      <c r="G46" s="665">
        <v>103820</v>
      </c>
      <c r="H46" s="662">
        <v>1</v>
      </c>
      <c r="I46" s="662">
        <v>116</v>
      </c>
      <c r="J46" s="665">
        <v>920</v>
      </c>
      <c r="K46" s="665">
        <v>108560</v>
      </c>
      <c r="L46" s="662">
        <v>1.0456559429782315</v>
      </c>
      <c r="M46" s="662">
        <v>118</v>
      </c>
      <c r="N46" s="665">
        <v>832</v>
      </c>
      <c r="O46" s="665">
        <v>104832</v>
      </c>
      <c r="P46" s="678">
        <v>1.0097476401464072</v>
      </c>
      <c r="Q46" s="666">
        <v>126</v>
      </c>
    </row>
    <row r="47" spans="1:17" ht="14.4" customHeight="1" x14ac:dyDescent="0.3">
      <c r="A47" s="661" t="s">
        <v>3235</v>
      </c>
      <c r="B47" s="662" t="s">
        <v>539</v>
      </c>
      <c r="C47" s="662" t="s">
        <v>3277</v>
      </c>
      <c r="D47" s="662" t="s">
        <v>3304</v>
      </c>
      <c r="E47" s="662" t="s">
        <v>3305</v>
      </c>
      <c r="F47" s="665"/>
      <c r="G47" s="665"/>
      <c r="H47" s="662"/>
      <c r="I47" s="662"/>
      <c r="J47" s="665">
        <v>209</v>
      </c>
      <c r="K47" s="665">
        <v>18601</v>
      </c>
      <c r="L47" s="662"/>
      <c r="M47" s="662">
        <v>89</v>
      </c>
      <c r="N47" s="665">
        <v>527</v>
      </c>
      <c r="O47" s="665">
        <v>47957</v>
      </c>
      <c r="P47" s="678"/>
      <c r="Q47" s="666">
        <v>91</v>
      </c>
    </row>
    <row r="48" spans="1:17" ht="14.4" customHeight="1" x14ac:dyDescent="0.3">
      <c r="A48" s="661" t="s">
        <v>3235</v>
      </c>
      <c r="B48" s="662" t="s">
        <v>539</v>
      </c>
      <c r="C48" s="662" t="s">
        <v>3277</v>
      </c>
      <c r="D48" s="662" t="s">
        <v>3306</v>
      </c>
      <c r="E48" s="662" t="s">
        <v>3307</v>
      </c>
      <c r="F48" s="665">
        <v>1</v>
      </c>
      <c r="G48" s="665">
        <v>197</v>
      </c>
      <c r="H48" s="662">
        <v>1</v>
      </c>
      <c r="I48" s="662">
        <v>197</v>
      </c>
      <c r="J48" s="665">
        <v>9</v>
      </c>
      <c r="K48" s="665">
        <v>1836</v>
      </c>
      <c r="L48" s="662">
        <v>9.3197969543147217</v>
      </c>
      <c r="M48" s="662">
        <v>204</v>
      </c>
      <c r="N48" s="665">
        <v>6</v>
      </c>
      <c r="O48" s="665">
        <v>1248</v>
      </c>
      <c r="P48" s="678">
        <v>6.3350253807106602</v>
      </c>
      <c r="Q48" s="666">
        <v>208</v>
      </c>
    </row>
    <row r="49" spans="1:17" ht="14.4" customHeight="1" x14ac:dyDescent="0.3">
      <c r="A49" s="661" t="s">
        <v>3235</v>
      </c>
      <c r="B49" s="662" t="s">
        <v>539</v>
      </c>
      <c r="C49" s="662" t="s">
        <v>3277</v>
      </c>
      <c r="D49" s="662" t="s">
        <v>3308</v>
      </c>
      <c r="E49" s="662" t="s">
        <v>3309</v>
      </c>
      <c r="F49" s="665">
        <v>1</v>
      </c>
      <c r="G49" s="665">
        <v>186</v>
      </c>
      <c r="H49" s="662">
        <v>1</v>
      </c>
      <c r="I49" s="662">
        <v>186</v>
      </c>
      <c r="J49" s="665"/>
      <c r="K49" s="665"/>
      <c r="L49" s="662"/>
      <c r="M49" s="662"/>
      <c r="N49" s="665"/>
      <c r="O49" s="665"/>
      <c r="P49" s="678"/>
      <c r="Q49" s="666"/>
    </row>
    <row r="50" spans="1:17" ht="14.4" customHeight="1" x14ac:dyDescent="0.3">
      <c r="A50" s="661" t="s">
        <v>3235</v>
      </c>
      <c r="B50" s="662" t="s">
        <v>539</v>
      </c>
      <c r="C50" s="662" t="s">
        <v>3277</v>
      </c>
      <c r="D50" s="662" t="s">
        <v>3310</v>
      </c>
      <c r="E50" s="662" t="s">
        <v>3311</v>
      </c>
      <c r="F50" s="665"/>
      <c r="G50" s="665"/>
      <c r="H50" s="662"/>
      <c r="I50" s="662"/>
      <c r="J50" s="665">
        <v>6</v>
      </c>
      <c r="K50" s="665">
        <v>1914</v>
      </c>
      <c r="L50" s="662"/>
      <c r="M50" s="662">
        <v>319</v>
      </c>
      <c r="N50" s="665">
        <v>2</v>
      </c>
      <c r="O50" s="665">
        <v>646</v>
      </c>
      <c r="P50" s="678"/>
      <c r="Q50" s="666">
        <v>323</v>
      </c>
    </row>
    <row r="51" spans="1:17" ht="14.4" customHeight="1" x14ac:dyDescent="0.3">
      <c r="A51" s="661" t="s">
        <v>3235</v>
      </c>
      <c r="B51" s="662" t="s">
        <v>539</v>
      </c>
      <c r="C51" s="662" t="s">
        <v>3277</v>
      </c>
      <c r="D51" s="662" t="s">
        <v>3312</v>
      </c>
      <c r="E51" s="662" t="s">
        <v>3313</v>
      </c>
      <c r="F51" s="665">
        <v>2738</v>
      </c>
      <c r="G51" s="665">
        <v>156066</v>
      </c>
      <c r="H51" s="662">
        <v>1</v>
      </c>
      <c r="I51" s="662">
        <v>57</v>
      </c>
      <c r="J51" s="665">
        <v>3295</v>
      </c>
      <c r="K51" s="665">
        <v>194405</v>
      </c>
      <c r="L51" s="662">
        <v>1.2456588879063986</v>
      </c>
      <c r="M51" s="662">
        <v>59</v>
      </c>
      <c r="N51" s="665">
        <v>3192</v>
      </c>
      <c r="O51" s="665">
        <v>188328</v>
      </c>
      <c r="P51" s="678">
        <v>1.2067202337472607</v>
      </c>
      <c r="Q51" s="666">
        <v>59</v>
      </c>
    </row>
    <row r="52" spans="1:17" ht="14.4" customHeight="1" x14ac:dyDescent="0.3">
      <c r="A52" s="661" t="s">
        <v>3235</v>
      </c>
      <c r="B52" s="662" t="s">
        <v>539</v>
      </c>
      <c r="C52" s="662" t="s">
        <v>3277</v>
      </c>
      <c r="D52" s="662" t="s">
        <v>3314</v>
      </c>
      <c r="E52" s="662" t="s">
        <v>3315</v>
      </c>
      <c r="F52" s="665">
        <v>1</v>
      </c>
      <c r="G52" s="665">
        <v>243</v>
      </c>
      <c r="H52" s="662">
        <v>1</v>
      </c>
      <c r="I52" s="662">
        <v>243</v>
      </c>
      <c r="J52" s="665"/>
      <c r="K52" s="665"/>
      <c r="L52" s="662"/>
      <c r="M52" s="662"/>
      <c r="N52" s="665">
        <v>1</v>
      </c>
      <c r="O52" s="665">
        <v>253</v>
      </c>
      <c r="P52" s="678">
        <v>1.0411522633744856</v>
      </c>
      <c r="Q52" s="666">
        <v>253</v>
      </c>
    </row>
    <row r="53" spans="1:17" ht="14.4" customHeight="1" x14ac:dyDescent="0.3">
      <c r="A53" s="661" t="s">
        <v>3235</v>
      </c>
      <c r="B53" s="662" t="s">
        <v>539</v>
      </c>
      <c r="C53" s="662" t="s">
        <v>3277</v>
      </c>
      <c r="D53" s="662" t="s">
        <v>3316</v>
      </c>
      <c r="E53" s="662" t="s">
        <v>3317</v>
      </c>
      <c r="F53" s="665">
        <v>4</v>
      </c>
      <c r="G53" s="665">
        <v>148</v>
      </c>
      <c r="H53" s="662">
        <v>1</v>
      </c>
      <c r="I53" s="662">
        <v>37</v>
      </c>
      <c r="J53" s="665">
        <v>1</v>
      </c>
      <c r="K53" s="665">
        <v>38</v>
      </c>
      <c r="L53" s="662">
        <v>0.25675675675675674</v>
      </c>
      <c r="M53" s="662">
        <v>38</v>
      </c>
      <c r="N53" s="665">
        <v>4</v>
      </c>
      <c r="O53" s="665">
        <v>160</v>
      </c>
      <c r="P53" s="678">
        <v>1.0810810810810811</v>
      </c>
      <c r="Q53" s="666">
        <v>40</v>
      </c>
    </row>
    <row r="54" spans="1:17" ht="14.4" customHeight="1" x14ac:dyDescent="0.3">
      <c r="A54" s="661" t="s">
        <v>3235</v>
      </c>
      <c r="B54" s="662" t="s">
        <v>539</v>
      </c>
      <c r="C54" s="662" t="s">
        <v>3277</v>
      </c>
      <c r="D54" s="662" t="s">
        <v>3318</v>
      </c>
      <c r="E54" s="662" t="s">
        <v>3319</v>
      </c>
      <c r="F54" s="665">
        <v>1448</v>
      </c>
      <c r="G54" s="665">
        <v>350416</v>
      </c>
      <c r="H54" s="662">
        <v>1</v>
      </c>
      <c r="I54" s="662">
        <v>242</v>
      </c>
      <c r="J54" s="665">
        <v>1814</v>
      </c>
      <c r="K54" s="665">
        <v>448058</v>
      </c>
      <c r="L54" s="662">
        <v>1.2786459522396239</v>
      </c>
      <c r="M54" s="662">
        <v>247</v>
      </c>
      <c r="N54" s="665">
        <v>1963</v>
      </c>
      <c r="O54" s="665">
        <v>753792</v>
      </c>
      <c r="P54" s="678">
        <v>2.1511346513857816</v>
      </c>
      <c r="Q54" s="666">
        <v>384</v>
      </c>
    </row>
    <row r="55" spans="1:17" ht="14.4" customHeight="1" x14ac:dyDescent="0.3">
      <c r="A55" s="661" t="s">
        <v>3235</v>
      </c>
      <c r="B55" s="662" t="s">
        <v>539</v>
      </c>
      <c r="C55" s="662" t="s">
        <v>3277</v>
      </c>
      <c r="D55" s="662" t="s">
        <v>3320</v>
      </c>
      <c r="E55" s="662" t="s">
        <v>3321</v>
      </c>
      <c r="F55" s="665">
        <v>1194</v>
      </c>
      <c r="G55" s="665">
        <v>293724</v>
      </c>
      <c r="H55" s="662">
        <v>1</v>
      </c>
      <c r="I55" s="662">
        <v>246</v>
      </c>
      <c r="J55" s="665">
        <v>1794</v>
      </c>
      <c r="K55" s="665">
        <v>450294</v>
      </c>
      <c r="L55" s="662">
        <v>1.5330514360419987</v>
      </c>
      <c r="M55" s="662">
        <v>251</v>
      </c>
      <c r="N55" s="665">
        <v>1587</v>
      </c>
      <c r="O55" s="665">
        <v>617343</v>
      </c>
      <c r="P55" s="678">
        <v>2.1017792213098012</v>
      </c>
      <c r="Q55" s="666">
        <v>389</v>
      </c>
    </row>
    <row r="56" spans="1:17" ht="14.4" customHeight="1" x14ac:dyDescent="0.3">
      <c r="A56" s="661" t="s">
        <v>3235</v>
      </c>
      <c r="B56" s="662" t="s">
        <v>539</v>
      </c>
      <c r="C56" s="662" t="s">
        <v>3277</v>
      </c>
      <c r="D56" s="662" t="s">
        <v>3322</v>
      </c>
      <c r="E56" s="662" t="s">
        <v>3323</v>
      </c>
      <c r="F56" s="665">
        <v>17</v>
      </c>
      <c r="G56" s="665">
        <v>680</v>
      </c>
      <c r="H56" s="662">
        <v>1</v>
      </c>
      <c r="I56" s="662">
        <v>40</v>
      </c>
      <c r="J56" s="665">
        <v>65</v>
      </c>
      <c r="K56" s="665">
        <v>2665</v>
      </c>
      <c r="L56" s="662">
        <v>3.9191176470588234</v>
      </c>
      <c r="M56" s="662">
        <v>41</v>
      </c>
      <c r="N56" s="665">
        <v>69</v>
      </c>
      <c r="O56" s="665">
        <v>4347</v>
      </c>
      <c r="P56" s="678">
        <v>6.3926470588235293</v>
      </c>
      <c r="Q56" s="666">
        <v>63</v>
      </c>
    </row>
    <row r="57" spans="1:17" ht="14.4" customHeight="1" x14ac:dyDescent="0.3">
      <c r="A57" s="661" t="s">
        <v>3235</v>
      </c>
      <c r="B57" s="662" t="s">
        <v>539</v>
      </c>
      <c r="C57" s="662" t="s">
        <v>3277</v>
      </c>
      <c r="D57" s="662" t="s">
        <v>3324</v>
      </c>
      <c r="E57" s="662" t="s">
        <v>3325</v>
      </c>
      <c r="F57" s="665">
        <v>1</v>
      </c>
      <c r="G57" s="665">
        <v>233</v>
      </c>
      <c r="H57" s="662">
        <v>1</v>
      </c>
      <c r="I57" s="662">
        <v>233</v>
      </c>
      <c r="J57" s="665">
        <v>3</v>
      </c>
      <c r="K57" s="665">
        <v>714</v>
      </c>
      <c r="L57" s="662">
        <v>3.0643776824034337</v>
      </c>
      <c r="M57" s="662">
        <v>238</v>
      </c>
      <c r="N57" s="665">
        <v>5</v>
      </c>
      <c r="O57" s="665">
        <v>1230</v>
      </c>
      <c r="P57" s="678">
        <v>5.2789699570815447</v>
      </c>
      <c r="Q57" s="666">
        <v>246</v>
      </c>
    </row>
    <row r="58" spans="1:17" ht="14.4" customHeight="1" x14ac:dyDescent="0.3">
      <c r="A58" s="661" t="s">
        <v>3235</v>
      </c>
      <c r="B58" s="662" t="s">
        <v>539</v>
      </c>
      <c r="C58" s="662" t="s">
        <v>3277</v>
      </c>
      <c r="D58" s="662" t="s">
        <v>3326</v>
      </c>
      <c r="E58" s="662" t="s">
        <v>3327</v>
      </c>
      <c r="F58" s="665">
        <v>390</v>
      </c>
      <c r="G58" s="665">
        <v>19110</v>
      </c>
      <c r="H58" s="662">
        <v>1</v>
      </c>
      <c r="I58" s="662">
        <v>49</v>
      </c>
      <c r="J58" s="665">
        <v>410</v>
      </c>
      <c r="K58" s="665">
        <v>20500</v>
      </c>
      <c r="L58" s="662">
        <v>1.0727367870225013</v>
      </c>
      <c r="M58" s="662">
        <v>50</v>
      </c>
      <c r="N58" s="665">
        <v>512</v>
      </c>
      <c r="O58" s="665">
        <v>78336</v>
      </c>
      <c r="P58" s="678">
        <v>4.0992150706436421</v>
      </c>
      <c r="Q58" s="666">
        <v>153</v>
      </c>
    </row>
    <row r="59" spans="1:17" ht="14.4" customHeight="1" x14ac:dyDescent="0.3">
      <c r="A59" s="661" t="s">
        <v>3235</v>
      </c>
      <c r="B59" s="662" t="s">
        <v>539</v>
      </c>
      <c r="C59" s="662" t="s">
        <v>3277</v>
      </c>
      <c r="D59" s="662" t="s">
        <v>3328</v>
      </c>
      <c r="E59" s="662" t="s">
        <v>3329</v>
      </c>
      <c r="F59" s="665">
        <v>4</v>
      </c>
      <c r="G59" s="665">
        <v>312</v>
      </c>
      <c r="H59" s="662">
        <v>1</v>
      </c>
      <c r="I59" s="662">
        <v>78</v>
      </c>
      <c r="J59" s="665">
        <v>1</v>
      </c>
      <c r="K59" s="665">
        <v>80</v>
      </c>
      <c r="L59" s="662">
        <v>0.25641025641025639</v>
      </c>
      <c r="M59" s="662">
        <v>80</v>
      </c>
      <c r="N59" s="665">
        <v>2</v>
      </c>
      <c r="O59" s="665">
        <v>168</v>
      </c>
      <c r="P59" s="678">
        <v>0.53846153846153844</v>
      </c>
      <c r="Q59" s="666">
        <v>84</v>
      </c>
    </row>
    <row r="60" spans="1:17" ht="14.4" customHeight="1" x14ac:dyDescent="0.3">
      <c r="A60" s="661" t="s">
        <v>3235</v>
      </c>
      <c r="B60" s="662" t="s">
        <v>539</v>
      </c>
      <c r="C60" s="662" t="s">
        <v>3277</v>
      </c>
      <c r="D60" s="662" t="s">
        <v>3330</v>
      </c>
      <c r="E60" s="662" t="s">
        <v>3331</v>
      </c>
      <c r="F60" s="665">
        <v>37</v>
      </c>
      <c r="G60" s="665">
        <v>3034</v>
      </c>
      <c r="H60" s="662">
        <v>1</v>
      </c>
      <c r="I60" s="662">
        <v>82</v>
      </c>
      <c r="J60" s="665">
        <v>29</v>
      </c>
      <c r="K60" s="665">
        <v>2436</v>
      </c>
      <c r="L60" s="662">
        <v>0.80290046143704685</v>
      </c>
      <c r="M60" s="662">
        <v>84</v>
      </c>
      <c r="N60" s="665">
        <v>36</v>
      </c>
      <c r="O60" s="665">
        <v>4968</v>
      </c>
      <c r="P60" s="678">
        <v>1.6374423203691497</v>
      </c>
      <c r="Q60" s="666">
        <v>138</v>
      </c>
    </row>
    <row r="61" spans="1:17" ht="14.4" customHeight="1" x14ac:dyDescent="0.3">
      <c r="A61" s="661" t="s">
        <v>3235</v>
      </c>
      <c r="B61" s="662" t="s">
        <v>539</v>
      </c>
      <c r="C61" s="662" t="s">
        <v>3277</v>
      </c>
      <c r="D61" s="662" t="s">
        <v>3332</v>
      </c>
      <c r="E61" s="662" t="s">
        <v>3333</v>
      </c>
      <c r="F61" s="665">
        <v>5</v>
      </c>
      <c r="G61" s="665">
        <v>1565</v>
      </c>
      <c r="H61" s="662">
        <v>1</v>
      </c>
      <c r="I61" s="662">
        <v>313</v>
      </c>
      <c r="J61" s="665">
        <v>4</v>
      </c>
      <c r="K61" s="665">
        <v>1272</v>
      </c>
      <c r="L61" s="662">
        <v>0.81277955271565494</v>
      </c>
      <c r="M61" s="662">
        <v>318</v>
      </c>
      <c r="N61" s="665">
        <v>5</v>
      </c>
      <c r="O61" s="665">
        <v>2085</v>
      </c>
      <c r="P61" s="678">
        <v>1.3322683706070289</v>
      </c>
      <c r="Q61" s="666">
        <v>417</v>
      </c>
    </row>
    <row r="62" spans="1:17" ht="14.4" customHeight="1" x14ac:dyDescent="0.3">
      <c r="A62" s="661" t="s">
        <v>3235</v>
      </c>
      <c r="B62" s="662" t="s">
        <v>539</v>
      </c>
      <c r="C62" s="662" t="s">
        <v>3277</v>
      </c>
      <c r="D62" s="662" t="s">
        <v>3334</v>
      </c>
      <c r="E62" s="662" t="s">
        <v>3335</v>
      </c>
      <c r="F62" s="665">
        <v>16</v>
      </c>
      <c r="G62" s="665">
        <v>1440</v>
      </c>
      <c r="H62" s="662">
        <v>1</v>
      </c>
      <c r="I62" s="662">
        <v>90</v>
      </c>
      <c r="J62" s="665">
        <v>5</v>
      </c>
      <c r="K62" s="665">
        <v>460</v>
      </c>
      <c r="L62" s="662">
        <v>0.31944444444444442</v>
      </c>
      <c r="M62" s="662">
        <v>92</v>
      </c>
      <c r="N62" s="665">
        <v>1</v>
      </c>
      <c r="O62" s="665">
        <v>96</v>
      </c>
      <c r="P62" s="678">
        <v>6.6666666666666666E-2</v>
      </c>
      <c r="Q62" s="666">
        <v>96</v>
      </c>
    </row>
    <row r="63" spans="1:17" ht="14.4" customHeight="1" x14ac:dyDescent="0.3">
      <c r="A63" s="661" t="s">
        <v>3235</v>
      </c>
      <c r="B63" s="662" t="s">
        <v>539</v>
      </c>
      <c r="C63" s="662" t="s">
        <v>3277</v>
      </c>
      <c r="D63" s="662" t="s">
        <v>3336</v>
      </c>
      <c r="E63" s="662" t="s">
        <v>3337</v>
      </c>
      <c r="F63" s="665">
        <v>8</v>
      </c>
      <c r="G63" s="665">
        <v>1088</v>
      </c>
      <c r="H63" s="662">
        <v>1</v>
      </c>
      <c r="I63" s="662">
        <v>136</v>
      </c>
      <c r="J63" s="665">
        <v>2</v>
      </c>
      <c r="K63" s="665">
        <v>276</v>
      </c>
      <c r="L63" s="662">
        <v>0.25367647058823528</v>
      </c>
      <c r="M63" s="662">
        <v>138</v>
      </c>
      <c r="N63" s="665">
        <v>6</v>
      </c>
      <c r="O63" s="665">
        <v>1422</v>
      </c>
      <c r="P63" s="678">
        <v>1.306985294117647</v>
      </c>
      <c r="Q63" s="666">
        <v>237</v>
      </c>
    </row>
    <row r="64" spans="1:17" ht="14.4" customHeight="1" x14ac:dyDescent="0.3">
      <c r="A64" s="661" t="s">
        <v>3235</v>
      </c>
      <c r="B64" s="662" t="s">
        <v>539</v>
      </c>
      <c r="C64" s="662" t="s">
        <v>3277</v>
      </c>
      <c r="D64" s="662" t="s">
        <v>3338</v>
      </c>
      <c r="E64" s="662" t="s">
        <v>3339</v>
      </c>
      <c r="F64" s="665"/>
      <c r="G64" s="665"/>
      <c r="H64" s="662"/>
      <c r="I64" s="662"/>
      <c r="J64" s="665">
        <v>1</v>
      </c>
      <c r="K64" s="665">
        <v>297</v>
      </c>
      <c r="L64" s="662"/>
      <c r="M64" s="662">
        <v>297</v>
      </c>
      <c r="N64" s="665">
        <v>1</v>
      </c>
      <c r="O64" s="665">
        <v>499</v>
      </c>
      <c r="P64" s="678"/>
      <c r="Q64" s="666">
        <v>499</v>
      </c>
    </row>
    <row r="65" spans="1:17" ht="14.4" customHeight="1" x14ac:dyDescent="0.3">
      <c r="A65" s="661" t="s">
        <v>3235</v>
      </c>
      <c r="B65" s="662" t="s">
        <v>539</v>
      </c>
      <c r="C65" s="662" t="s">
        <v>3277</v>
      </c>
      <c r="D65" s="662" t="s">
        <v>3340</v>
      </c>
      <c r="E65" s="662" t="s">
        <v>3341</v>
      </c>
      <c r="F65" s="665">
        <v>3</v>
      </c>
      <c r="G65" s="665">
        <v>276</v>
      </c>
      <c r="H65" s="662">
        <v>1</v>
      </c>
      <c r="I65" s="662">
        <v>92</v>
      </c>
      <c r="J65" s="665">
        <v>1</v>
      </c>
      <c r="K65" s="665">
        <v>94</v>
      </c>
      <c r="L65" s="662">
        <v>0.34057971014492755</v>
      </c>
      <c r="M65" s="662">
        <v>94</v>
      </c>
      <c r="N65" s="665"/>
      <c r="O65" s="665"/>
      <c r="P65" s="678"/>
      <c r="Q65" s="666"/>
    </row>
    <row r="66" spans="1:17" ht="14.4" customHeight="1" x14ac:dyDescent="0.3">
      <c r="A66" s="661" t="s">
        <v>3235</v>
      </c>
      <c r="B66" s="662" t="s">
        <v>539</v>
      </c>
      <c r="C66" s="662" t="s">
        <v>3277</v>
      </c>
      <c r="D66" s="662" t="s">
        <v>3342</v>
      </c>
      <c r="E66" s="662" t="s">
        <v>3343</v>
      </c>
      <c r="F66" s="665">
        <v>8</v>
      </c>
      <c r="G66" s="665">
        <v>1728</v>
      </c>
      <c r="H66" s="662">
        <v>1</v>
      </c>
      <c r="I66" s="662">
        <v>216</v>
      </c>
      <c r="J66" s="665">
        <v>15</v>
      </c>
      <c r="K66" s="665">
        <v>3315</v>
      </c>
      <c r="L66" s="662">
        <v>1.9184027777777777</v>
      </c>
      <c r="M66" s="662">
        <v>221</v>
      </c>
      <c r="N66" s="665">
        <v>23</v>
      </c>
      <c r="O66" s="665">
        <v>7015</v>
      </c>
      <c r="P66" s="678">
        <v>4.0596064814814818</v>
      </c>
      <c r="Q66" s="666">
        <v>305</v>
      </c>
    </row>
    <row r="67" spans="1:17" ht="14.4" customHeight="1" x14ac:dyDescent="0.3">
      <c r="A67" s="661" t="s">
        <v>3235</v>
      </c>
      <c r="B67" s="662" t="s">
        <v>539</v>
      </c>
      <c r="C67" s="662" t="s">
        <v>3277</v>
      </c>
      <c r="D67" s="662" t="s">
        <v>3344</v>
      </c>
      <c r="E67" s="662" t="s">
        <v>3345</v>
      </c>
      <c r="F67" s="665">
        <v>2</v>
      </c>
      <c r="G67" s="665">
        <v>130</v>
      </c>
      <c r="H67" s="662">
        <v>1</v>
      </c>
      <c r="I67" s="662">
        <v>65</v>
      </c>
      <c r="J67" s="665"/>
      <c r="K67" s="665"/>
      <c r="L67" s="662"/>
      <c r="M67" s="662"/>
      <c r="N67" s="665"/>
      <c r="O67" s="665"/>
      <c r="P67" s="678"/>
      <c r="Q67" s="666"/>
    </row>
    <row r="68" spans="1:17" ht="14.4" customHeight="1" x14ac:dyDescent="0.3">
      <c r="A68" s="661" t="s">
        <v>3235</v>
      </c>
      <c r="B68" s="662" t="s">
        <v>539</v>
      </c>
      <c r="C68" s="662" t="s">
        <v>3277</v>
      </c>
      <c r="D68" s="662" t="s">
        <v>3346</v>
      </c>
      <c r="E68" s="662" t="s">
        <v>3347</v>
      </c>
      <c r="F68" s="665"/>
      <c r="G68" s="665"/>
      <c r="H68" s="662"/>
      <c r="I68" s="662"/>
      <c r="J68" s="665"/>
      <c r="K68" s="665"/>
      <c r="L68" s="662"/>
      <c r="M68" s="662"/>
      <c r="N68" s="665">
        <v>5</v>
      </c>
      <c r="O68" s="665">
        <v>215</v>
      </c>
      <c r="P68" s="678"/>
      <c r="Q68" s="666">
        <v>43</v>
      </c>
    </row>
    <row r="69" spans="1:17" ht="14.4" customHeight="1" x14ac:dyDescent="0.3">
      <c r="A69" s="661" t="s">
        <v>3235</v>
      </c>
      <c r="B69" s="662" t="s">
        <v>539</v>
      </c>
      <c r="C69" s="662" t="s">
        <v>3277</v>
      </c>
      <c r="D69" s="662" t="s">
        <v>3348</v>
      </c>
      <c r="E69" s="662" t="s">
        <v>3349</v>
      </c>
      <c r="F69" s="665"/>
      <c r="G69" s="665"/>
      <c r="H69" s="662"/>
      <c r="I69" s="662"/>
      <c r="J69" s="665">
        <v>6</v>
      </c>
      <c r="K69" s="665">
        <v>336</v>
      </c>
      <c r="L69" s="662"/>
      <c r="M69" s="662">
        <v>56</v>
      </c>
      <c r="N69" s="665">
        <v>14</v>
      </c>
      <c r="O69" s="665">
        <v>812</v>
      </c>
      <c r="P69" s="678"/>
      <c r="Q69" s="666">
        <v>58</v>
      </c>
    </row>
    <row r="70" spans="1:17" ht="14.4" customHeight="1" x14ac:dyDescent="0.3">
      <c r="A70" s="661" t="s">
        <v>3235</v>
      </c>
      <c r="B70" s="662" t="s">
        <v>539</v>
      </c>
      <c r="C70" s="662" t="s">
        <v>3277</v>
      </c>
      <c r="D70" s="662" t="s">
        <v>3350</v>
      </c>
      <c r="E70" s="662" t="s">
        <v>3351</v>
      </c>
      <c r="F70" s="665">
        <v>102</v>
      </c>
      <c r="G70" s="665">
        <v>23664</v>
      </c>
      <c r="H70" s="662">
        <v>1</v>
      </c>
      <c r="I70" s="662">
        <v>232</v>
      </c>
      <c r="J70" s="665">
        <v>35</v>
      </c>
      <c r="K70" s="665">
        <v>8225</v>
      </c>
      <c r="L70" s="662">
        <v>0.34757437457741719</v>
      </c>
      <c r="M70" s="662">
        <v>235</v>
      </c>
      <c r="N70" s="665">
        <v>7</v>
      </c>
      <c r="O70" s="665">
        <v>1757</v>
      </c>
      <c r="P70" s="678">
        <v>7.4247802569303578E-2</v>
      </c>
      <c r="Q70" s="666">
        <v>251</v>
      </c>
    </row>
    <row r="71" spans="1:17" ht="14.4" customHeight="1" x14ac:dyDescent="0.3">
      <c r="A71" s="661" t="s">
        <v>3235</v>
      </c>
      <c r="B71" s="662" t="s">
        <v>539</v>
      </c>
      <c r="C71" s="662" t="s">
        <v>3277</v>
      </c>
      <c r="D71" s="662" t="s">
        <v>3352</v>
      </c>
      <c r="E71" s="662" t="s">
        <v>3353</v>
      </c>
      <c r="F71" s="665">
        <v>12</v>
      </c>
      <c r="G71" s="665">
        <v>1392</v>
      </c>
      <c r="H71" s="662">
        <v>1</v>
      </c>
      <c r="I71" s="662">
        <v>116</v>
      </c>
      <c r="J71" s="665">
        <v>4</v>
      </c>
      <c r="K71" s="665">
        <v>472</v>
      </c>
      <c r="L71" s="662">
        <v>0.33908045977011492</v>
      </c>
      <c r="M71" s="662">
        <v>118</v>
      </c>
      <c r="N71" s="665">
        <v>4</v>
      </c>
      <c r="O71" s="665">
        <v>504</v>
      </c>
      <c r="P71" s="678">
        <v>0.36206896551724138</v>
      </c>
      <c r="Q71" s="666">
        <v>126</v>
      </c>
    </row>
    <row r="72" spans="1:17" ht="14.4" customHeight="1" x14ac:dyDescent="0.3">
      <c r="A72" s="661" t="s">
        <v>3235</v>
      </c>
      <c r="B72" s="662" t="s">
        <v>539</v>
      </c>
      <c r="C72" s="662" t="s">
        <v>3277</v>
      </c>
      <c r="D72" s="662" t="s">
        <v>3354</v>
      </c>
      <c r="E72" s="662" t="s">
        <v>3355</v>
      </c>
      <c r="F72" s="665">
        <v>15</v>
      </c>
      <c r="G72" s="665">
        <v>0</v>
      </c>
      <c r="H72" s="662"/>
      <c r="I72" s="662">
        <v>0</v>
      </c>
      <c r="J72" s="665">
        <v>5</v>
      </c>
      <c r="K72" s="665">
        <v>0</v>
      </c>
      <c r="L72" s="662"/>
      <c r="M72" s="662">
        <v>0</v>
      </c>
      <c r="N72" s="665">
        <v>4</v>
      </c>
      <c r="O72" s="665">
        <v>0</v>
      </c>
      <c r="P72" s="678"/>
      <c r="Q72" s="666">
        <v>0</v>
      </c>
    </row>
    <row r="73" spans="1:17" ht="14.4" customHeight="1" x14ac:dyDescent="0.3">
      <c r="A73" s="661" t="s">
        <v>3235</v>
      </c>
      <c r="B73" s="662" t="s">
        <v>539</v>
      </c>
      <c r="C73" s="662" t="s">
        <v>3277</v>
      </c>
      <c r="D73" s="662" t="s">
        <v>3356</v>
      </c>
      <c r="E73" s="662" t="s">
        <v>3357</v>
      </c>
      <c r="F73" s="665">
        <v>1</v>
      </c>
      <c r="G73" s="665">
        <v>145</v>
      </c>
      <c r="H73" s="662">
        <v>1</v>
      </c>
      <c r="I73" s="662">
        <v>145</v>
      </c>
      <c r="J73" s="665"/>
      <c r="K73" s="665"/>
      <c r="L73" s="662"/>
      <c r="M73" s="662"/>
      <c r="N73" s="665">
        <v>1</v>
      </c>
      <c r="O73" s="665">
        <v>155</v>
      </c>
      <c r="P73" s="678">
        <v>1.0689655172413792</v>
      </c>
      <c r="Q73" s="666">
        <v>155</v>
      </c>
    </row>
    <row r="74" spans="1:17" ht="14.4" customHeight="1" x14ac:dyDescent="0.3">
      <c r="A74" s="661" t="s">
        <v>3235</v>
      </c>
      <c r="B74" s="662" t="s">
        <v>539</v>
      </c>
      <c r="C74" s="662" t="s">
        <v>3277</v>
      </c>
      <c r="D74" s="662" t="s">
        <v>3358</v>
      </c>
      <c r="E74" s="662" t="s">
        <v>3359</v>
      </c>
      <c r="F74" s="665">
        <v>1</v>
      </c>
      <c r="G74" s="665">
        <v>86</v>
      </c>
      <c r="H74" s="662">
        <v>1</v>
      </c>
      <c r="I74" s="662">
        <v>86</v>
      </c>
      <c r="J74" s="665"/>
      <c r="K74" s="665"/>
      <c r="L74" s="662"/>
      <c r="M74" s="662"/>
      <c r="N74" s="665"/>
      <c r="O74" s="665"/>
      <c r="P74" s="678"/>
      <c r="Q74" s="666"/>
    </row>
    <row r="75" spans="1:17" ht="14.4" customHeight="1" x14ac:dyDescent="0.3">
      <c r="A75" s="661" t="s">
        <v>3235</v>
      </c>
      <c r="B75" s="662" t="s">
        <v>539</v>
      </c>
      <c r="C75" s="662" t="s">
        <v>3277</v>
      </c>
      <c r="D75" s="662" t="s">
        <v>3360</v>
      </c>
      <c r="E75" s="662" t="s">
        <v>3361</v>
      </c>
      <c r="F75" s="665">
        <v>2680</v>
      </c>
      <c r="G75" s="665">
        <v>0</v>
      </c>
      <c r="H75" s="662"/>
      <c r="I75" s="662">
        <v>0</v>
      </c>
      <c r="J75" s="665">
        <v>3122</v>
      </c>
      <c r="K75" s="665">
        <v>0</v>
      </c>
      <c r="L75" s="662"/>
      <c r="M75" s="662">
        <v>0</v>
      </c>
      <c r="N75" s="665">
        <v>2056</v>
      </c>
      <c r="O75" s="665">
        <v>68532.500000000349</v>
      </c>
      <c r="P75" s="678"/>
      <c r="Q75" s="666">
        <v>33.33292801556437</v>
      </c>
    </row>
    <row r="76" spans="1:17" ht="14.4" customHeight="1" x14ac:dyDescent="0.3">
      <c r="A76" s="661" t="s">
        <v>3235</v>
      </c>
      <c r="B76" s="662" t="s">
        <v>539</v>
      </c>
      <c r="C76" s="662" t="s">
        <v>3277</v>
      </c>
      <c r="D76" s="662" t="s">
        <v>3362</v>
      </c>
      <c r="E76" s="662" t="s">
        <v>3363</v>
      </c>
      <c r="F76" s="665">
        <v>932</v>
      </c>
      <c r="G76" s="665">
        <v>98792</v>
      </c>
      <c r="H76" s="662">
        <v>1</v>
      </c>
      <c r="I76" s="662">
        <v>106</v>
      </c>
      <c r="J76" s="665">
        <v>987</v>
      </c>
      <c r="K76" s="665">
        <v>106596</v>
      </c>
      <c r="L76" s="662">
        <v>1.078994250546603</v>
      </c>
      <c r="M76" s="662">
        <v>108</v>
      </c>
      <c r="N76" s="665">
        <v>1131</v>
      </c>
      <c r="O76" s="665">
        <v>131196</v>
      </c>
      <c r="P76" s="678">
        <v>1.328002267390072</v>
      </c>
      <c r="Q76" s="666">
        <v>116</v>
      </c>
    </row>
    <row r="77" spans="1:17" ht="14.4" customHeight="1" x14ac:dyDescent="0.3">
      <c r="A77" s="661" t="s">
        <v>3235</v>
      </c>
      <c r="B77" s="662" t="s">
        <v>539</v>
      </c>
      <c r="C77" s="662" t="s">
        <v>3277</v>
      </c>
      <c r="D77" s="662" t="s">
        <v>3364</v>
      </c>
      <c r="E77" s="662" t="s">
        <v>3365</v>
      </c>
      <c r="F77" s="665">
        <v>11</v>
      </c>
      <c r="G77" s="665">
        <v>385</v>
      </c>
      <c r="H77" s="662">
        <v>1</v>
      </c>
      <c r="I77" s="662">
        <v>35</v>
      </c>
      <c r="J77" s="665">
        <v>11</v>
      </c>
      <c r="K77" s="665">
        <v>396</v>
      </c>
      <c r="L77" s="662">
        <v>1.0285714285714285</v>
      </c>
      <c r="M77" s="662">
        <v>36</v>
      </c>
      <c r="N77" s="665">
        <v>30</v>
      </c>
      <c r="O77" s="665">
        <v>1110</v>
      </c>
      <c r="P77" s="678">
        <v>2.883116883116883</v>
      </c>
      <c r="Q77" s="666">
        <v>37</v>
      </c>
    </row>
    <row r="78" spans="1:17" ht="14.4" customHeight="1" x14ac:dyDescent="0.3">
      <c r="A78" s="661" t="s">
        <v>3235</v>
      </c>
      <c r="B78" s="662" t="s">
        <v>539</v>
      </c>
      <c r="C78" s="662" t="s">
        <v>3277</v>
      </c>
      <c r="D78" s="662" t="s">
        <v>3366</v>
      </c>
      <c r="E78" s="662" t="s">
        <v>3367</v>
      </c>
      <c r="F78" s="665">
        <v>6</v>
      </c>
      <c r="G78" s="665">
        <v>486</v>
      </c>
      <c r="H78" s="662">
        <v>1</v>
      </c>
      <c r="I78" s="662">
        <v>81</v>
      </c>
      <c r="J78" s="665">
        <v>8</v>
      </c>
      <c r="K78" s="665">
        <v>656</v>
      </c>
      <c r="L78" s="662">
        <v>1.3497942386831276</v>
      </c>
      <c r="M78" s="662">
        <v>82</v>
      </c>
      <c r="N78" s="665">
        <v>13</v>
      </c>
      <c r="O78" s="665">
        <v>1118</v>
      </c>
      <c r="P78" s="678">
        <v>2.3004115226337447</v>
      </c>
      <c r="Q78" s="666">
        <v>86</v>
      </c>
    </row>
    <row r="79" spans="1:17" ht="14.4" customHeight="1" x14ac:dyDescent="0.3">
      <c r="A79" s="661" t="s">
        <v>3235</v>
      </c>
      <c r="B79" s="662" t="s">
        <v>539</v>
      </c>
      <c r="C79" s="662" t="s">
        <v>3277</v>
      </c>
      <c r="D79" s="662" t="s">
        <v>3368</v>
      </c>
      <c r="E79" s="662" t="s">
        <v>3369</v>
      </c>
      <c r="F79" s="665">
        <v>114</v>
      </c>
      <c r="G79" s="665">
        <v>3420</v>
      </c>
      <c r="H79" s="662">
        <v>1</v>
      </c>
      <c r="I79" s="662">
        <v>30</v>
      </c>
      <c r="J79" s="665">
        <v>98</v>
      </c>
      <c r="K79" s="665">
        <v>3038</v>
      </c>
      <c r="L79" s="662">
        <v>0.88830409356725148</v>
      </c>
      <c r="M79" s="662">
        <v>31</v>
      </c>
      <c r="N79" s="665">
        <v>132</v>
      </c>
      <c r="O79" s="665">
        <v>4224</v>
      </c>
      <c r="P79" s="678">
        <v>1.2350877192982457</v>
      </c>
      <c r="Q79" s="666">
        <v>32</v>
      </c>
    </row>
    <row r="80" spans="1:17" ht="14.4" customHeight="1" x14ac:dyDescent="0.3">
      <c r="A80" s="661" t="s">
        <v>3235</v>
      </c>
      <c r="B80" s="662" t="s">
        <v>539</v>
      </c>
      <c r="C80" s="662" t="s">
        <v>3277</v>
      </c>
      <c r="D80" s="662" t="s">
        <v>3370</v>
      </c>
      <c r="E80" s="662" t="s">
        <v>3371</v>
      </c>
      <c r="F80" s="665">
        <v>1273</v>
      </c>
      <c r="G80" s="665">
        <v>0</v>
      </c>
      <c r="H80" s="662"/>
      <c r="I80" s="662">
        <v>0</v>
      </c>
      <c r="J80" s="665">
        <v>1411</v>
      </c>
      <c r="K80" s="665">
        <v>0</v>
      </c>
      <c r="L80" s="662"/>
      <c r="M80" s="662">
        <v>0</v>
      </c>
      <c r="N80" s="665">
        <v>1849</v>
      </c>
      <c r="O80" s="665">
        <v>0</v>
      </c>
      <c r="P80" s="678"/>
      <c r="Q80" s="666">
        <v>0</v>
      </c>
    </row>
    <row r="81" spans="1:17" ht="14.4" customHeight="1" x14ac:dyDescent="0.3">
      <c r="A81" s="661" t="s">
        <v>3235</v>
      </c>
      <c r="B81" s="662" t="s">
        <v>539</v>
      </c>
      <c r="C81" s="662" t="s">
        <v>3277</v>
      </c>
      <c r="D81" s="662" t="s">
        <v>3372</v>
      </c>
      <c r="E81" s="662" t="s">
        <v>3373</v>
      </c>
      <c r="F81" s="665">
        <v>40</v>
      </c>
      <c r="G81" s="665">
        <v>5640</v>
      </c>
      <c r="H81" s="662">
        <v>1</v>
      </c>
      <c r="I81" s="662">
        <v>141</v>
      </c>
      <c r="J81" s="665">
        <v>71</v>
      </c>
      <c r="K81" s="665">
        <v>9159</v>
      </c>
      <c r="L81" s="662">
        <v>1.6239361702127659</v>
      </c>
      <c r="M81" s="662">
        <v>129</v>
      </c>
      <c r="N81" s="665">
        <v>63</v>
      </c>
      <c r="O81" s="665">
        <v>8253</v>
      </c>
      <c r="P81" s="678">
        <v>1.4632978723404255</v>
      </c>
      <c r="Q81" s="666">
        <v>131</v>
      </c>
    </row>
    <row r="82" spans="1:17" ht="14.4" customHeight="1" x14ac:dyDescent="0.3">
      <c r="A82" s="661" t="s">
        <v>3235</v>
      </c>
      <c r="B82" s="662" t="s">
        <v>539</v>
      </c>
      <c r="C82" s="662" t="s">
        <v>3277</v>
      </c>
      <c r="D82" s="662" t="s">
        <v>3374</v>
      </c>
      <c r="E82" s="662" t="s">
        <v>3375</v>
      </c>
      <c r="F82" s="665">
        <v>773</v>
      </c>
      <c r="G82" s="665">
        <v>154600</v>
      </c>
      <c r="H82" s="662">
        <v>1</v>
      </c>
      <c r="I82" s="662">
        <v>200</v>
      </c>
      <c r="J82" s="665">
        <v>771</v>
      </c>
      <c r="K82" s="665">
        <v>154200</v>
      </c>
      <c r="L82" s="662">
        <v>0.99741267787839583</v>
      </c>
      <c r="M82" s="662">
        <v>200</v>
      </c>
      <c r="N82" s="665">
        <v>812</v>
      </c>
      <c r="O82" s="665">
        <v>162400</v>
      </c>
      <c r="P82" s="678">
        <v>1.0504527813712807</v>
      </c>
      <c r="Q82" s="666">
        <v>200</v>
      </c>
    </row>
    <row r="83" spans="1:17" ht="14.4" customHeight="1" x14ac:dyDescent="0.3">
      <c r="A83" s="661" t="s">
        <v>3235</v>
      </c>
      <c r="B83" s="662" t="s">
        <v>539</v>
      </c>
      <c r="C83" s="662" t="s">
        <v>3277</v>
      </c>
      <c r="D83" s="662" t="s">
        <v>3376</v>
      </c>
      <c r="E83" s="662" t="s">
        <v>3377</v>
      </c>
      <c r="F83" s="665">
        <v>8</v>
      </c>
      <c r="G83" s="665">
        <v>856</v>
      </c>
      <c r="H83" s="662">
        <v>1</v>
      </c>
      <c r="I83" s="662">
        <v>107</v>
      </c>
      <c r="J83" s="665">
        <v>40</v>
      </c>
      <c r="K83" s="665">
        <v>4360</v>
      </c>
      <c r="L83" s="662">
        <v>5.0934579439252339</v>
      </c>
      <c r="M83" s="662">
        <v>109</v>
      </c>
      <c r="N83" s="665">
        <v>65</v>
      </c>
      <c r="O83" s="665">
        <v>7345</v>
      </c>
      <c r="P83" s="678">
        <v>8.5806074766355138</v>
      </c>
      <c r="Q83" s="666">
        <v>113</v>
      </c>
    </row>
    <row r="84" spans="1:17" ht="14.4" customHeight="1" x14ac:dyDescent="0.3">
      <c r="A84" s="661" t="s">
        <v>3235</v>
      </c>
      <c r="B84" s="662" t="s">
        <v>539</v>
      </c>
      <c r="C84" s="662" t="s">
        <v>3277</v>
      </c>
      <c r="D84" s="662" t="s">
        <v>3378</v>
      </c>
      <c r="E84" s="662" t="s">
        <v>3379</v>
      </c>
      <c r="F84" s="665">
        <v>2</v>
      </c>
      <c r="G84" s="665">
        <v>138</v>
      </c>
      <c r="H84" s="662">
        <v>1</v>
      </c>
      <c r="I84" s="662">
        <v>69</v>
      </c>
      <c r="J84" s="665">
        <v>1</v>
      </c>
      <c r="K84" s="665">
        <v>70</v>
      </c>
      <c r="L84" s="662">
        <v>0.50724637681159424</v>
      </c>
      <c r="M84" s="662">
        <v>70</v>
      </c>
      <c r="N84" s="665">
        <v>2</v>
      </c>
      <c r="O84" s="665">
        <v>148</v>
      </c>
      <c r="P84" s="678">
        <v>1.0724637681159421</v>
      </c>
      <c r="Q84" s="666">
        <v>74</v>
      </c>
    </row>
    <row r="85" spans="1:17" ht="14.4" customHeight="1" x14ac:dyDescent="0.3">
      <c r="A85" s="661" t="s">
        <v>3235</v>
      </c>
      <c r="B85" s="662" t="s">
        <v>539</v>
      </c>
      <c r="C85" s="662" t="s">
        <v>3277</v>
      </c>
      <c r="D85" s="662" t="s">
        <v>3380</v>
      </c>
      <c r="E85" s="662" t="s">
        <v>3381</v>
      </c>
      <c r="F85" s="665"/>
      <c r="G85" s="665"/>
      <c r="H85" s="662"/>
      <c r="I85" s="662"/>
      <c r="J85" s="665"/>
      <c r="K85" s="665"/>
      <c r="L85" s="662"/>
      <c r="M85" s="662"/>
      <c r="N85" s="665">
        <v>1</v>
      </c>
      <c r="O85" s="665">
        <v>688</v>
      </c>
      <c r="P85" s="678"/>
      <c r="Q85" s="666">
        <v>688</v>
      </c>
    </row>
    <row r="86" spans="1:17" ht="14.4" customHeight="1" x14ac:dyDescent="0.3">
      <c r="A86" s="661" t="s">
        <v>3235</v>
      </c>
      <c r="B86" s="662" t="s">
        <v>539</v>
      </c>
      <c r="C86" s="662" t="s">
        <v>3277</v>
      </c>
      <c r="D86" s="662" t="s">
        <v>3382</v>
      </c>
      <c r="E86" s="662" t="s">
        <v>3383</v>
      </c>
      <c r="F86" s="665">
        <v>4</v>
      </c>
      <c r="G86" s="665">
        <v>824</v>
      </c>
      <c r="H86" s="662">
        <v>1</v>
      </c>
      <c r="I86" s="662">
        <v>206</v>
      </c>
      <c r="J86" s="665">
        <v>9</v>
      </c>
      <c r="K86" s="665">
        <v>1890</v>
      </c>
      <c r="L86" s="662">
        <v>2.2936893203883497</v>
      </c>
      <c r="M86" s="662">
        <v>210</v>
      </c>
      <c r="N86" s="665">
        <v>88</v>
      </c>
      <c r="O86" s="665">
        <v>19536</v>
      </c>
      <c r="P86" s="678">
        <v>23.708737864077669</v>
      </c>
      <c r="Q86" s="666">
        <v>222</v>
      </c>
    </row>
    <row r="87" spans="1:17" ht="14.4" customHeight="1" x14ac:dyDescent="0.3">
      <c r="A87" s="661" t="s">
        <v>3235</v>
      </c>
      <c r="B87" s="662" t="s">
        <v>539</v>
      </c>
      <c r="C87" s="662" t="s">
        <v>3277</v>
      </c>
      <c r="D87" s="662" t="s">
        <v>3384</v>
      </c>
      <c r="E87" s="662" t="s">
        <v>3385</v>
      </c>
      <c r="F87" s="665">
        <v>7</v>
      </c>
      <c r="G87" s="665">
        <v>392</v>
      </c>
      <c r="H87" s="662">
        <v>1</v>
      </c>
      <c r="I87" s="662">
        <v>56</v>
      </c>
      <c r="J87" s="665">
        <v>11</v>
      </c>
      <c r="K87" s="665">
        <v>627</v>
      </c>
      <c r="L87" s="662">
        <v>1.5994897959183674</v>
      </c>
      <c r="M87" s="662">
        <v>57</v>
      </c>
      <c r="N87" s="665">
        <v>3</v>
      </c>
      <c r="O87" s="665">
        <v>177</v>
      </c>
      <c r="P87" s="678">
        <v>0.45153061224489793</v>
      </c>
      <c r="Q87" s="666">
        <v>59</v>
      </c>
    </row>
    <row r="88" spans="1:17" ht="14.4" customHeight="1" x14ac:dyDescent="0.3">
      <c r="A88" s="661" t="s">
        <v>3235</v>
      </c>
      <c r="B88" s="662" t="s">
        <v>539</v>
      </c>
      <c r="C88" s="662" t="s">
        <v>3277</v>
      </c>
      <c r="D88" s="662" t="s">
        <v>3386</v>
      </c>
      <c r="E88" s="662" t="s">
        <v>3387</v>
      </c>
      <c r="F88" s="665">
        <v>406</v>
      </c>
      <c r="G88" s="665">
        <v>21112</v>
      </c>
      <c r="H88" s="662">
        <v>1</v>
      </c>
      <c r="I88" s="662">
        <v>52</v>
      </c>
      <c r="J88" s="665">
        <v>413</v>
      </c>
      <c r="K88" s="665">
        <v>21889</v>
      </c>
      <c r="L88" s="662">
        <v>1.0368037135278514</v>
      </c>
      <c r="M88" s="662">
        <v>53</v>
      </c>
      <c r="N88" s="665">
        <v>409</v>
      </c>
      <c r="O88" s="665">
        <v>22904</v>
      </c>
      <c r="P88" s="678">
        <v>1.0848806366047745</v>
      </c>
      <c r="Q88" s="666">
        <v>56</v>
      </c>
    </row>
    <row r="89" spans="1:17" ht="14.4" customHeight="1" x14ac:dyDescent="0.3">
      <c r="A89" s="661" t="s">
        <v>3235</v>
      </c>
      <c r="B89" s="662" t="s">
        <v>539</v>
      </c>
      <c r="C89" s="662" t="s">
        <v>3277</v>
      </c>
      <c r="D89" s="662" t="s">
        <v>3388</v>
      </c>
      <c r="E89" s="662" t="s">
        <v>3389</v>
      </c>
      <c r="F89" s="665">
        <v>8</v>
      </c>
      <c r="G89" s="665">
        <v>944</v>
      </c>
      <c r="H89" s="662">
        <v>1</v>
      </c>
      <c r="I89" s="662">
        <v>118</v>
      </c>
      <c r="J89" s="665">
        <v>12</v>
      </c>
      <c r="K89" s="665">
        <v>1440</v>
      </c>
      <c r="L89" s="662">
        <v>1.5254237288135593</v>
      </c>
      <c r="M89" s="662">
        <v>120</v>
      </c>
      <c r="N89" s="665">
        <v>8</v>
      </c>
      <c r="O89" s="665">
        <v>984</v>
      </c>
      <c r="P89" s="678">
        <v>1.0423728813559323</v>
      </c>
      <c r="Q89" s="666">
        <v>123</v>
      </c>
    </row>
    <row r="90" spans="1:17" ht="14.4" customHeight="1" x14ac:dyDescent="0.3">
      <c r="A90" s="661" t="s">
        <v>3235</v>
      </c>
      <c r="B90" s="662" t="s">
        <v>539</v>
      </c>
      <c r="C90" s="662" t="s">
        <v>3277</v>
      </c>
      <c r="D90" s="662" t="s">
        <v>3390</v>
      </c>
      <c r="E90" s="662" t="s">
        <v>3391</v>
      </c>
      <c r="F90" s="665">
        <v>339</v>
      </c>
      <c r="G90" s="665">
        <v>37968</v>
      </c>
      <c r="H90" s="662">
        <v>1</v>
      </c>
      <c r="I90" s="662">
        <v>112</v>
      </c>
      <c r="J90" s="665">
        <v>339</v>
      </c>
      <c r="K90" s="665">
        <v>38646</v>
      </c>
      <c r="L90" s="662">
        <v>1.0178571428571428</v>
      </c>
      <c r="M90" s="662">
        <v>114</v>
      </c>
      <c r="N90" s="665">
        <v>344</v>
      </c>
      <c r="O90" s="665">
        <v>41280</v>
      </c>
      <c r="P90" s="678">
        <v>1.0872313527180784</v>
      </c>
      <c r="Q90" s="666">
        <v>120</v>
      </c>
    </row>
    <row r="91" spans="1:17" ht="14.4" customHeight="1" x14ac:dyDescent="0.3">
      <c r="A91" s="661" t="s">
        <v>3235</v>
      </c>
      <c r="B91" s="662" t="s">
        <v>539</v>
      </c>
      <c r="C91" s="662" t="s">
        <v>3277</v>
      </c>
      <c r="D91" s="662" t="s">
        <v>3392</v>
      </c>
      <c r="E91" s="662" t="s">
        <v>3393</v>
      </c>
      <c r="F91" s="665">
        <v>42</v>
      </c>
      <c r="G91" s="665">
        <v>2352</v>
      </c>
      <c r="H91" s="662">
        <v>1</v>
      </c>
      <c r="I91" s="662">
        <v>56</v>
      </c>
      <c r="J91" s="665">
        <v>103</v>
      </c>
      <c r="K91" s="665">
        <v>5871</v>
      </c>
      <c r="L91" s="662">
        <v>2.4961734693877551</v>
      </c>
      <c r="M91" s="662">
        <v>57</v>
      </c>
      <c r="N91" s="665">
        <v>55</v>
      </c>
      <c r="O91" s="665">
        <v>3245</v>
      </c>
      <c r="P91" s="678">
        <v>1.3796768707482994</v>
      </c>
      <c r="Q91" s="666">
        <v>59</v>
      </c>
    </row>
    <row r="92" spans="1:17" ht="14.4" customHeight="1" x14ac:dyDescent="0.3">
      <c r="A92" s="661" t="s">
        <v>3235</v>
      </c>
      <c r="B92" s="662" t="s">
        <v>539</v>
      </c>
      <c r="C92" s="662" t="s">
        <v>3277</v>
      </c>
      <c r="D92" s="662" t="s">
        <v>3394</v>
      </c>
      <c r="E92" s="662" t="s">
        <v>3395</v>
      </c>
      <c r="F92" s="665"/>
      <c r="G92" s="665"/>
      <c r="H92" s="662"/>
      <c r="I92" s="662"/>
      <c r="J92" s="665">
        <v>2</v>
      </c>
      <c r="K92" s="665">
        <v>178</v>
      </c>
      <c r="L92" s="662"/>
      <c r="M92" s="662">
        <v>89</v>
      </c>
      <c r="N92" s="665">
        <v>2</v>
      </c>
      <c r="O92" s="665">
        <v>182</v>
      </c>
      <c r="P92" s="678"/>
      <c r="Q92" s="666">
        <v>91</v>
      </c>
    </row>
    <row r="93" spans="1:17" ht="14.4" customHeight="1" x14ac:dyDescent="0.3">
      <c r="A93" s="661" t="s">
        <v>3235</v>
      </c>
      <c r="B93" s="662" t="s">
        <v>539</v>
      </c>
      <c r="C93" s="662" t="s">
        <v>3277</v>
      </c>
      <c r="D93" s="662" t="s">
        <v>3396</v>
      </c>
      <c r="E93" s="662" t="s">
        <v>3397</v>
      </c>
      <c r="F93" s="665"/>
      <c r="G93" s="665"/>
      <c r="H93" s="662"/>
      <c r="I93" s="662"/>
      <c r="J93" s="665"/>
      <c r="K93" s="665"/>
      <c r="L93" s="662"/>
      <c r="M93" s="662"/>
      <c r="N93" s="665">
        <v>2</v>
      </c>
      <c r="O93" s="665">
        <v>366</v>
      </c>
      <c r="P93" s="678"/>
      <c r="Q93" s="666">
        <v>183</v>
      </c>
    </row>
    <row r="94" spans="1:17" ht="14.4" customHeight="1" x14ac:dyDescent="0.3">
      <c r="A94" s="661" t="s">
        <v>3235</v>
      </c>
      <c r="B94" s="662" t="s">
        <v>539</v>
      </c>
      <c r="C94" s="662" t="s">
        <v>3277</v>
      </c>
      <c r="D94" s="662" t="s">
        <v>3398</v>
      </c>
      <c r="E94" s="662" t="s">
        <v>3399</v>
      </c>
      <c r="F94" s="665">
        <v>60</v>
      </c>
      <c r="G94" s="665">
        <v>6420</v>
      </c>
      <c r="H94" s="662">
        <v>1</v>
      </c>
      <c r="I94" s="662">
        <v>107</v>
      </c>
      <c r="J94" s="665">
        <v>40</v>
      </c>
      <c r="K94" s="665">
        <v>4360</v>
      </c>
      <c r="L94" s="662">
        <v>0.67912772585669778</v>
      </c>
      <c r="M94" s="662">
        <v>109</v>
      </c>
      <c r="N94" s="665">
        <v>37</v>
      </c>
      <c r="O94" s="665">
        <v>5735</v>
      </c>
      <c r="P94" s="678">
        <v>0.89330218068535827</v>
      </c>
      <c r="Q94" s="666">
        <v>155</v>
      </c>
    </row>
    <row r="95" spans="1:17" ht="14.4" customHeight="1" x14ac:dyDescent="0.3">
      <c r="A95" s="661" t="s">
        <v>3235</v>
      </c>
      <c r="B95" s="662" t="s">
        <v>539</v>
      </c>
      <c r="C95" s="662" t="s">
        <v>3277</v>
      </c>
      <c r="D95" s="662" t="s">
        <v>3400</v>
      </c>
      <c r="E95" s="662" t="s">
        <v>3401</v>
      </c>
      <c r="F95" s="665"/>
      <c r="G95" s="665"/>
      <c r="H95" s="662"/>
      <c r="I95" s="662"/>
      <c r="J95" s="665">
        <v>31</v>
      </c>
      <c r="K95" s="665">
        <v>4309</v>
      </c>
      <c r="L95" s="662"/>
      <c r="M95" s="662">
        <v>139</v>
      </c>
      <c r="N95" s="665">
        <v>251</v>
      </c>
      <c r="O95" s="665">
        <v>35893</v>
      </c>
      <c r="P95" s="678"/>
      <c r="Q95" s="666">
        <v>143</v>
      </c>
    </row>
    <row r="96" spans="1:17" ht="14.4" customHeight="1" x14ac:dyDescent="0.3">
      <c r="A96" s="661" t="s">
        <v>3235</v>
      </c>
      <c r="B96" s="662" t="s">
        <v>539</v>
      </c>
      <c r="C96" s="662" t="s">
        <v>3277</v>
      </c>
      <c r="D96" s="662" t="s">
        <v>3402</v>
      </c>
      <c r="E96" s="662" t="s">
        <v>3403</v>
      </c>
      <c r="F96" s="665">
        <v>3</v>
      </c>
      <c r="G96" s="665">
        <v>351</v>
      </c>
      <c r="H96" s="662">
        <v>1</v>
      </c>
      <c r="I96" s="662">
        <v>117</v>
      </c>
      <c r="J96" s="665">
        <v>2</v>
      </c>
      <c r="K96" s="665">
        <v>238</v>
      </c>
      <c r="L96" s="662">
        <v>0.67806267806267806</v>
      </c>
      <c r="M96" s="662">
        <v>119</v>
      </c>
      <c r="N96" s="665">
        <v>3</v>
      </c>
      <c r="O96" s="665">
        <v>468</v>
      </c>
      <c r="P96" s="678">
        <v>1.3333333333333333</v>
      </c>
      <c r="Q96" s="666">
        <v>156</v>
      </c>
    </row>
    <row r="97" spans="1:17" ht="14.4" customHeight="1" x14ac:dyDescent="0.3">
      <c r="A97" s="661" t="s">
        <v>3235</v>
      </c>
      <c r="B97" s="662" t="s">
        <v>539</v>
      </c>
      <c r="C97" s="662" t="s">
        <v>3277</v>
      </c>
      <c r="D97" s="662" t="s">
        <v>3404</v>
      </c>
      <c r="E97" s="662" t="s">
        <v>3405</v>
      </c>
      <c r="F97" s="665">
        <v>60</v>
      </c>
      <c r="G97" s="665">
        <v>9960</v>
      </c>
      <c r="H97" s="662">
        <v>1</v>
      </c>
      <c r="I97" s="662">
        <v>166</v>
      </c>
      <c r="J97" s="665">
        <v>18</v>
      </c>
      <c r="K97" s="665">
        <v>3042</v>
      </c>
      <c r="L97" s="662">
        <v>0.30542168674698794</v>
      </c>
      <c r="M97" s="662">
        <v>169</v>
      </c>
      <c r="N97" s="665">
        <v>18</v>
      </c>
      <c r="O97" s="665">
        <v>4662</v>
      </c>
      <c r="P97" s="678">
        <v>0.46807228915662652</v>
      </c>
      <c r="Q97" s="666">
        <v>259</v>
      </c>
    </row>
    <row r="98" spans="1:17" ht="14.4" customHeight="1" x14ac:dyDescent="0.3">
      <c r="A98" s="661" t="s">
        <v>3235</v>
      </c>
      <c r="B98" s="662" t="s">
        <v>539</v>
      </c>
      <c r="C98" s="662" t="s">
        <v>3277</v>
      </c>
      <c r="D98" s="662" t="s">
        <v>3406</v>
      </c>
      <c r="E98" s="662" t="s">
        <v>3407</v>
      </c>
      <c r="F98" s="665">
        <v>6</v>
      </c>
      <c r="G98" s="665">
        <v>1170</v>
      </c>
      <c r="H98" s="662">
        <v>1</v>
      </c>
      <c r="I98" s="662">
        <v>195</v>
      </c>
      <c r="J98" s="665">
        <v>7</v>
      </c>
      <c r="K98" s="665">
        <v>1400</v>
      </c>
      <c r="L98" s="662">
        <v>1.1965811965811965</v>
      </c>
      <c r="M98" s="662">
        <v>200</v>
      </c>
      <c r="N98" s="665">
        <v>5</v>
      </c>
      <c r="O98" s="665">
        <v>1555</v>
      </c>
      <c r="P98" s="678">
        <v>1.329059829059829</v>
      </c>
      <c r="Q98" s="666">
        <v>311</v>
      </c>
    </row>
    <row r="99" spans="1:17" ht="14.4" customHeight="1" x14ac:dyDescent="0.3">
      <c r="A99" s="661" t="s">
        <v>3235</v>
      </c>
      <c r="B99" s="662" t="s">
        <v>539</v>
      </c>
      <c r="C99" s="662" t="s">
        <v>3277</v>
      </c>
      <c r="D99" s="662" t="s">
        <v>3408</v>
      </c>
      <c r="E99" s="662" t="s">
        <v>3409</v>
      </c>
      <c r="F99" s="665">
        <v>1</v>
      </c>
      <c r="G99" s="665">
        <v>28</v>
      </c>
      <c r="H99" s="662">
        <v>1</v>
      </c>
      <c r="I99" s="662">
        <v>28</v>
      </c>
      <c r="J99" s="665">
        <v>1</v>
      </c>
      <c r="K99" s="665">
        <v>29</v>
      </c>
      <c r="L99" s="662">
        <v>1.0357142857142858</v>
      </c>
      <c r="M99" s="662">
        <v>29</v>
      </c>
      <c r="N99" s="665">
        <v>2</v>
      </c>
      <c r="O99" s="665">
        <v>60</v>
      </c>
      <c r="P99" s="678">
        <v>2.1428571428571428</v>
      </c>
      <c r="Q99" s="666">
        <v>30</v>
      </c>
    </row>
    <row r="100" spans="1:17" ht="14.4" customHeight="1" x14ac:dyDescent="0.3">
      <c r="A100" s="661" t="s">
        <v>3235</v>
      </c>
      <c r="B100" s="662" t="s">
        <v>539</v>
      </c>
      <c r="C100" s="662" t="s">
        <v>3277</v>
      </c>
      <c r="D100" s="662" t="s">
        <v>3410</v>
      </c>
      <c r="E100" s="662" t="s">
        <v>3411</v>
      </c>
      <c r="F100" s="665">
        <v>16</v>
      </c>
      <c r="G100" s="665">
        <v>1488</v>
      </c>
      <c r="H100" s="662">
        <v>1</v>
      </c>
      <c r="I100" s="662">
        <v>93</v>
      </c>
      <c r="J100" s="665">
        <v>41</v>
      </c>
      <c r="K100" s="665">
        <v>3895</v>
      </c>
      <c r="L100" s="662">
        <v>2.6176075268817205</v>
      </c>
      <c r="M100" s="662">
        <v>95</v>
      </c>
      <c r="N100" s="665">
        <v>33</v>
      </c>
      <c r="O100" s="665">
        <v>3267</v>
      </c>
      <c r="P100" s="678">
        <v>2.1955645161290325</v>
      </c>
      <c r="Q100" s="666">
        <v>99</v>
      </c>
    </row>
    <row r="101" spans="1:17" ht="14.4" customHeight="1" x14ac:dyDescent="0.3">
      <c r="A101" s="661" t="s">
        <v>3235</v>
      </c>
      <c r="B101" s="662" t="s">
        <v>539</v>
      </c>
      <c r="C101" s="662" t="s">
        <v>3277</v>
      </c>
      <c r="D101" s="662" t="s">
        <v>3412</v>
      </c>
      <c r="E101" s="662" t="s">
        <v>3413</v>
      </c>
      <c r="F101" s="665">
        <v>59</v>
      </c>
      <c r="G101" s="665">
        <v>12213</v>
      </c>
      <c r="H101" s="662">
        <v>1</v>
      </c>
      <c r="I101" s="662">
        <v>207</v>
      </c>
      <c r="J101" s="665">
        <v>82</v>
      </c>
      <c r="K101" s="665">
        <v>17384</v>
      </c>
      <c r="L101" s="662">
        <v>1.4234012937034308</v>
      </c>
      <c r="M101" s="662">
        <v>212</v>
      </c>
      <c r="N101" s="665">
        <v>171</v>
      </c>
      <c r="O101" s="665">
        <v>67374</v>
      </c>
      <c r="P101" s="678">
        <v>5.5165806927044949</v>
      </c>
      <c r="Q101" s="666">
        <v>394</v>
      </c>
    </row>
    <row r="102" spans="1:17" ht="14.4" customHeight="1" x14ac:dyDescent="0.3">
      <c r="A102" s="661" t="s">
        <v>3235</v>
      </c>
      <c r="B102" s="662" t="s">
        <v>539</v>
      </c>
      <c r="C102" s="662" t="s">
        <v>3277</v>
      </c>
      <c r="D102" s="662" t="s">
        <v>3414</v>
      </c>
      <c r="E102" s="662" t="s">
        <v>3415</v>
      </c>
      <c r="F102" s="665">
        <v>13</v>
      </c>
      <c r="G102" s="665">
        <v>1326</v>
      </c>
      <c r="H102" s="662">
        <v>1</v>
      </c>
      <c r="I102" s="662">
        <v>102</v>
      </c>
      <c r="J102" s="665">
        <v>19</v>
      </c>
      <c r="K102" s="665">
        <v>1976</v>
      </c>
      <c r="L102" s="662">
        <v>1.4901960784313726</v>
      </c>
      <c r="M102" s="662">
        <v>104</v>
      </c>
      <c r="N102" s="665">
        <v>21</v>
      </c>
      <c r="O102" s="665">
        <v>3192</v>
      </c>
      <c r="P102" s="678">
        <v>2.4072398190045248</v>
      </c>
      <c r="Q102" s="666">
        <v>152</v>
      </c>
    </row>
    <row r="103" spans="1:17" ht="14.4" customHeight="1" x14ac:dyDescent="0.3">
      <c r="A103" s="661" t="s">
        <v>3235</v>
      </c>
      <c r="B103" s="662" t="s">
        <v>539</v>
      </c>
      <c r="C103" s="662" t="s">
        <v>3277</v>
      </c>
      <c r="D103" s="662" t="s">
        <v>3416</v>
      </c>
      <c r="E103" s="662" t="s">
        <v>3417</v>
      </c>
      <c r="F103" s="665"/>
      <c r="G103" s="665"/>
      <c r="H103" s="662"/>
      <c r="I103" s="662"/>
      <c r="J103" s="665">
        <v>1</v>
      </c>
      <c r="K103" s="665">
        <v>791</v>
      </c>
      <c r="L103" s="662"/>
      <c r="M103" s="662">
        <v>791</v>
      </c>
      <c r="N103" s="665">
        <v>1</v>
      </c>
      <c r="O103" s="665">
        <v>820</v>
      </c>
      <c r="P103" s="678"/>
      <c r="Q103" s="666">
        <v>820</v>
      </c>
    </row>
    <row r="104" spans="1:17" ht="14.4" customHeight="1" x14ac:dyDescent="0.3">
      <c r="A104" s="661" t="s">
        <v>3235</v>
      </c>
      <c r="B104" s="662" t="s">
        <v>539</v>
      </c>
      <c r="C104" s="662" t="s">
        <v>3277</v>
      </c>
      <c r="D104" s="662" t="s">
        <v>3418</v>
      </c>
      <c r="E104" s="662" t="s">
        <v>3419</v>
      </c>
      <c r="F104" s="665"/>
      <c r="G104" s="665"/>
      <c r="H104" s="662"/>
      <c r="I104" s="662"/>
      <c r="J104" s="665"/>
      <c r="K104" s="665"/>
      <c r="L104" s="662"/>
      <c r="M104" s="662"/>
      <c r="N104" s="665">
        <v>3</v>
      </c>
      <c r="O104" s="665">
        <v>3600</v>
      </c>
      <c r="P104" s="678"/>
      <c r="Q104" s="666">
        <v>1200</v>
      </c>
    </row>
    <row r="105" spans="1:17" ht="14.4" customHeight="1" x14ac:dyDescent="0.3">
      <c r="A105" s="661" t="s">
        <v>3235</v>
      </c>
      <c r="B105" s="662" t="s">
        <v>539</v>
      </c>
      <c r="C105" s="662" t="s">
        <v>3277</v>
      </c>
      <c r="D105" s="662" t="s">
        <v>3420</v>
      </c>
      <c r="E105" s="662" t="s">
        <v>3421</v>
      </c>
      <c r="F105" s="665">
        <v>2</v>
      </c>
      <c r="G105" s="665">
        <v>732</v>
      </c>
      <c r="H105" s="662">
        <v>1</v>
      </c>
      <c r="I105" s="662">
        <v>366</v>
      </c>
      <c r="J105" s="665">
        <v>3</v>
      </c>
      <c r="K105" s="665">
        <v>1119</v>
      </c>
      <c r="L105" s="662">
        <v>1.528688524590164</v>
      </c>
      <c r="M105" s="662">
        <v>373</v>
      </c>
      <c r="N105" s="665">
        <v>2</v>
      </c>
      <c r="O105" s="665">
        <v>772</v>
      </c>
      <c r="P105" s="678">
        <v>1.0546448087431695</v>
      </c>
      <c r="Q105" s="666">
        <v>386</v>
      </c>
    </row>
    <row r="106" spans="1:17" ht="14.4" customHeight="1" x14ac:dyDescent="0.3">
      <c r="A106" s="661" t="s">
        <v>3235</v>
      </c>
      <c r="B106" s="662" t="s">
        <v>539</v>
      </c>
      <c r="C106" s="662" t="s">
        <v>3277</v>
      </c>
      <c r="D106" s="662" t="s">
        <v>3422</v>
      </c>
      <c r="E106" s="662" t="s">
        <v>3423</v>
      </c>
      <c r="F106" s="665">
        <v>1</v>
      </c>
      <c r="G106" s="665">
        <v>117</v>
      </c>
      <c r="H106" s="662">
        <v>1</v>
      </c>
      <c r="I106" s="662">
        <v>117</v>
      </c>
      <c r="J106" s="665"/>
      <c r="K106" s="665"/>
      <c r="L106" s="662"/>
      <c r="M106" s="662"/>
      <c r="N106" s="665"/>
      <c r="O106" s="665"/>
      <c r="P106" s="678"/>
      <c r="Q106" s="666"/>
    </row>
    <row r="107" spans="1:17" ht="14.4" customHeight="1" x14ac:dyDescent="0.3">
      <c r="A107" s="661" t="s">
        <v>3235</v>
      </c>
      <c r="B107" s="662" t="s">
        <v>539</v>
      </c>
      <c r="C107" s="662" t="s">
        <v>3277</v>
      </c>
      <c r="D107" s="662" t="s">
        <v>3424</v>
      </c>
      <c r="E107" s="662" t="s">
        <v>3425</v>
      </c>
      <c r="F107" s="665"/>
      <c r="G107" s="665"/>
      <c r="H107" s="662"/>
      <c r="I107" s="662"/>
      <c r="J107" s="665"/>
      <c r="K107" s="665"/>
      <c r="L107" s="662"/>
      <c r="M107" s="662"/>
      <c r="N107" s="665">
        <v>1</v>
      </c>
      <c r="O107" s="665">
        <v>134</v>
      </c>
      <c r="P107" s="678"/>
      <c r="Q107" s="666">
        <v>134</v>
      </c>
    </row>
    <row r="108" spans="1:17" ht="14.4" customHeight="1" x14ac:dyDescent="0.3">
      <c r="A108" s="661" t="s">
        <v>3235</v>
      </c>
      <c r="B108" s="662" t="s">
        <v>539</v>
      </c>
      <c r="C108" s="662" t="s">
        <v>3277</v>
      </c>
      <c r="D108" s="662" t="s">
        <v>3426</v>
      </c>
      <c r="E108" s="662" t="s">
        <v>3427</v>
      </c>
      <c r="F108" s="665"/>
      <c r="G108" s="665"/>
      <c r="H108" s="662"/>
      <c r="I108" s="662"/>
      <c r="J108" s="665"/>
      <c r="K108" s="665"/>
      <c r="L108" s="662"/>
      <c r="M108" s="662"/>
      <c r="N108" s="665">
        <v>1</v>
      </c>
      <c r="O108" s="665">
        <v>78</v>
      </c>
      <c r="P108" s="678"/>
      <c r="Q108" s="666">
        <v>78</v>
      </c>
    </row>
    <row r="109" spans="1:17" ht="14.4" customHeight="1" x14ac:dyDescent="0.3">
      <c r="A109" s="661" t="s">
        <v>3428</v>
      </c>
      <c r="B109" s="662" t="s">
        <v>539</v>
      </c>
      <c r="C109" s="662" t="s">
        <v>3277</v>
      </c>
      <c r="D109" s="662" t="s">
        <v>3278</v>
      </c>
      <c r="E109" s="662" t="s">
        <v>3279</v>
      </c>
      <c r="F109" s="665">
        <v>1</v>
      </c>
      <c r="G109" s="665">
        <v>323</v>
      </c>
      <c r="H109" s="662">
        <v>1</v>
      </c>
      <c r="I109" s="662">
        <v>323</v>
      </c>
      <c r="J109" s="665">
        <v>2</v>
      </c>
      <c r="K109" s="665">
        <v>658</v>
      </c>
      <c r="L109" s="662">
        <v>2.0371517027863777</v>
      </c>
      <c r="M109" s="662">
        <v>329</v>
      </c>
      <c r="N109" s="665"/>
      <c r="O109" s="665"/>
      <c r="P109" s="678"/>
      <c r="Q109" s="666"/>
    </row>
    <row r="110" spans="1:17" ht="14.4" customHeight="1" x14ac:dyDescent="0.3">
      <c r="A110" s="661" t="s">
        <v>3428</v>
      </c>
      <c r="B110" s="662" t="s">
        <v>539</v>
      </c>
      <c r="C110" s="662" t="s">
        <v>3277</v>
      </c>
      <c r="D110" s="662" t="s">
        <v>3288</v>
      </c>
      <c r="E110" s="662" t="s">
        <v>3289</v>
      </c>
      <c r="F110" s="665">
        <v>68</v>
      </c>
      <c r="G110" s="665">
        <v>2312</v>
      </c>
      <c r="H110" s="662">
        <v>1</v>
      </c>
      <c r="I110" s="662">
        <v>34</v>
      </c>
      <c r="J110" s="665">
        <v>43</v>
      </c>
      <c r="K110" s="665">
        <v>1505</v>
      </c>
      <c r="L110" s="662">
        <v>0.65095155709342556</v>
      </c>
      <c r="M110" s="662">
        <v>35</v>
      </c>
      <c r="N110" s="665">
        <v>4</v>
      </c>
      <c r="O110" s="665">
        <v>148</v>
      </c>
      <c r="P110" s="678">
        <v>6.4013840830449822E-2</v>
      </c>
      <c r="Q110" s="666">
        <v>37</v>
      </c>
    </row>
    <row r="111" spans="1:17" ht="14.4" customHeight="1" x14ac:dyDescent="0.3">
      <c r="A111" s="661" t="s">
        <v>3428</v>
      </c>
      <c r="B111" s="662" t="s">
        <v>539</v>
      </c>
      <c r="C111" s="662" t="s">
        <v>3277</v>
      </c>
      <c r="D111" s="662" t="s">
        <v>3290</v>
      </c>
      <c r="E111" s="662" t="s">
        <v>3291</v>
      </c>
      <c r="F111" s="665">
        <v>1</v>
      </c>
      <c r="G111" s="665">
        <v>5</v>
      </c>
      <c r="H111" s="662">
        <v>1</v>
      </c>
      <c r="I111" s="662">
        <v>5</v>
      </c>
      <c r="J111" s="665"/>
      <c r="K111" s="665"/>
      <c r="L111" s="662"/>
      <c r="M111" s="662"/>
      <c r="N111" s="665"/>
      <c r="O111" s="665"/>
      <c r="P111" s="678"/>
      <c r="Q111" s="666"/>
    </row>
    <row r="112" spans="1:17" ht="14.4" customHeight="1" x14ac:dyDescent="0.3">
      <c r="A112" s="661" t="s">
        <v>3428</v>
      </c>
      <c r="B112" s="662" t="s">
        <v>539</v>
      </c>
      <c r="C112" s="662" t="s">
        <v>3277</v>
      </c>
      <c r="D112" s="662" t="s">
        <v>3292</v>
      </c>
      <c r="E112" s="662" t="s">
        <v>3293</v>
      </c>
      <c r="F112" s="665">
        <v>2</v>
      </c>
      <c r="G112" s="665">
        <v>10</v>
      </c>
      <c r="H112" s="662">
        <v>1</v>
      </c>
      <c r="I112" s="662">
        <v>5</v>
      </c>
      <c r="J112" s="665"/>
      <c r="K112" s="665"/>
      <c r="L112" s="662"/>
      <c r="M112" s="662"/>
      <c r="N112" s="665"/>
      <c r="O112" s="665"/>
      <c r="P112" s="678"/>
      <c r="Q112" s="666"/>
    </row>
    <row r="113" spans="1:17" ht="14.4" customHeight="1" x14ac:dyDescent="0.3">
      <c r="A113" s="661" t="s">
        <v>3428</v>
      </c>
      <c r="B113" s="662" t="s">
        <v>539</v>
      </c>
      <c r="C113" s="662" t="s">
        <v>3277</v>
      </c>
      <c r="D113" s="662" t="s">
        <v>3298</v>
      </c>
      <c r="E113" s="662" t="s">
        <v>3299</v>
      </c>
      <c r="F113" s="665"/>
      <c r="G113" s="665"/>
      <c r="H113" s="662"/>
      <c r="I113" s="662"/>
      <c r="J113" s="665">
        <v>33</v>
      </c>
      <c r="K113" s="665">
        <v>11517</v>
      </c>
      <c r="L113" s="662"/>
      <c r="M113" s="662">
        <v>349</v>
      </c>
      <c r="N113" s="665">
        <v>1</v>
      </c>
      <c r="O113" s="665">
        <v>372</v>
      </c>
      <c r="P113" s="678"/>
      <c r="Q113" s="666">
        <v>372</v>
      </c>
    </row>
    <row r="114" spans="1:17" ht="14.4" customHeight="1" x14ac:dyDescent="0.3">
      <c r="A114" s="661" t="s">
        <v>3428</v>
      </c>
      <c r="B114" s="662" t="s">
        <v>539</v>
      </c>
      <c r="C114" s="662" t="s">
        <v>3277</v>
      </c>
      <c r="D114" s="662" t="s">
        <v>3300</v>
      </c>
      <c r="E114" s="662" t="s">
        <v>3301</v>
      </c>
      <c r="F114" s="665"/>
      <c r="G114" s="665"/>
      <c r="H114" s="662"/>
      <c r="I114" s="662"/>
      <c r="J114" s="665">
        <v>386</v>
      </c>
      <c r="K114" s="665">
        <v>90710</v>
      </c>
      <c r="L114" s="662"/>
      <c r="M114" s="662">
        <v>235</v>
      </c>
      <c r="N114" s="665">
        <v>580</v>
      </c>
      <c r="O114" s="665">
        <v>145580</v>
      </c>
      <c r="P114" s="678"/>
      <c r="Q114" s="666">
        <v>251</v>
      </c>
    </row>
    <row r="115" spans="1:17" ht="14.4" customHeight="1" x14ac:dyDescent="0.3">
      <c r="A115" s="661" t="s">
        <v>3428</v>
      </c>
      <c r="B115" s="662" t="s">
        <v>539</v>
      </c>
      <c r="C115" s="662" t="s">
        <v>3277</v>
      </c>
      <c r="D115" s="662" t="s">
        <v>3302</v>
      </c>
      <c r="E115" s="662" t="s">
        <v>3303</v>
      </c>
      <c r="F115" s="665"/>
      <c r="G115" s="665"/>
      <c r="H115" s="662"/>
      <c r="I115" s="662"/>
      <c r="J115" s="665">
        <v>65</v>
      </c>
      <c r="K115" s="665">
        <v>7670</v>
      </c>
      <c r="L115" s="662"/>
      <c r="M115" s="662">
        <v>118</v>
      </c>
      <c r="N115" s="665"/>
      <c r="O115" s="665"/>
      <c r="P115" s="678"/>
      <c r="Q115" s="666"/>
    </row>
    <row r="116" spans="1:17" ht="14.4" customHeight="1" x14ac:dyDescent="0.3">
      <c r="A116" s="661" t="s">
        <v>3428</v>
      </c>
      <c r="B116" s="662" t="s">
        <v>539</v>
      </c>
      <c r="C116" s="662" t="s">
        <v>3277</v>
      </c>
      <c r="D116" s="662" t="s">
        <v>3304</v>
      </c>
      <c r="E116" s="662" t="s">
        <v>3305</v>
      </c>
      <c r="F116" s="665">
        <v>1073</v>
      </c>
      <c r="G116" s="665">
        <v>93351</v>
      </c>
      <c r="H116" s="662">
        <v>1</v>
      </c>
      <c r="I116" s="662">
        <v>87</v>
      </c>
      <c r="J116" s="665">
        <v>555</v>
      </c>
      <c r="K116" s="665">
        <v>49395</v>
      </c>
      <c r="L116" s="662">
        <v>0.52913198573127229</v>
      </c>
      <c r="M116" s="662">
        <v>89</v>
      </c>
      <c r="N116" s="665">
        <v>107</v>
      </c>
      <c r="O116" s="665">
        <v>9737</v>
      </c>
      <c r="P116" s="678">
        <v>0.10430525650501869</v>
      </c>
      <c r="Q116" s="666">
        <v>91</v>
      </c>
    </row>
    <row r="117" spans="1:17" ht="14.4" customHeight="1" x14ac:dyDescent="0.3">
      <c r="A117" s="661" t="s">
        <v>3428</v>
      </c>
      <c r="B117" s="662" t="s">
        <v>539</v>
      </c>
      <c r="C117" s="662" t="s">
        <v>3277</v>
      </c>
      <c r="D117" s="662" t="s">
        <v>3312</v>
      </c>
      <c r="E117" s="662" t="s">
        <v>3313</v>
      </c>
      <c r="F117" s="665">
        <v>1</v>
      </c>
      <c r="G117" s="665">
        <v>57</v>
      </c>
      <c r="H117" s="662">
        <v>1</v>
      </c>
      <c r="I117" s="662">
        <v>57</v>
      </c>
      <c r="J117" s="665">
        <v>1</v>
      </c>
      <c r="K117" s="665">
        <v>59</v>
      </c>
      <c r="L117" s="662">
        <v>1.0350877192982457</v>
      </c>
      <c r="M117" s="662">
        <v>59</v>
      </c>
      <c r="N117" s="665">
        <v>1</v>
      </c>
      <c r="O117" s="665">
        <v>59</v>
      </c>
      <c r="P117" s="678">
        <v>1.0350877192982457</v>
      </c>
      <c r="Q117" s="666">
        <v>59</v>
      </c>
    </row>
    <row r="118" spans="1:17" ht="14.4" customHeight="1" x14ac:dyDescent="0.3">
      <c r="A118" s="661" t="s">
        <v>3428</v>
      </c>
      <c r="B118" s="662" t="s">
        <v>539</v>
      </c>
      <c r="C118" s="662" t="s">
        <v>3277</v>
      </c>
      <c r="D118" s="662" t="s">
        <v>3318</v>
      </c>
      <c r="E118" s="662" t="s">
        <v>3319</v>
      </c>
      <c r="F118" s="665">
        <v>368</v>
      </c>
      <c r="G118" s="665">
        <v>89056</v>
      </c>
      <c r="H118" s="662">
        <v>1</v>
      </c>
      <c r="I118" s="662">
        <v>242</v>
      </c>
      <c r="J118" s="665">
        <v>353</v>
      </c>
      <c r="K118" s="665">
        <v>87191</v>
      </c>
      <c r="L118" s="662">
        <v>0.9790581207330219</v>
      </c>
      <c r="M118" s="662">
        <v>247</v>
      </c>
      <c r="N118" s="665">
        <v>405</v>
      </c>
      <c r="O118" s="665">
        <v>155520</v>
      </c>
      <c r="P118" s="678">
        <v>1.7463169241825369</v>
      </c>
      <c r="Q118" s="666">
        <v>384</v>
      </c>
    </row>
    <row r="119" spans="1:17" ht="14.4" customHeight="1" x14ac:dyDescent="0.3">
      <c r="A119" s="661" t="s">
        <v>3428</v>
      </c>
      <c r="B119" s="662" t="s">
        <v>539</v>
      </c>
      <c r="C119" s="662" t="s">
        <v>3277</v>
      </c>
      <c r="D119" s="662" t="s">
        <v>3320</v>
      </c>
      <c r="E119" s="662" t="s">
        <v>3321</v>
      </c>
      <c r="F119" s="665">
        <v>2</v>
      </c>
      <c r="G119" s="665">
        <v>492</v>
      </c>
      <c r="H119" s="662">
        <v>1</v>
      </c>
      <c r="I119" s="662">
        <v>246</v>
      </c>
      <c r="J119" s="665">
        <v>1</v>
      </c>
      <c r="K119" s="665">
        <v>251</v>
      </c>
      <c r="L119" s="662">
        <v>0.51016260162601623</v>
      </c>
      <c r="M119" s="662">
        <v>251</v>
      </c>
      <c r="N119" s="665"/>
      <c r="O119" s="665"/>
      <c r="P119" s="678"/>
      <c r="Q119" s="666"/>
    </row>
    <row r="120" spans="1:17" ht="14.4" customHeight="1" x14ac:dyDescent="0.3">
      <c r="A120" s="661" t="s">
        <v>3428</v>
      </c>
      <c r="B120" s="662" t="s">
        <v>539</v>
      </c>
      <c r="C120" s="662" t="s">
        <v>3277</v>
      </c>
      <c r="D120" s="662" t="s">
        <v>3429</v>
      </c>
      <c r="E120" s="662"/>
      <c r="F120" s="665">
        <v>119</v>
      </c>
      <c r="G120" s="665">
        <v>40936</v>
      </c>
      <c r="H120" s="662">
        <v>1</v>
      </c>
      <c r="I120" s="662">
        <v>344</v>
      </c>
      <c r="J120" s="665"/>
      <c r="K120" s="665"/>
      <c r="L120" s="662"/>
      <c r="M120" s="662"/>
      <c r="N120" s="665"/>
      <c r="O120" s="665"/>
      <c r="P120" s="678"/>
      <c r="Q120" s="666"/>
    </row>
    <row r="121" spans="1:17" ht="14.4" customHeight="1" x14ac:dyDescent="0.3">
      <c r="A121" s="661" t="s">
        <v>3428</v>
      </c>
      <c r="B121" s="662" t="s">
        <v>539</v>
      </c>
      <c r="C121" s="662" t="s">
        <v>3277</v>
      </c>
      <c r="D121" s="662" t="s">
        <v>3430</v>
      </c>
      <c r="E121" s="662"/>
      <c r="F121" s="665">
        <v>46</v>
      </c>
      <c r="G121" s="665">
        <v>10672</v>
      </c>
      <c r="H121" s="662">
        <v>1</v>
      </c>
      <c r="I121" s="662">
        <v>232</v>
      </c>
      <c r="J121" s="665"/>
      <c r="K121" s="665"/>
      <c r="L121" s="662"/>
      <c r="M121" s="662"/>
      <c r="N121" s="665"/>
      <c r="O121" s="665"/>
      <c r="P121" s="678"/>
      <c r="Q121" s="666"/>
    </row>
    <row r="122" spans="1:17" ht="14.4" customHeight="1" x14ac:dyDescent="0.3">
      <c r="A122" s="661" t="s">
        <v>3428</v>
      </c>
      <c r="B122" s="662" t="s">
        <v>539</v>
      </c>
      <c r="C122" s="662" t="s">
        <v>3277</v>
      </c>
      <c r="D122" s="662" t="s">
        <v>3431</v>
      </c>
      <c r="E122" s="662"/>
      <c r="F122" s="665">
        <v>384</v>
      </c>
      <c r="G122" s="665">
        <v>44544</v>
      </c>
      <c r="H122" s="662">
        <v>1</v>
      </c>
      <c r="I122" s="662">
        <v>116</v>
      </c>
      <c r="J122" s="665"/>
      <c r="K122" s="665"/>
      <c r="L122" s="662"/>
      <c r="M122" s="662"/>
      <c r="N122" s="665"/>
      <c r="O122" s="665"/>
      <c r="P122" s="678"/>
      <c r="Q122" s="666"/>
    </row>
    <row r="123" spans="1:17" ht="14.4" customHeight="1" x14ac:dyDescent="0.3">
      <c r="A123" s="661" t="s">
        <v>3428</v>
      </c>
      <c r="B123" s="662" t="s">
        <v>539</v>
      </c>
      <c r="C123" s="662" t="s">
        <v>3277</v>
      </c>
      <c r="D123" s="662" t="s">
        <v>3432</v>
      </c>
      <c r="E123" s="662" t="s">
        <v>3433</v>
      </c>
      <c r="F123" s="665">
        <v>134</v>
      </c>
      <c r="G123" s="665">
        <v>159862</v>
      </c>
      <c r="H123" s="662">
        <v>1</v>
      </c>
      <c r="I123" s="662">
        <v>1193</v>
      </c>
      <c r="J123" s="665">
        <v>77</v>
      </c>
      <c r="K123" s="665">
        <v>93324</v>
      </c>
      <c r="L123" s="662">
        <v>0.58377850896398142</v>
      </c>
      <c r="M123" s="662">
        <v>1212</v>
      </c>
      <c r="N123" s="665">
        <v>101</v>
      </c>
      <c r="O123" s="665">
        <v>127361</v>
      </c>
      <c r="P123" s="678">
        <v>0.79669339805582318</v>
      </c>
      <c r="Q123" s="666">
        <v>1261</v>
      </c>
    </row>
    <row r="124" spans="1:17" ht="14.4" customHeight="1" x14ac:dyDescent="0.3">
      <c r="A124" s="661" t="s">
        <v>3428</v>
      </c>
      <c r="B124" s="662" t="s">
        <v>539</v>
      </c>
      <c r="C124" s="662" t="s">
        <v>3277</v>
      </c>
      <c r="D124" s="662" t="s">
        <v>3434</v>
      </c>
      <c r="E124" s="662" t="s">
        <v>3435</v>
      </c>
      <c r="F124" s="665">
        <v>609</v>
      </c>
      <c r="G124" s="665">
        <v>200970</v>
      </c>
      <c r="H124" s="662">
        <v>1</v>
      </c>
      <c r="I124" s="662">
        <v>330</v>
      </c>
      <c r="J124" s="665">
        <v>529</v>
      </c>
      <c r="K124" s="665">
        <v>177215</v>
      </c>
      <c r="L124" s="662">
        <v>0.88179827835000246</v>
      </c>
      <c r="M124" s="662">
        <v>335</v>
      </c>
      <c r="N124" s="665">
        <v>574</v>
      </c>
      <c r="O124" s="665">
        <v>203196</v>
      </c>
      <c r="P124" s="678">
        <v>1.0110762800417974</v>
      </c>
      <c r="Q124" s="666">
        <v>354</v>
      </c>
    </row>
    <row r="125" spans="1:17" ht="14.4" customHeight="1" x14ac:dyDescent="0.3">
      <c r="A125" s="661" t="s">
        <v>3428</v>
      </c>
      <c r="B125" s="662" t="s">
        <v>539</v>
      </c>
      <c r="C125" s="662" t="s">
        <v>3277</v>
      </c>
      <c r="D125" s="662" t="s">
        <v>3436</v>
      </c>
      <c r="E125" s="662" t="s">
        <v>3437</v>
      </c>
      <c r="F125" s="665"/>
      <c r="G125" s="665"/>
      <c r="H125" s="662"/>
      <c r="I125" s="662"/>
      <c r="J125" s="665">
        <v>17</v>
      </c>
      <c r="K125" s="665">
        <v>7191</v>
      </c>
      <c r="L125" s="662"/>
      <c r="M125" s="662">
        <v>423</v>
      </c>
      <c r="N125" s="665"/>
      <c r="O125" s="665"/>
      <c r="P125" s="678"/>
      <c r="Q125" s="666"/>
    </row>
    <row r="126" spans="1:17" ht="14.4" customHeight="1" x14ac:dyDescent="0.3">
      <c r="A126" s="661" t="s">
        <v>3428</v>
      </c>
      <c r="B126" s="662" t="s">
        <v>539</v>
      </c>
      <c r="C126" s="662" t="s">
        <v>3277</v>
      </c>
      <c r="D126" s="662" t="s">
        <v>3438</v>
      </c>
      <c r="E126" s="662" t="s">
        <v>3439</v>
      </c>
      <c r="F126" s="665">
        <v>27</v>
      </c>
      <c r="G126" s="665">
        <v>18117</v>
      </c>
      <c r="H126" s="662">
        <v>1</v>
      </c>
      <c r="I126" s="662">
        <v>671</v>
      </c>
      <c r="J126" s="665">
        <v>27</v>
      </c>
      <c r="K126" s="665">
        <v>18387</v>
      </c>
      <c r="L126" s="662">
        <v>1.014903129657228</v>
      </c>
      <c r="M126" s="662">
        <v>681</v>
      </c>
      <c r="N126" s="665">
        <v>20</v>
      </c>
      <c r="O126" s="665">
        <v>14580</v>
      </c>
      <c r="P126" s="678">
        <v>0.80476900149031294</v>
      </c>
      <c r="Q126" s="666">
        <v>729</v>
      </c>
    </row>
    <row r="127" spans="1:17" ht="14.4" customHeight="1" x14ac:dyDescent="0.3">
      <c r="A127" s="661" t="s">
        <v>3428</v>
      </c>
      <c r="B127" s="662" t="s">
        <v>539</v>
      </c>
      <c r="C127" s="662" t="s">
        <v>3277</v>
      </c>
      <c r="D127" s="662" t="s">
        <v>3440</v>
      </c>
      <c r="E127" s="662" t="s">
        <v>3441</v>
      </c>
      <c r="F127" s="665">
        <v>22</v>
      </c>
      <c r="G127" s="665">
        <v>14762</v>
      </c>
      <c r="H127" s="662">
        <v>1</v>
      </c>
      <c r="I127" s="662">
        <v>671</v>
      </c>
      <c r="J127" s="665">
        <v>20</v>
      </c>
      <c r="K127" s="665">
        <v>13620</v>
      </c>
      <c r="L127" s="662">
        <v>0.92263920877929817</v>
      </c>
      <c r="M127" s="662">
        <v>681</v>
      </c>
      <c r="N127" s="665">
        <v>12</v>
      </c>
      <c r="O127" s="665">
        <v>8748</v>
      </c>
      <c r="P127" s="678">
        <v>0.59260262837013955</v>
      </c>
      <c r="Q127" s="666">
        <v>729</v>
      </c>
    </row>
    <row r="128" spans="1:17" ht="14.4" customHeight="1" x14ac:dyDescent="0.3">
      <c r="A128" s="661" t="s">
        <v>3428</v>
      </c>
      <c r="B128" s="662" t="s">
        <v>539</v>
      </c>
      <c r="C128" s="662" t="s">
        <v>3277</v>
      </c>
      <c r="D128" s="662" t="s">
        <v>3442</v>
      </c>
      <c r="E128" s="662" t="s">
        <v>3443</v>
      </c>
      <c r="F128" s="665">
        <v>337</v>
      </c>
      <c r="G128" s="665">
        <v>65378</v>
      </c>
      <c r="H128" s="662">
        <v>1</v>
      </c>
      <c r="I128" s="662">
        <v>194</v>
      </c>
      <c r="J128" s="665">
        <v>308</v>
      </c>
      <c r="K128" s="665">
        <v>60676</v>
      </c>
      <c r="L128" s="662">
        <v>0.92807978218972742</v>
      </c>
      <c r="M128" s="662">
        <v>197</v>
      </c>
      <c r="N128" s="665">
        <v>380</v>
      </c>
      <c r="O128" s="665">
        <v>77900</v>
      </c>
      <c r="P128" s="678">
        <v>1.1915323197405856</v>
      </c>
      <c r="Q128" s="666">
        <v>205</v>
      </c>
    </row>
    <row r="129" spans="1:17" ht="14.4" customHeight="1" x14ac:dyDescent="0.3">
      <c r="A129" s="661" t="s">
        <v>3428</v>
      </c>
      <c r="B129" s="662" t="s">
        <v>539</v>
      </c>
      <c r="C129" s="662" t="s">
        <v>3277</v>
      </c>
      <c r="D129" s="662" t="s">
        <v>3444</v>
      </c>
      <c r="E129" s="662" t="s">
        <v>3445</v>
      </c>
      <c r="F129" s="665">
        <v>128</v>
      </c>
      <c r="G129" s="665">
        <v>24576</v>
      </c>
      <c r="H129" s="662">
        <v>1</v>
      </c>
      <c r="I129" s="662">
        <v>192</v>
      </c>
      <c r="J129" s="665">
        <v>104</v>
      </c>
      <c r="K129" s="665">
        <v>20280</v>
      </c>
      <c r="L129" s="662">
        <v>0.8251953125</v>
      </c>
      <c r="M129" s="662">
        <v>195</v>
      </c>
      <c r="N129" s="665">
        <v>91</v>
      </c>
      <c r="O129" s="665">
        <v>26117</v>
      </c>
      <c r="P129" s="678">
        <v>1.0627034505208333</v>
      </c>
      <c r="Q129" s="666">
        <v>287</v>
      </c>
    </row>
    <row r="130" spans="1:17" ht="14.4" customHeight="1" x14ac:dyDescent="0.3">
      <c r="A130" s="661" t="s">
        <v>3428</v>
      </c>
      <c r="B130" s="662" t="s">
        <v>539</v>
      </c>
      <c r="C130" s="662" t="s">
        <v>3277</v>
      </c>
      <c r="D130" s="662" t="s">
        <v>3446</v>
      </c>
      <c r="E130" s="662" t="s">
        <v>3447</v>
      </c>
      <c r="F130" s="665">
        <v>159</v>
      </c>
      <c r="G130" s="665">
        <v>22578</v>
      </c>
      <c r="H130" s="662">
        <v>1</v>
      </c>
      <c r="I130" s="662">
        <v>142</v>
      </c>
      <c r="J130" s="665">
        <v>160</v>
      </c>
      <c r="K130" s="665">
        <v>23040</v>
      </c>
      <c r="L130" s="662">
        <v>1.0204623970236513</v>
      </c>
      <c r="M130" s="662">
        <v>144</v>
      </c>
      <c r="N130" s="665">
        <v>157</v>
      </c>
      <c r="O130" s="665">
        <v>23550</v>
      </c>
      <c r="P130" s="678">
        <v>1.0430507573744352</v>
      </c>
      <c r="Q130" s="666">
        <v>150</v>
      </c>
    </row>
    <row r="131" spans="1:17" ht="14.4" customHeight="1" x14ac:dyDescent="0.3">
      <c r="A131" s="661" t="s">
        <v>3428</v>
      </c>
      <c r="B131" s="662" t="s">
        <v>539</v>
      </c>
      <c r="C131" s="662" t="s">
        <v>3277</v>
      </c>
      <c r="D131" s="662" t="s">
        <v>3448</v>
      </c>
      <c r="E131" s="662" t="s">
        <v>3449</v>
      </c>
      <c r="F131" s="665">
        <v>29</v>
      </c>
      <c r="G131" s="665">
        <v>53389</v>
      </c>
      <c r="H131" s="662">
        <v>1</v>
      </c>
      <c r="I131" s="662">
        <v>1841</v>
      </c>
      <c r="J131" s="665"/>
      <c r="K131" s="665"/>
      <c r="L131" s="662"/>
      <c r="M131" s="662"/>
      <c r="N131" s="665">
        <v>12</v>
      </c>
      <c r="O131" s="665">
        <v>23112</v>
      </c>
      <c r="P131" s="678">
        <v>0.43289816254284591</v>
      </c>
      <c r="Q131" s="666">
        <v>1926</v>
      </c>
    </row>
    <row r="132" spans="1:17" ht="14.4" customHeight="1" x14ac:dyDescent="0.3">
      <c r="A132" s="661" t="s">
        <v>3428</v>
      </c>
      <c r="B132" s="662" t="s">
        <v>539</v>
      </c>
      <c r="C132" s="662" t="s">
        <v>3277</v>
      </c>
      <c r="D132" s="662" t="s">
        <v>3348</v>
      </c>
      <c r="E132" s="662" t="s">
        <v>3349</v>
      </c>
      <c r="F132" s="665">
        <v>167</v>
      </c>
      <c r="G132" s="665">
        <v>9018</v>
      </c>
      <c r="H132" s="662">
        <v>1</v>
      </c>
      <c r="I132" s="662">
        <v>54</v>
      </c>
      <c r="J132" s="665">
        <v>85</v>
      </c>
      <c r="K132" s="665">
        <v>4760</v>
      </c>
      <c r="L132" s="662">
        <v>0.52783322244400088</v>
      </c>
      <c r="M132" s="662">
        <v>56</v>
      </c>
      <c r="N132" s="665">
        <v>34</v>
      </c>
      <c r="O132" s="665">
        <v>1972</v>
      </c>
      <c r="P132" s="678">
        <v>0.21867376358394322</v>
      </c>
      <c r="Q132" s="666">
        <v>58</v>
      </c>
    </row>
    <row r="133" spans="1:17" ht="14.4" customHeight="1" x14ac:dyDescent="0.3">
      <c r="A133" s="661" t="s">
        <v>3428</v>
      </c>
      <c r="B133" s="662" t="s">
        <v>539</v>
      </c>
      <c r="C133" s="662" t="s">
        <v>3277</v>
      </c>
      <c r="D133" s="662" t="s">
        <v>3354</v>
      </c>
      <c r="E133" s="662" t="s">
        <v>3355</v>
      </c>
      <c r="F133" s="665">
        <v>2</v>
      </c>
      <c r="G133" s="665">
        <v>0</v>
      </c>
      <c r="H133" s="662"/>
      <c r="I133" s="662">
        <v>0</v>
      </c>
      <c r="J133" s="665"/>
      <c r="K133" s="665"/>
      <c r="L133" s="662"/>
      <c r="M133" s="662"/>
      <c r="N133" s="665"/>
      <c r="O133" s="665"/>
      <c r="P133" s="678"/>
      <c r="Q133" s="666"/>
    </row>
    <row r="134" spans="1:17" ht="14.4" customHeight="1" x14ac:dyDescent="0.3">
      <c r="A134" s="661" t="s">
        <v>3428</v>
      </c>
      <c r="B134" s="662" t="s">
        <v>539</v>
      </c>
      <c r="C134" s="662" t="s">
        <v>3277</v>
      </c>
      <c r="D134" s="662" t="s">
        <v>3360</v>
      </c>
      <c r="E134" s="662" t="s">
        <v>3361</v>
      </c>
      <c r="F134" s="665">
        <v>1069</v>
      </c>
      <c r="G134" s="665">
        <v>0</v>
      </c>
      <c r="H134" s="662"/>
      <c r="I134" s="662">
        <v>0</v>
      </c>
      <c r="J134" s="665">
        <v>393</v>
      </c>
      <c r="K134" s="665">
        <v>0</v>
      </c>
      <c r="L134" s="662"/>
      <c r="M134" s="662">
        <v>0</v>
      </c>
      <c r="N134" s="665">
        <v>352</v>
      </c>
      <c r="O134" s="665">
        <v>11733.33</v>
      </c>
      <c r="P134" s="678"/>
      <c r="Q134" s="666">
        <v>33.333323863636366</v>
      </c>
    </row>
    <row r="135" spans="1:17" ht="14.4" customHeight="1" x14ac:dyDescent="0.3">
      <c r="A135" s="661" t="s">
        <v>3428</v>
      </c>
      <c r="B135" s="662" t="s">
        <v>539</v>
      </c>
      <c r="C135" s="662" t="s">
        <v>3277</v>
      </c>
      <c r="D135" s="662" t="s">
        <v>3362</v>
      </c>
      <c r="E135" s="662" t="s">
        <v>3363</v>
      </c>
      <c r="F135" s="665">
        <v>42</v>
      </c>
      <c r="G135" s="665">
        <v>4452</v>
      </c>
      <c r="H135" s="662">
        <v>1</v>
      </c>
      <c r="I135" s="662">
        <v>106</v>
      </c>
      <c r="J135" s="665">
        <v>46</v>
      </c>
      <c r="K135" s="665">
        <v>4968</v>
      </c>
      <c r="L135" s="662">
        <v>1.1159029649595686</v>
      </c>
      <c r="M135" s="662">
        <v>108</v>
      </c>
      <c r="N135" s="665">
        <v>75</v>
      </c>
      <c r="O135" s="665">
        <v>8700</v>
      </c>
      <c r="P135" s="678">
        <v>1.954177897574124</v>
      </c>
      <c r="Q135" s="666">
        <v>116</v>
      </c>
    </row>
    <row r="136" spans="1:17" ht="14.4" customHeight="1" x14ac:dyDescent="0.3">
      <c r="A136" s="661" t="s">
        <v>3428</v>
      </c>
      <c r="B136" s="662" t="s">
        <v>539</v>
      </c>
      <c r="C136" s="662" t="s">
        <v>3277</v>
      </c>
      <c r="D136" s="662" t="s">
        <v>3368</v>
      </c>
      <c r="E136" s="662" t="s">
        <v>3369</v>
      </c>
      <c r="F136" s="665">
        <v>18</v>
      </c>
      <c r="G136" s="665">
        <v>540</v>
      </c>
      <c r="H136" s="662">
        <v>1</v>
      </c>
      <c r="I136" s="662">
        <v>30</v>
      </c>
      <c r="J136" s="665">
        <v>43</v>
      </c>
      <c r="K136" s="665">
        <v>1333</v>
      </c>
      <c r="L136" s="662">
        <v>2.4685185185185183</v>
      </c>
      <c r="M136" s="662">
        <v>31</v>
      </c>
      <c r="N136" s="665">
        <v>29</v>
      </c>
      <c r="O136" s="665">
        <v>928</v>
      </c>
      <c r="P136" s="678">
        <v>1.7185185185185186</v>
      </c>
      <c r="Q136" s="666">
        <v>32</v>
      </c>
    </row>
    <row r="137" spans="1:17" ht="14.4" customHeight="1" x14ac:dyDescent="0.3">
      <c r="A137" s="661" t="s">
        <v>3428</v>
      </c>
      <c r="B137" s="662" t="s">
        <v>539</v>
      </c>
      <c r="C137" s="662" t="s">
        <v>3277</v>
      </c>
      <c r="D137" s="662" t="s">
        <v>3450</v>
      </c>
      <c r="E137" s="662" t="s">
        <v>3451</v>
      </c>
      <c r="F137" s="665">
        <v>102</v>
      </c>
      <c r="G137" s="665">
        <v>8976</v>
      </c>
      <c r="H137" s="662">
        <v>1</v>
      </c>
      <c r="I137" s="662">
        <v>88</v>
      </c>
      <c r="J137" s="665">
        <v>51</v>
      </c>
      <c r="K137" s="665">
        <v>4590</v>
      </c>
      <c r="L137" s="662">
        <v>0.51136363636363635</v>
      </c>
      <c r="M137" s="662">
        <v>90</v>
      </c>
      <c r="N137" s="665">
        <v>32</v>
      </c>
      <c r="O137" s="665">
        <v>2944</v>
      </c>
      <c r="P137" s="678">
        <v>0.32798573975044565</v>
      </c>
      <c r="Q137" s="666">
        <v>92</v>
      </c>
    </row>
    <row r="138" spans="1:17" ht="14.4" customHeight="1" x14ac:dyDescent="0.3">
      <c r="A138" s="661" t="s">
        <v>3428</v>
      </c>
      <c r="B138" s="662" t="s">
        <v>539</v>
      </c>
      <c r="C138" s="662" t="s">
        <v>3277</v>
      </c>
      <c r="D138" s="662" t="s">
        <v>3452</v>
      </c>
      <c r="E138" s="662" t="s">
        <v>3453</v>
      </c>
      <c r="F138" s="665">
        <v>96</v>
      </c>
      <c r="G138" s="665">
        <v>10464</v>
      </c>
      <c r="H138" s="662">
        <v>1</v>
      </c>
      <c r="I138" s="662">
        <v>109</v>
      </c>
      <c r="J138" s="665">
        <v>29</v>
      </c>
      <c r="K138" s="665">
        <v>3248</v>
      </c>
      <c r="L138" s="662">
        <v>0.31039755351681958</v>
      </c>
      <c r="M138" s="662">
        <v>112</v>
      </c>
      <c r="N138" s="665">
        <v>29</v>
      </c>
      <c r="O138" s="665">
        <v>3306</v>
      </c>
      <c r="P138" s="678">
        <v>0.31594036697247707</v>
      </c>
      <c r="Q138" s="666">
        <v>114</v>
      </c>
    </row>
    <row r="139" spans="1:17" ht="14.4" customHeight="1" x14ac:dyDescent="0.3">
      <c r="A139" s="661" t="s">
        <v>3428</v>
      </c>
      <c r="B139" s="662" t="s">
        <v>539</v>
      </c>
      <c r="C139" s="662" t="s">
        <v>3277</v>
      </c>
      <c r="D139" s="662" t="s">
        <v>3382</v>
      </c>
      <c r="E139" s="662" t="s">
        <v>3383</v>
      </c>
      <c r="F139" s="665">
        <v>644</v>
      </c>
      <c r="G139" s="665">
        <v>132664</v>
      </c>
      <c r="H139" s="662">
        <v>1</v>
      </c>
      <c r="I139" s="662">
        <v>206</v>
      </c>
      <c r="J139" s="665">
        <v>712</v>
      </c>
      <c r="K139" s="665">
        <v>149520</v>
      </c>
      <c r="L139" s="662">
        <v>1.1270578303081469</v>
      </c>
      <c r="M139" s="662">
        <v>210</v>
      </c>
      <c r="N139" s="665">
        <v>1001</v>
      </c>
      <c r="O139" s="665">
        <v>222222</v>
      </c>
      <c r="P139" s="678">
        <v>1.6750738708315744</v>
      </c>
      <c r="Q139" s="666">
        <v>222</v>
      </c>
    </row>
    <row r="140" spans="1:17" ht="14.4" customHeight="1" x14ac:dyDescent="0.3">
      <c r="A140" s="661" t="s">
        <v>3428</v>
      </c>
      <c r="B140" s="662" t="s">
        <v>539</v>
      </c>
      <c r="C140" s="662" t="s">
        <v>3277</v>
      </c>
      <c r="D140" s="662" t="s">
        <v>3454</v>
      </c>
      <c r="E140" s="662" t="s">
        <v>3455</v>
      </c>
      <c r="F140" s="665">
        <v>509</v>
      </c>
      <c r="G140" s="665">
        <v>113507</v>
      </c>
      <c r="H140" s="662">
        <v>1</v>
      </c>
      <c r="I140" s="662">
        <v>223</v>
      </c>
      <c r="J140" s="665">
        <v>475</v>
      </c>
      <c r="K140" s="665">
        <v>108300</v>
      </c>
      <c r="L140" s="662">
        <v>0.95412617724017024</v>
      </c>
      <c r="M140" s="662">
        <v>228</v>
      </c>
      <c r="N140" s="665">
        <v>519</v>
      </c>
      <c r="O140" s="665">
        <v>124560</v>
      </c>
      <c r="P140" s="678">
        <v>1.0973772542662568</v>
      </c>
      <c r="Q140" s="666">
        <v>240</v>
      </c>
    </row>
    <row r="141" spans="1:17" ht="14.4" customHeight="1" x14ac:dyDescent="0.3">
      <c r="A141" s="661" t="s">
        <v>3428</v>
      </c>
      <c r="B141" s="662" t="s">
        <v>539</v>
      </c>
      <c r="C141" s="662" t="s">
        <v>3277</v>
      </c>
      <c r="D141" s="662" t="s">
        <v>3456</v>
      </c>
      <c r="E141" s="662" t="s">
        <v>3457</v>
      </c>
      <c r="F141" s="665">
        <v>1185</v>
      </c>
      <c r="G141" s="665">
        <v>398160</v>
      </c>
      <c r="H141" s="662">
        <v>1</v>
      </c>
      <c r="I141" s="662">
        <v>336</v>
      </c>
      <c r="J141" s="665">
        <v>868</v>
      </c>
      <c r="K141" s="665">
        <v>295988</v>
      </c>
      <c r="L141" s="662">
        <v>0.74338959212376932</v>
      </c>
      <c r="M141" s="662">
        <v>341</v>
      </c>
      <c r="N141" s="665">
        <v>1107</v>
      </c>
      <c r="O141" s="665">
        <v>402948</v>
      </c>
      <c r="P141" s="678">
        <v>1.0120253164556963</v>
      </c>
      <c r="Q141" s="666">
        <v>364</v>
      </c>
    </row>
    <row r="142" spans="1:17" ht="14.4" customHeight="1" x14ac:dyDescent="0.3">
      <c r="A142" s="661" t="s">
        <v>3428</v>
      </c>
      <c r="B142" s="662" t="s">
        <v>539</v>
      </c>
      <c r="C142" s="662" t="s">
        <v>3277</v>
      </c>
      <c r="D142" s="662" t="s">
        <v>3400</v>
      </c>
      <c r="E142" s="662" t="s">
        <v>3401</v>
      </c>
      <c r="F142" s="665">
        <v>498</v>
      </c>
      <c r="G142" s="665">
        <v>67728</v>
      </c>
      <c r="H142" s="662">
        <v>1</v>
      </c>
      <c r="I142" s="662">
        <v>136</v>
      </c>
      <c r="J142" s="665">
        <v>257</v>
      </c>
      <c r="K142" s="665">
        <v>35723</v>
      </c>
      <c r="L142" s="662">
        <v>0.52744802740373253</v>
      </c>
      <c r="M142" s="662">
        <v>139</v>
      </c>
      <c r="N142" s="665">
        <v>12</v>
      </c>
      <c r="O142" s="665">
        <v>1716</v>
      </c>
      <c r="P142" s="678">
        <v>2.5336640680368533E-2</v>
      </c>
      <c r="Q142" s="666">
        <v>143</v>
      </c>
    </row>
    <row r="143" spans="1:17" ht="14.4" customHeight="1" x14ac:dyDescent="0.3">
      <c r="A143" s="661" t="s">
        <v>3428</v>
      </c>
      <c r="B143" s="662" t="s">
        <v>539</v>
      </c>
      <c r="C143" s="662" t="s">
        <v>3277</v>
      </c>
      <c r="D143" s="662" t="s">
        <v>3458</v>
      </c>
      <c r="E143" s="662" t="s">
        <v>3459</v>
      </c>
      <c r="F143" s="665">
        <v>10</v>
      </c>
      <c r="G143" s="665">
        <v>1170</v>
      </c>
      <c r="H143" s="662">
        <v>1</v>
      </c>
      <c r="I143" s="662">
        <v>117</v>
      </c>
      <c r="J143" s="665">
        <v>4</v>
      </c>
      <c r="K143" s="665">
        <v>476</v>
      </c>
      <c r="L143" s="662">
        <v>0.40683760683760684</v>
      </c>
      <c r="M143" s="662">
        <v>119</v>
      </c>
      <c r="N143" s="665">
        <v>3</v>
      </c>
      <c r="O143" s="665">
        <v>381</v>
      </c>
      <c r="P143" s="678">
        <v>0.32564102564102565</v>
      </c>
      <c r="Q143" s="666">
        <v>127</v>
      </c>
    </row>
    <row r="144" spans="1:17" ht="14.4" customHeight="1" x14ac:dyDescent="0.3">
      <c r="A144" s="661" t="s">
        <v>3428</v>
      </c>
      <c r="B144" s="662" t="s">
        <v>539</v>
      </c>
      <c r="C144" s="662" t="s">
        <v>3277</v>
      </c>
      <c r="D144" s="662" t="s">
        <v>3460</v>
      </c>
      <c r="E144" s="662" t="s">
        <v>3461</v>
      </c>
      <c r="F144" s="665"/>
      <c r="G144" s="665"/>
      <c r="H144" s="662"/>
      <c r="I144" s="662"/>
      <c r="J144" s="665">
        <v>1</v>
      </c>
      <c r="K144" s="665">
        <v>397</v>
      </c>
      <c r="L144" s="662"/>
      <c r="M144" s="662">
        <v>397</v>
      </c>
      <c r="N144" s="665"/>
      <c r="O144" s="665"/>
      <c r="P144" s="678"/>
      <c r="Q144" s="666"/>
    </row>
    <row r="145" spans="1:17" ht="14.4" customHeight="1" x14ac:dyDescent="0.3">
      <c r="A145" s="661" t="s">
        <v>3428</v>
      </c>
      <c r="B145" s="662" t="s">
        <v>539</v>
      </c>
      <c r="C145" s="662" t="s">
        <v>3277</v>
      </c>
      <c r="D145" s="662" t="s">
        <v>3462</v>
      </c>
      <c r="E145" s="662" t="s">
        <v>3463</v>
      </c>
      <c r="F145" s="665"/>
      <c r="G145" s="665"/>
      <c r="H145" s="662"/>
      <c r="I145" s="662"/>
      <c r="J145" s="665">
        <v>22</v>
      </c>
      <c r="K145" s="665">
        <v>9592</v>
      </c>
      <c r="L145" s="662"/>
      <c r="M145" s="662">
        <v>436</v>
      </c>
      <c r="N145" s="665">
        <v>45</v>
      </c>
      <c r="O145" s="665">
        <v>20700</v>
      </c>
      <c r="P145" s="678"/>
      <c r="Q145" s="666">
        <v>460</v>
      </c>
    </row>
    <row r="146" spans="1:17" ht="14.4" customHeight="1" thickBot="1" x14ac:dyDescent="0.35">
      <c r="A146" s="667" t="s">
        <v>3428</v>
      </c>
      <c r="B146" s="668" t="s">
        <v>539</v>
      </c>
      <c r="C146" s="668" t="s">
        <v>3277</v>
      </c>
      <c r="D146" s="668" t="s">
        <v>3464</v>
      </c>
      <c r="E146" s="668" t="s">
        <v>3465</v>
      </c>
      <c r="F146" s="671"/>
      <c r="G146" s="671"/>
      <c r="H146" s="668"/>
      <c r="I146" s="668"/>
      <c r="J146" s="671">
        <v>390</v>
      </c>
      <c r="K146" s="671">
        <v>44460</v>
      </c>
      <c r="L146" s="668"/>
      <c r="M146" s="668">
        <v>114</v>
      </c>
      <c r="N146" s="671">
        <v>588</v>
      </c>
      <c r="O146" s="671">
        <v>71736</v>
      </c>
      <c r="P146" s="679"/>
      <c r="Q146" s="672">
        <v>122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87" t="s">
        <v>157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2" t="s">
        <v>310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2321977</v>
      </c>
      <c r="C3" s="351">
        <f t="shared" ref="C3:R3" si="0">SUBTOTAL(9,C6:C1048576)</f>
        <v>26</v>
      </c>
      <c r="D3" s="351">
        <f t="shared" si="0"/>
        <v>2760351</v>
      </c>
      <c r="E3" s="351">
        <f t="shared" si="0"/>
        <v>48.683251690408653</v>
      </c>
      <c r="F3" s="351">
        <f t="shared" si="0"/>
        <v>2844055.33</v>
      </c>
      <c r="G3" s="354">
        <f>IF(B3&lt;&gt;0,F3/B3,"")</f>
        <v>1.2248421625192669</v>
      </c>
      <c r="H3" s="350">
        <f t="shared" si="0"/>
        <v>74843.180000000008</v>
      </c>
      <c r="I3" s="351">
        <f t="shared" si="0"/>
        <v>2</v>
      </c>
      <c r="J3" s="351">
        <f t="shared" si="0"/>
        <v>55313.64</v>
      </c>
      <c r="K3" s="351">
        <f t="shared" si="0"/>
        <v>0.74957739951296254</v>
      </c>
      <c r="L3" s="351">
        <f t="shared" si="0"/>
        <v>54496.76999999999</v>
      </c>
      <c r="M3" s="352">
        <f>IF(H3&lt;&gt;0,L3/H3,"")</f>
        <v>0.72814610496240251</v>
      </c>
      <c r="N3" s="353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2" t="s">
        <v>129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90"/>
      <c r="B5" s="791">
        <v>2014</v>
      </c>
      <c r="C5" s="792"/>
      <c r="D5" s="792">
        <v>2015</v>
      </c>
      <c r="E5" s="792"/>
      <c r="F5" s="792">
        <v>2016</v>
      </c>
      <c r="G5" s="793" t="s">
        <v>2</v>
      </c>
      <c r="H5" s="791">
        <v>2014</v>
      </c>
      <c r="I5" s="792"/>
      <c r="J5" s="792">
        <v>2015</v>
      </c>
      <c r="K5" s="792"/>
      <c r="L5" s="792">
        <v>2016</v>
      </c>
      <c r="M5" s="793" t="s">
        <v>2</v>
      </c>
      <c r="N5" s="791">
        <v>2014</v>
      </c>
      <c r="O5" s="792"/>
      <c r="P5" s="792">
        <v>2015</v>
      </c>
      <c r="Q5" s="792"/>
      <c r="R5" s="792">
        <v>2016</v>
      </c>
      <c r="S5" s="793" t="s">
        <v>2</v>
      </c>
    </row>
    <row r="6" spans="1:19" ht="14.4" customHeight="1" x14ac:dyDescent="0.3">
      <c r="A6" s="751" t="s">
        <v>3467</v>
      </c>
      <c r="B6" s="794">
        <v>19386</v>
      </c>
      <c r="C6" s="737">
        <v>1</v>
      </c>
      <c r="D6" s="794">
        <v>28433</v>
      </c>
      <c r="E6" s="737">
        <v>1.4666769833900752</v>
      </c>
      <c r="F6" s="794">
        <v>36401</v>
      </c>
      <c r="G6" s="742">
        <v>1.8776952439905086</v>
      </c>
      <c r="H6" s="794"/>
      <c r="I6" s="737"/>
      <c r="J6" s="794"/>
      <c r="K6" s="737"/>
      <c r="L6" s="794"/>
      <c r="M6" s="742"/>
      <c r="N6" s="794"/>
      <c r="O6" s="737"/>
      <c r="P6" s="794"/>
      <c r="Q6" s="737"/>
      <c r="R6" s="794"/>
      <c r="S6" s="235"/>
    </row>
    <row r="7" spans="1:19" ht="14.4" customHeight="1" x14ac:dyDescent="0.3">
      <c r="A7" s="690" t="s">
        <v>3468</v>
      </c>
      <c r="B7" s="801">
        <v>1865</v>
      </c>
      <c r="C7" s="662">
        <v>1</v>
      </c>
      <c r="D7" s="801">
        <v>3662</v>
      </c>
      <c r="E7" s="662">
        <v>1.963538873994638</v>
      </c>
      <c r="F7" s="801">
        <v>5110</v>
      </c>
      <c r="G7" s="678">
        <v>2.739946380697051</v>
      </c>
      <c r="H7" s="801"/>
      <c r="I7" s="662"/>
      <c r="J7" s="801"/>
      <c r="K7" s="662"/>
      <c r="L7" s="801"/>
      <c r="M7" s="678"/>
      <c r="N7" s="801"/>
      <c r="O7" s="662"/>
      <c r="P7" s="801"/>
      <c r="Q7" s="662"/>
      <c r="R7" s="801"/>
      <c r="S7" s="701"/>
    </row>
    <row r="8" spans="1:19" ht="14.4" customHeight="1" x14ac:dyDescent="0.3">
      <c r="A8" s="690" t="s">
        <v>3469</v>
      </c>
      <c r="B8" s="801">
        <v>19104</v>
      </c>
      <c r="C8" s="662">
        <v>1</v>
      </c>
      <c r="D8" s="801">
        <v>15498</v>
      </c>
      <c r="E8" s="662">
        <v>0.81124371859296485</v>
      </c>
      <c r="F8" s="801">
        <v>18446</v>
      </c>
      <c r="G8" s="678">
        <v>0.96555695142378561</v>
      </c>
      <c r="H8" s="801"/>
      <c r="I8" s="662"/>
      <c r="J8" s="801"/>
      <c r="K8" s="662"/>
      <c r="L8" s="801"/>
      <c r="M8" s="678"/>
      <c r="N8" s="801"/>
      <c r="O8" s="662"/>
      <c r="P8" s="801"/>
      <c r="Q8" s="662"/>
      <c r="R8" s="801"/>
      <c r="S8" s="701"/>
    </row>
    <row r="9" spans="1:19" ht="14.4" customHeight="1" x14ac:dyDescent="0.3">
      <c r="A9" s="690" t="s">
        <v>3470</v>
      </c>
      <c r="B9" s="801">
        <v>5281</v>
      </c>
      <c r="C9" s="662">
        <v>1</v>
      </c>
      <c r="D9" s="801">
        <v>4546</v>
      </c>
      <c r="E9" s="662">
        <v>0.86082181405036928</v>
      </c>
      <c r="F9" s="801">
        <v>9219</v>
      </c>
      <c r="G9" s="678">
        <v>1.7456921037682258</v>
      </c>
      <c r="H9" s="801"/>
      <c r="I9" s="662"/>
      <c r="J9" s="801"/>
      <c r="K9" s="662"/>
      <c r="L9" s="801"/>
      <c r="M9" s="678"/>
      <c r="N9" s="801"/>
      <c r="O9" s="662"/>
      <c r="P9" s="801"/>
      <c r="Q9" s="662"/>
      <c r="R9" s="801"/>
      <c r="S9" s="701"/>
    </row>
    <row r="10" spans="1:19" ht="14.4" customHeight="1" x14ac:dyDescent="0.3">
      <c r="A10" s="690" t="s">
        <v>3471</v>
      </c>
      <c r="B10" s="801">
        <v>1019</v>
      </c>
      <c r="C10" s="662">
        <v>1</v>
      </c>
      <c r="D10" s="801">
        <v>1624</v>
      </c>
      <c r="E10" s="662">
        <v>1.593719332679097</v>
      </c>
      <c r="F10" s="801">
        <v>3747</v>
      </c>
      <c r="G10" s="678">
        <v>3.677134445534838</v>
      </c>
      <c r="H10" s="801"/>
      <c r="I10" s="662"/>
      <c r="J10" s="801"/>
      <c r="K10" s="662"/>
      <c r="L10" s="801"/>
      <c r="M10" s="678"/>
      <c r="N10" s="801"/>
      <c r="O10" s="662"/>
      <c r="P10" s="801"/>
      <c r="Q10" s="662"/>
      <c r="R10" s="801"/>
      <c r="S10" s="701"/>
    </row>
    <row r="11" spans="1:19" ht="14.4" customHeight="1" x14ac:dyDescent="0.3">
      <c r="A11" s="690" t="s">
        <v>3472</v>
      </c>
      <c r="B11" s="801">
        <v>2351</v>
      </c>
      <c r="C11" s="662">
        <v>1</v>
      </c>
      <c r="D11" s="801">
        <v>2143</v>
      </c>
      <c r="E11" s="662">
        <v>0.911527009783071</v>
      </c>
      <c r="F11" s="801">
        <v>1920</v>
      </c>
      <c r="G11" s="678">
        <v>0.81667375584857504</v>
      </c>
      <c r="H11" s="801"/>
      <c r="I11" s="662"/>
      <c r="J11" s="801"/>
      <c r="K11" s="662"/>
      <c r="L11" s="801"/>
      <c r="M11" s="678"/>
      <c r="N11" s="801"/>
      <c r="O11" s="662"/>
      <c r="P11" s="801"/>
      <c r="Q11" s="662"/>
      <c r="R11" s="801"/>
      <c r="S11" s="701"/>
    </row>
    <row r="12" spans="1:19" ht="14.4" customHeight="1" x14ac:dyDescent="0.3">
      <c r="A12" s="690" t="s">
        <v>3473</v>
      </c>
      <c r="B12" s="801">
        <v>34</v>
      </c>
      <c r="C12" s="662">
        <v>1</v>
      </c>
      <c r="D12" s="801">
        <v>470</v>
      </c>
      <c r="E12" s="662">
        <v>13.823529411764707</v>
      </c>
      <c r="F12" s="801">
        <v>1303</v>
      </c>
      <c r="G12" s="678">
        <v>38.323529411764703</v>
      </c>
      <c r="H12" s="801"/>
      <c r="I12" s="662"/>
      <c r="J12" s="801"/>
      <c r="K12" s="662"/>
      <c r="L12" s="801"/>
      <c r="M12" s="678"/>
      <c r="N12" s="801"/>
      <c r="O12" s="662"/>
      <c r="P12" s="801"/>
      <c r="Q12" s="662"/>
      <c r="R12" s="801"/>
      <c r="S12" s="701"/>
    </row>
    <row r="13" spans="1:19" ht="14.4" customHeight="1" x14ac:dyDescent="0.3">
      <c r="A13" s="690" t="s">
        <v>3474</v>
      </c>
      <c r="B13" s="801"/>
      <c r="C13" s="662"/>
      <c r="D13" s="801">
        <v>482</v>
      </c>
      <c r="E13" s="662"/>
      <c r="F13" s="801">
        <v>2041</v>
      </c>
      <c r="G13" s="678"/>
      <c r="H13" s="801"/>
      <c r="I13" s="662"/>
      <c r="J13" s="801"/>
      <c r="K13" s="662"/>
      <c r="L13" s="801"/>
      <c r="M13" s="678"/>
      <c r="N13" s="801"/>
      <c r="O13" s="662"/>
      <c r="P13" s="801"/>
      <c r="Q13" s="662"/>
      <c r="R13" s="801"/>
      <c r="S13" s="701"/>
    </row>
    <row r="14" spans="1:19" ht="14.4" customHeight="1" x14ac:dyDescent="0.3">
      <c r="A14" s="690" t="s">
        <v>3475</v>
      </c>
      <c r="B14" s="801">
        <v>474</v>
      </c>
      <c r="C14" s="662">
        <v>1</v>
      </c>
      <c r="D14" s="801">
        <v>2191</v>
      </c>
      <c r="E14" s="662">
        <v>4.6223628691983123</v>
      </c>
      <c r="F14" s="801"/>
      <c r="G14" s="678"/>
      <c r="H14" s="801"/>
      <c r="I14" s="662"/>
      <c r="J14" s="801"/>
      <c r="K14" s="662"/>
      <c r="L14" s="801"/>
      <c r="M14" s="678"/>
      <c r="N14" s="801"/>
      <c r="O14" s="662"/>
      <c r="P14" s="801"/>
      <c r="Q14" s="662"/>
      <c r="R14" s="801"/>
      <c r="S14" s="701"/>
    </row>
    <row r="15" spans="1:19" ht="14.4" customHeight="1" x14ac:dyDescent="0.3">
      <c r="A15" s="690" t="s">
        <v>3476</v>
      </c>
      <c r="B15" s="801">
        <v>52635</v>
      </c>
      <c r="C15" s="662">
        <v>1</v>
      </c>
      <c r="D15" s="801">
        <v>113395</v>
      </c>
      <c r="E15" s="662">
        <v>2.1543649662771918</v>
      </c>
      <c r="F15" s="801">
        <v>118751</v>
      </c>
      <c r="G15" s="678">
        <v>2.2561223520471168</v>
      </c>
      <c r="H15" s="801"/>
      <c r="I15" s="662"/>
      <c r="J15" s="801"/>
      <c r="K15" s="662"/>
      <c r="L15" s="801"/>
      <c r="M15" s="678"/>
      <c r="N15" s="801"/>
      <c r="O15" s="662"/>
      <c r="P15" s="801"/>
      <c r="Q15" s="662"/>
      <c r="R15" s="801"/>
      <c r="S15" s="701"/>
    </row>
    <row r="16" spans="1:19" ht="14.4" customHeight="1" x14ac:dyDescent="0.3">
      <c r="A16" s="690" t="s">
        <v>3477</v>
      </c>
      <c r="B16" s="801">
        <v>2809</v>
      </c>
      <c r="C16" s="662">
        <v>1</v>
      </c>
      <c r="D16" s="801">
        <v>1650</v>
      </c>
      <c r="E16" s="662">
        <v>0.5873976504093984</v>
      </c>
      <c r="F16" s="801">
        <v>7052</v>
      </c>
      <c r="G16" s="678">
        <v>2.5105019579921679</v>
      </c>
      <c r="H16" s="801"/>
      <c r="I16" s="662"/>
      <c r="J16" s="801"/>
      <c r="K16" s="662"/>
      <c r="L16" s="801"/>
      <c r="M16" s="678"/>
      <c r="N16" s="801"/>
      <c r="O16" s="662"/>
      <c r="P16" s="801"/>
      <c r="Q16" s="662"/>
      <c r="R16" s="801"/>
      <c r="S16" s="701"/>
    </row>
    <row r="17" spans="1:19" ht="14.4" customHeight="1" x14ac:dyDescent="0.3">
      <c r="A17" s="690" t="s">
        <v>3478</v>
      </c>
      <c r="B17" s="801">
        <v>1995</v>
      </c>
      <c r="C17" s="662">
        <v>1</v>
      </c>
      <c r="D17" s="801"/>
      <c r="E17" s="662"/>
      <c r="F17" s="801">
        <v>635</v>
      </c>
      <c r="G17" s="678">
        <v>0.31829573934837091</v>
      </c>
      <c r="H17" s="801"/>
      <c r="I17" s="662"/>
      <c r="J17" s="801"/>
      <c r="K17" s="662"/>
      <c r="L17" s="801"/>
      <c r="M17" s="678"/>
      <c r="N17" s="801"/>
      <c r="O17" s="662"/>
      <c r="P17" s="801"/>
      <c r="Q17" s="662"/>
      <c r="R17" s="801"/>
      <c r="S17" s="701"/>
    </row>
    <row r="18" spans="1:19" ht="14.4" customHeight="1" x14ac:dyDescent="0.3">
      <c r="A18" s="690" t="s">
        <v>1710</v>
      </c>
      <c r="B18" s="801">
        <v>2120252</v>
      </c>
      <c r="C18" s="662">
        <v>1</v>
      </c>
      <c r="D18" s="801">
        <v>2482154</v>
      </c>
      <c r="E18" s="662">
        <v>1.170688201213818</v>
      </c>
      <c r="F18" s="801">
        <v>2479024</v>
      </c>
      <c r="G18" s="678">
        <v>1.1692119615970178</v>
      </c>
      <c r="H18" s="801">
        <v>73793.100000000006</v>
      </c>
      <c r="I18" s="662">
        <v>1</v>
      </c>
      <c r="J18" s="801">
        <v>55313.64</v>
      </c>
      <c r="K18" s="662">
        <v>0.74957739951296254</v>
      </c>
      <c r="L18" s="801">
        <v>54496.76999999999</v>
      </c>
      <c r="M18" s="678">
        <v>0.73850766535082524</v>
      </c>
      <c r="N18" s="801"/>
      <c r="O18" s="662"/>
      <c r="P18" s="801"/>
      <c r="Q18" s="662"/>
      <c r="R18" s="801"/>
      <c r="S18" s="701"/>
    </row>
    <row r="19" spans="1:19" ht="14.4" customHeight="1" x14ac:dyDescent="0.3">
      <c r="A19" s="690" t="s">
        <v>3479</v>
      </c>
      <c r="B19" s="801">
        <v>2014</v>
      </c>
      <c r="C19" s="662">
        <v>1</v>
      </c>
      <c r="D19" s="801">
        <v>482</v>
      </c>
      <c r="E19" s="662">
        <v>0.23932472691161866</v>
      </c>
      <c r="F19" s="801"/>
      <c r="G19" s="678"/>
      <c r="H19" s="801">
        <v>1050.08</v>
      </c>
      <c r="I19" s="662">
        <v>1</v>
      </c>
      <c r="J19" s="801"/>
      <c r="K19" s="662"/>
      <c r="L19" s="801"/>
      <c r="M19" s="678"/>
      <c r="N19" s="801"/>
      <c r="O19" s="662"/>
      <c r="P19" s="801"/>
      <c r="Q19" s="662"/>
      <c r="R19" s="801"/>
      <c r="S19" s="701"/>
    </row>
    <row r="20" spans="1:19" ht="14.4" customHeight="1" x14ac:dyDescent="0.3">
      <c r="A20" s="690" t="s">
        <v>3480</v>
      </c>
      <c r="B20" s="801">
        <v>56014</v>
      </c>
      <c r="C20" s="662">
        <v>1</v>
      </c>
      <c r="D20" s="801">
        <v>55825</v>
      </c>
      <c r="E20" s="662">
        <v>0.99662584353911521</v>
      </c>
      <c r="F20" s="801">
        <v>96707</v>
      </c>
      <c r="G20" s="678">
        <v>1.7264790945120863</v>
      </c>
      <c r="H20" s="801"/>
      <c r="I20" s="662"/>
      <c r="J20" s="801"/>
      <c r="K20" s="662"/>
      <c r="L20" s="801"/>
      <c r="M20" s="678"/>
      <c r="N20" s="801"/>
      <c r="O20" s="662"/>
      <c r="P20" s="801"/>
      <c r="Q20" s="662"/>
      <c r="R20" s="801"/>
      <c r="S20" s="701"/>
    </row>
    <row r="21" spans="1:19" ht="14.4" customHeight="1" x14ac:dyDescent="0.3">
      <c r="A21" s="690" t="s">
        <v>3481</v>
      </c>
      <c r="B21" s="801">
        <v>8527</v>
      </c>
      <c r="C21" s="662">
        <v>1</v>
      </c>
      <c r="D21" s="801">
        <v>10564</v>
      </c>
      <c r="E21" s="662">
        <v>1.2388882373636683</v>
      </c>
      <c r="F21" s="801">
        <v>19401.330000000002</v>
      </c>
      <c r="G21" s="678">
        <v>2.2752820452679727</v>
      </c>
      <c r="H21" s="801"/>
      <c r="I21" s="662"/>
      <c r="J21" s="801"/>
      <c r="K21" s="662"/>
      <c r="L21" s="801"/>
      <c r="M21" s="678"/>
      <c r="N21" s="801"/>
      <c r="O21" s="662"/>
      <c r="P21" s="801"/>
      <c r="Q21" s="662"/>
      <c r="R21" s="801"/>
      <c r="S21" s="701"/>
    </row>
    <row r="22" spans="1:19" ht="14.4" customHeight="1" x14ac:dyDescent="0.3">
      <c r="A22" s="690" t="s">
        <v>3482</v>
      </c>
      <c r="B22" s="801">
        <v>2000</v>
      </c>
      <c r="C22" s="662">
        <v>1</v>
      </c>
      <c r="D22" s="801">
        <v>1862</v>
      </c>
      <c r="E22" s="662">
        <v>0.93100000000000005</v>
      </c>
      <c r="F22" s="801">
        <v>1569</v>
      </c>
      <c r="G22" s="678">
        <v>0.78449999999999998</v>
      </c>
      <c r="H22" s="801"/>
      <c r="I22" s="662"/>
      <c r="J22" s="801"/>
      <c r="K22" s="662"/>
      <c r="L22" s="801"/>
      <c r="M22" s="678"/>
      <c r="N22" s="801"/>
      <c r="O22" s="662"/>
      <c r="P22" s="801"/>
      <c r="Q22" s="662"/>
      <c r="R22" s="801"/>
      <c r="S22" s="701"/>
    </row>
    <row r="23" spans="1:19" ht="14.4" customHeight="1" x14ac:dyDescent="0.3">
      <c r="A23" s="690" t="s">
        <v>3483</v>
      </c>
      <c r="B23" s="801">
        <v>999</v>
      </c>
      <c r="C23" s="662">
        <v>1</v>
      </c>
      <c r="D23" s="801">
        <v>2270</v>
      </c>
      <c r="E23" s="662">
        <v>2.2722722722722724</v>
      </c>
      <c r="F23" s="801">
        <v>6343</v>
      </c>
      <c r="G23" s="678">
        <v>6.3493493493493496</v>
      </c>
      <c r="H23" s="801"/>
      <c r="I23" s="662"/>
      <c r="J23" s="801"/>
      <c r="K23" s="662"/>
      <c r="L23" s="801"/>
      <c r="M23" s="678"/>
      <c r="N23" s="801"/>
      <c r="O23" s="662"/>
      <c r="P23" s="801"/>
      <c r="Q23" s="662"/>
      <c r="R23" s="801"/>
      <c r="S23" s="701"/>
    </row>
    <row r="24" spans="1:19" ht="14.4" customHeight="1" x14ac:dyDescent="0.3">
      <c r="A24" s="690" t="s">
        <v>3484</v>
      </c>
      <c r="B24" s="801">
        <v>6109</v>
      </c>
      <c r="C24" s="662">
        <v>1</v>
      </c>
      <c r="D24" s="801">
        <v>6272</v>
      </c>
      <c r="E24" s="662">
        <v>1.0266819446717956</v>
      </c>
      <c r="F24" s="801">
        <v>4461</v>
      </c>
      <c r="G24" s="678">
        <v>0.73023408086429853</v>
      </c>
      <c r="H24" s="801"/>
      <c r="I24" s="662"/>
      <c r="J24" s="801"/>
      <c r="K24" s="662"/>
      <c r="L24" s="801"/>
      <c r="M24" s="678"/>
      <c r="N24" s="801"/>
      <c r="O24" s="662"/>
      <c r="P24" s="801"/>
      <c r="Q24" s="662"/>
      <c r="R24" s="801"/>
      <c r="S24" s="701"/>
    </row>
    <row r="25" spans="1:19" ht="14.4" customHeight="1" x14ac:dyDescent="0.3">
      <c r="A25" s="690" t="s">
        <v>3485</v>
      </c>
      <c r="B25" s="801">
        <v>1004</v>
      </c>
      <c r="C25" s="662">
        <v>1</v>
      </c>
      <c r="D25" s="801"/>
      <c r="E25" s="662"/>
      <c r="F25" s="801">
        <v>886</v>
      </c>
      <c r="G25" s="678">
        <v>0.88247011952191234</v>
      </c>
      <c r="H25" s="801"/>
      <c r="I25" s="662"/>
      <c r="J25" s="801"/>
      <c r="K25" s="662"/>
      <c r="L25" s="801"/>
      <c r="M25" s="678"/>
      <c r="N25" s="801"/>
      <c r="O25" s="662"/>
      <c r="P25" s="801"/>
      <c r="Q25" s="662"/>
      <c r="R25" s="801"/>
      <c r="S25" s="701"/>
    </row>
    <row r="26" spans="1:19" ht="14.4" customHeight="1" x14ac:dyDescent="0.3">
      <c r="A26" s="690" t="s">
        <v>3486</v>
      </c>
      <c r="B26" s="801">
        <v>1463</v>
      </c>
      <c r="C26" s="662">
        <v>1</v>
      </c>
      <c r="D26" s="801">
        <v>1612</v>
      </c>
      <c r="E26" s="662">
        <v>1.1018455228981545</v>
      </c>
      <c r="F26" s="801">
        <v>982</v>
      </c>
      <c r="G26" s="678">
        <v>0.6712235133287765</v>
      </c>
      <c r="H26" s="801"/>
      <c r="I26" s="662"/>
      <c r="J26" s="801"/>
      <c r="K26" s="662"/>
      <c r="L26" s="801"/>
      <c r="M26" s="678"/>
      <c r="N26" s="801"/>
      <c r="O26" s="662"/>
      <c r="P26" s="801"/>
      <c r="Q26" s="662"/>
      <c r="R26" s="801"/>
      <c r="S26" s="701"/>
    </row>
    <row r="27" spans="1:19" ht="14.4" customHeight="1" x14ac:dyDescent="0.3">
      <c r="A27" s="690" t="s">
        <v>3487</v>
      </c>
      <c r="B27" s="801">
        <v>405</v>
      </c>
      <c r="C27" s="662">
        <v>1</v>
      </c>
      <c r="D27" s="801">
        <v>235</v>
      </c>
      <c r="E27" s="662">
        <v>0.58024691358024694</v>
      </c>
      <c r="F27" s="801">
        <v>1083</v>
      </c>
      <c r="G27" s="678">
        <v>2.674074074074074</v>
      </c>
      <c r="H27" s="801"/>
      <c r="I27" s="662"/>
      <c r="J27" s="801"/>
      <c r="K27" s="662"/>
      <c r="L27" s="801"/>
      <c r="M27" s="678"/>
      <c r="N27" s="801"/>
      <c r="O27" s="662"/>
      <c r="P27" s="801"/>
      <c r="Q27" s="662"/>
      <c r="R27" s="801"/>
      <c r="S27" s="701"/>
    </row>
    <row r="28" spans="1:19" ht="14.4" customHeight="1" x14ac:dyDescent="0.3">
      <c r="A28" s="690" t="s">
        <v>3488</v>
      </c>
      <c r="B28" s="801">
        <v>2941</v>
      </c>
      <c r="C28" s="662">
        <v>1</v>
      </c>
      <c r="D28" s="801">
        <v>2723</v>
      </c>
      <c r="E28" s="662">
        <v>0.92587555253315201</v>
      </c>
      <c r="F28" s="801">
        <v>2496</v>
      </c>
      <c r="G28" s="678">
        <v>0.84869092145528735</v>
      </c>
      <c r="H28" s="801"/>
      <c r="I28" s="662"/>
      <c r="J28" s="801"/>
      <c r="K28" s="662"/>
      <c r="L28" s="801"/>
      <c r="M28" s="678"/>
      <c r="N28" s="801"/>
      <c r="O28" s="662"/>
      <c r="P28" s="801"/>
      <c r="Q28" s="662"/>
      <c r="R28" s="801"/>
      <c r="S28" s="701"/>
    </row>
    <row r="29" spans="1:19" ht="14.4" customHeight="1" x14ac:dyDescent="0.3">
      <c r="A29" s="690" t="s">
        <v>3489</v>
      </c>
      <c r="B29" s="801">
        <v>2845</v>
      </c>
      <c r="C29" s="662">
        <v>1</v>
      </c>
      <c r="D29" s="801">
        <v>2023</v>
      </c>
      <c r="E29" s="662">
        <v>0.71107205623901582</v>
      </c>
      <c r="F29" s="801">
        <v>6429</v>
      </c>
      <c r="G29" s="678">
        <v>2.2597539543057996</v>
      </c>
      <c r="H29" s="801"/>
      <c r="I29" s="662"/>
      <c r="J29" s="801"/>
      <c r="K29" s="662"/>
      <c r="L29" s="801"/>
      <c r="M29" s="678"/>
      <c r="N29" s="801"/>
      <c r="O29" s="662"/>
      <c r="P29" s="801"/>
      <c r="Q29" s="662"/>
      <c r="R29" s="801"/>
      <c r="S29" s="701"/>
    </row>
    <row r="30" spans="1:19" ht="14.4" customHeight="1" x14ac:dyDescent="0.3">
      <c r="A30" s="690" t="s">
        <v>3490</v>
      </c>
      <c r="B30" s="801">
        <v>9281</v>
      </c>
      <c r="C30" s="662">
        <v>1</v>
      </c>
      <c r="D30" s="801">
        <v>16969</v>
      </c>
      <c r="E30" s="662">
        <v>1.8283590130373881</v>
      </c>
      <c r="F30" s="801">
        <v>17309</v>
      </c>
      <c r="G30" s="678">
        <v>1.8649929964443486</v>
      </c>
      <c r="H30" s="801"/>
      <c r="I30" s="662"/>
      <c r="J30" s="801"/>
      <c r="K30" s="662"/>
      <c r="L30" s="801"/>
      <c r="M30" s="678"/>
      <c r="N30" s="801"/>
      <c r="O30" s="662"/>
      <c r="P30" s="801"/>
      <c r="Q30" s="662"/>
      <c r="R30" s="801"/>
      <c r="S30" s="701"/>
    </row>
    <row r="31" spans="1:19" ht="14.4" customHeight="1" x14ac:dyDescent="0.3">
      <c r="A31" s="690" t="s">
        <v>3491</v>
      </c>
      <c r="B31" s="801">
        <v>464</v>
      </c>
      <c r="C31" s="662">
        <v>1</v>
      </c>
      <c r="D31" s="801">
        <v>3031</v>
      </c>
      <c r="E31" s="662">
        <v>6.5323275862068968</v>
      </c>
      <c r="F31" s="801">
        <v>1718</v>
      </c>
      <c r="G31" s="678">
        <v>3.7025862068965516</v>
      </c>
      <c r="H31" s="801"/>
      <c r="I31" s="662"/>
      <c r="J31" s="801"/>
      <c r="K31" s="662"/>
      <c r="L31" s="801"/>
      <c r="M31" s="678"/>
      <c r="N31" s="801"/>
      <c r="O31" s="662"/>
      <c r="P31" s="801"/>
      <c r="Q31" s="662"/>
      <c r="R31" s="801"/>
      <c r="S31" s="701"/>
    </row>
    <row r="32" spans="1:19" ht="14.4" customHeight="1" thickBot="1" x14ac:dyDescent="0.35">
      <c r="A32" s="796" t="s">
        <v>3492</v>
      </c>
      <c r="B32" s="795">
        <v>706</v>
      </c>
      <c r="C32" s="668">
        <v>1</v>
      </c>
      <c r="D32" s="795">
        <v>235</v>
      </c>
      <c r="E32" s="668">
        <v>0.33286118980169971</v>
      </c>
      <c r="F32" s="795">
        <v>1022</v>
      </c>
      <c r="G32" s="679">
        <v>1.4475920679886685</v>
      </c>
      <c r="H32" s="795"/>
      <c r="I32" s="668"/>
      <c r="J32" s="795"/>
      <c r="K32" s="668"/>
      <c r="L32" s="795"/>
      <c r="M32" s="679"/>
      <c r="N32" s="795"/>
      <c r="O32" s="668"/>
      <c r="P32" s="795"/>
      <c r="Q32" s="668"/>
      <c r="R32" s="795"/>
      <c r="S32" s="70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0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78" t="s">
        <v>3719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310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5136.6000000000004</v>
      </c>
      <c r="G3" s="212">
        <f t="shared" si="0"/>
        <v>2396820.1800000002</v>
      </c>
      <c r="H3" s="212"/>
      <c r="I3" s="212"/>
      <c r="J3" s="212">
        <f t="shared" si="0"/>
        <v>6291.2</v>
      </c>
      <c r="K3" s="212">
        <f t="shared" si="0"/>
        <v>2815664.6399999997</v>
      </c>
      <c r="L3" s="212"/>
      <c r="M3" s="212"/>
      <c r="N3" s="212">
        <f t="shared" si="0"/>
        <v>6292</v>
      </c>
      <c r="O3" s="212">
        <f t="shared" si="0"/>
        <v>2898552.1</v>
      </c>
      <c r="P3" s="79">
        <f>IF(G3=0,0,O3/G3)</f>
        <v>1.2093323162858216</v>
      </c>
      <c r="Q3" s="213">
        <f>IF(N3=0,0,O3/N3)</f>
        <v>460.6726160203433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70" t="s">
        <v>121</v>
      </c>
      <c r="E4" s="562" t="s">
        <v>81</v>
      </c>
      <c r="F4" s="568">
        <v>2014</v>
      </c>
      <c r="G4" s="569"/>
      <c r="H4" s="214"/>
      <c r="I4" s="214"/>
      <c r="J4" s="568">
        <v>2015</v>
      </c>
      <c r="K4" s="569"/>
      <c r="L4" s="214"/>
      <c r="M4" s="214"/>
      <c r="N4" s="568">
        <v>2016</v>
      </c>
      <c r="O4" s="569"/>
      <c r="P4" s="571" t="s">
        <v>2</v>
      </c>
      <c r="Q4" s="559" t="s">
        <v>122</v>
      </c>
    </row>
    <row r="5" spans="1:17" ht="14.4" customHeight="1" thickBot="1" x14ac:dyDescent="0.35">
      <c r="A5" s="806"/>
      <c r="B5" s="804"/>
      <c r="C5" s="806"/>
      <c r="D5" s="814"/>
      <c r="E5" s="808"/>
      <c r="F5" s="815" t="s">
        <v>91</v>
      </c>
      <c r="G5" s="816" t="s">
        <v>14</v>
      </c>
      <c r="H5" s="817"/>
      <c r="I5" s="817"/>
      <c r="J5" s="815" t="s">
        <v>91</v>
      </c>
      <c r="K5" s="816" t="s">
        <v>14</v>
      </c>
      <c r="L5" s="817"/>
      <c r="M5" s="817"/>
      <c r="N5" s="815" t="s">
        <v>91</v>
      </c>
      <c r="O5" s="816" t="s">
        <v>14</v>
      </c>
      <c r="P5" s="818"/>
      <c r="Q5" s="813"/>
    </row>
    <row r="6" spans="1:17" ht="14.4" customHeight="1" x14ac:dyDescent="0.3">
      <c r="A6" s="736" t="s">
        <v>3493</v>
      </c>
      <c r="B6" s="737" t="s">
        <v>3235</v>
      </c>
      <c r="C6" s="737" t="s">
        <v>3277</v>
      </c>
      <c r="D6" s="737" t="s">
        <v>3298</v>
      </c>
      <c r="E6" s="737" t="s">
        <v>3299</v>
      </c>
      <c r="F6" s="229">
        <v>1</v>
      </c>
      <c r="G6" s="229">
        <v>344</v>
      </c>
      <c r="H6" s="229">
        <v>1</v>
      </c>
      <c r="I6" s="229">
        <v>344</v>
      </c>
      <c r="J6" s="229">
        <v>2</v>
      </c>
      <c r="K6" s="229">
        <v>698</v>
      </c>
      <c r="L6" s="229">
        <v>2.0290697674418605</v>
      </c>
      <c r="M6" s="229">
        <v>349</v>
      </c>
      <c r="N6" s="229"/>
      <c r="O6" s="229"/>
      <c r="P6" s="742"/>
      <c r="Q6" s="750"/>
    </row>
    <row r="7" spans="1:17" ht="14.4" customHeight="1" x14ac:dyDescent="0.3">
      <c r="A7" s="661" t="s">
        <v>3493</v>
      </c>
      <c r="B7" s="662" t="s">
        <v>3235</v>
      </c>
      <c r="C7" s="662" t="s">
        <v>3277</v>
      </c>
      <c r="D7" s="662" t="s">
        <v>3300</v>
      </c>
      <c r="E7" s="662" t="s">
        <v>3301</v>
      </c>
      <c r="F7" s="665">
        <v>39</v>
      </c>
      <c r="G7" s="665">
        <v>9048</v>
      </c>
      <c r="H7" s="665">
        <v>1</v>
      </c>
      <c r="I7" s="665">
        <v>232</v>
      </c>
      <c r="J7" s="665">
        <v>40</v>
      </c>
      <c r="K7" s="665">
        <v>9400</v>
      </c>
      <c r="L7" s="665">
        <v>1.0389036251105217</v>
      </c>
      <c r="M7" s="665">
        <v>235</v>
      </c>
      <c r="N7" s="665">
        <v>37</v>
      </c>
      <c r="O7" s="665">
        <v>9287</v>
      </c>
      <c r="P7" s="678">
        <v>1.0264146772767462</v>
      </c>
      <c r="Q7" s="666">
        <v>251</v>
      </c>
    </row>
    <row r="8" spans="1:17" ht="14.4" customHeight="1" x14ac:dyDescent="0.3">
      <c r="A8" s="661" t="s">
        <v>3493</v>
      </c>
      <c r="B8" s="662" t="s">
        <v>3235</v>
      </c>
      <c r="C8" s="662" t="s">
        <v>3277</v>
      </c>
      <c r="D8" s="662" t="s">
        <v>3302</v>
      </c>
      <c r="E8" s="662" t="s">
        <v>3303</v>
      </c>
      <c r="F8" s="665"/>
      <c r="G8" s="665"/>
      <c r="H8" s="665"/>
      <c r="I8" s="665"/>
      <c r="J8" s="665">
        <v>4</v>
      </c>
      <c r="K8" s="665">
        <v>472</v>
      </c>
      <c r="L8" s="665"/>
      <c r="M8" s="665">
        <v>118</v>
      </c>
      <c r="N8" s="665"/>
      <c r="O8" s="665"/>
      <c r="P8" s="678"/>
      <c r="Q8" s="666"/>
    </row>
    <row r="9" spans="1:17" ht="14.4" customHeight="1" x14ac:dyDescent="0.3">
      <c r="A9" s="661" t="s">
        <v>3493</v>
      </c>
      <c r="B9" s="662" t="s">
        <v>3235</v>
      </c>
      <c r="C9" s="662" t="s">
        <v>3277</v>
      </c>
      <c r="D9" s="662" t="s">
        <v>3304</v>
      </c>
      <c r="E9" s="662" t="s">
        <v>3305</v>
      </c>
      <c r="F9" s="665"/>
      <c r="G9" s="665"/>
      <c r="H9" s="665"/>
      <c r="I9" s="665"/>
      <c r="J9" s="665">
        <v>1</v>
      </c>
      <c r="K9" s="665">
        <v>89</v>
      </c>
      <c r="L9" s="665"/>
      <c r="M9" s="665">
        <v>89</v>
      </c>
      <c r="N9" s="665">
        <v>3</v>
      </c>
      <c r="O9" s="665">
        <v>273</v>
      </c>
      <c r="P9" s="678"/>
      <c r="Q9" s="666">
        <v>91</v>
      </c>
    </row>
    <row r="10" spans="1:17" ht="14.4" customHeight="1" x14ac:dyDescent="0.3">
      <c r="A10" s="661" t="s">
        <v>3493</v>
      </c>
      <c r="B10" s="662" t="s">
        <v>3235</v>
      </c>
      <c r="C10" s="662" t="s">
        <v>3277</v>
      </c>
      <c r="D10" s="662" t="s">
        <v>3312</v>
      </c>
      <c r="E10" s="662" t="s">
        <v>3313</v>
      </c>
      <c r="F10" s="665">
        <v>18</v>
      </c>
      <c r="G10" s="665">
        <v>1026</v>
      </c>
      <c r="H10" s="665">
        <v>1</v>
      </c>
      <c r="I10" s="665">
        <v>57</v>
      </c>
      <c r="J10" s="665">
        <v>33</v>
      </c>
      <c r="K10" s="665">
        <v>1947</v>
      </c>
      <c r="L10" s="665">
        <v>1.8976608187134503</v>
      </c>
      <c r="M10" s="665">
        <v>59</v>
      </c>
      <c r="N10" s="665">
        <v>29</v>
      </c>
      <c r="O10" s="665">
        <v>1711</v>
      </c>
      <c r="P10" s="678">
        <v>1.6676413255360625</v>
      </c>
      <c r="Q10" s="666">
        <v>59</v>
      </c>
    </row>
    <row r="11" spans="1:17" ht="14.4" customHeight="1" x14ac:dyDescent="0.3">
      <c r="A11" s="661" t="s">
        <v>3493</v>
      </c>
      <c r="B11" s="662" t="s">
        <v>3235</v>
      </c>
      <c r="C11" s="662" t="s">
        <v>3277</v>
      </c>
      <c r="D11" s="662" t="s">
        <v>3318</v>
      </c>
      <c r="E11" s="662" t="s">
        <v>3319</v>
      </c>
      <c r="F11" s="665">
        <v>19</v>
      </c>
      <c r="G11" s="665">
        <v>4598</v>
      </c>
      <c r="H11" s="665">
        <v>1</v>
      </c>
      <c r="I11" s="665">
        <v>242</v>
      </c>
      <c r="J11" s="665">
        <v>34</v>
      </c>
      <c r="K11" s="665">
        <v>8398</v>
      </c>
      <c r="L11" s="665">
        <v>1.8264462809917354</v>
      </c>
      <c r="M11" s="665">
        <v>247</v>
      </c>
      <c r="N11" s="665">
        <v>31</v>
      </c>
      <c r="O11" s="665">
        <v>11904</v>
      </c>
      <c r="P11" s="678">
        <v>2.588951718138321</v>
      </c>
      <c r="Q11" s="666">
        <v>384</v>
      </c>
    </row>
    <row r="12" spans="1:17" ht="14.4" customHeight="1" x14ac:dyDescent="0.3">
      <c r="A12" s="661" t="s">
        <v>3493</v>
      </c>
      <c r="B12" s="662" t="s">
        <v>3235</v>
      </c>
      <c r="C12" s="662" t="s">
        <v>3277</v>
      </c>
      <c r="D12" s="662" t="s">
        <v>3320</v>
      </c>
      <c r="E12" s="662" t="s">
        <v>3321</v>
      </c>
      <c r="F12" s="665">
        <v>12</v>
      </c>
      <c r="G12" s="665">
        <v>2952</v>
      </c>
      <c r="H12" s="665">
        <v>1</v>
      </c>
      <c r="I12" s="665">
        <v>246</v>
      </c>
      <c r="J12" s="665">
        <v>25</v>
      </c>
      <c r="K12" s="665">
        <v>6275</v>
      </c>
      <c r="L12" s="665">
        <v>2.1256775067750677</v>
      </c>
      <c r="M12" s="665">
        <v>251</v>
      </c>
      <c r="N12" s="665">
        <v>30</v>
      </c>
      <c r="O12" s="665">
        <v>11670</v>
      </c>
      <c r="P12" s="678">
        <v>3.9532520325203251</v>
      </c>
      <c r="Q12" s="666">
        <v>389</v>
      </c>
    </row>
    <row r="13" spans="1:17" ht="14.4" customHeight="1" x14ac:dyDescent="0.3">
      <c r="A13" s="661" t="s">
        <v>3493</v>
      </c>
      <c r="B13" s="662" t="s">
        <v>3235</v>
      </c>
      <c r="C13" s="662" t="s">
        <v>3277</v>
      </c>
      <c r="D13" s="662" t="s">
        <v>3322</v>
      </c>
      <c r="E13" s="662" t="s">
        <v>3323</v>
      </c>
      <c r="F13" s="665"/>
      <c r="G13" s="665"/>
      <c r="H13" s="665"/>
      <c r="I13" s="665"/>
      <c r="J13" s="665">
        <v>1</v>
      </c>
      <c r="K13" s="665">
        <v>41</v>
      </c>
      <c r="L13" s="665"/>
      <c r="M13" s="665">
        <v>41</v>
      </c>
      <c r="N13" s="665"/>
      <c r="O13" s="665"/>
      <c r="P13" s="678"/>
      <c r="Q13" s="666"/>
    </row>
    <row r="14" spans="1:17" ht="14.4" customHeight="1" x14ac:dyDescent="0.3">
      <c r="A14" s="661" t="s">
        <v>3493</v>
      </c>
      <c r="B14" s="662" t="s">
        <v>3235</v>
      </c>
      <c r="C14" s="662" t="s">
        <v>3277</v>
      </c>
      <c r="D14" s="662" t="s">
        <v>3336</v>
      </c>
      <c r="E14" s="662" t="s">
        <v>3337</v>
      </c>
      <c r="F14" s="665"/>
      <c r="G14" s="665"/>
      <c r="H14" s="665"/>
      <c r="I14" s="665"/>
      <c r="J14" s="665">
        <v>2</v>
      </c>
      <c r="K14" s="665">
        <v>276</v>
      </c>
      <c r="L14" s="665"/>
      <c r="M14" s="665">
        <v>138</v>
      </c>
      <c r="N14" s="665"/>
      <c r="O14" s="665"/>
      <c r="P14" s="678"/>
      <c r="Q14" s="666"/>
    </row>
    <row r="15" spans="1:17" ht="14.4" customHeight="1" x14ac:dyDescent="0.3">
      <c r="A15" s="661" t="s">
        <v>3493</v>
      </c>
      <c r="B15" s="662" t="s">
        <v>3235</v>
      </c>
      <c r="C15" s="662" t="s">
        <v>3277</v>
      </c>
      <c r="D15" s="662" t="s">
        <v>3360</v>
      </c>
      <c r="E15" s="662" t="s">
        <v>3361</v>
      </c>
      <c r="F15" s="665"/>
      <c r="G15" s="665"/>
      <c r="H15" s="665"/>
      <c r="I15" s="665"/>
      <c r="J15" s="665">
        <v>3</v>
      </c>
      <c r="K15" s="665">
        <v>0</v>
      </c>
      <c r="L15" s="665"/>
      <c r="M15" s="665">
        <v>0</v>
      </c>
      <c r="N15" s="665"/>
      <c r="O15" s="665"/>
      <c r="P15" s="678"/>
      <c r="Q15" s="666"/>
    </row>
    <row r="16" spans="1:17" ht="14.4" customHeight="1" x14ac:dyDescent="0.3">
      <c r="A16" s="661" t="s">
        <v>3493</v>
      </c>
      <c r="B16" s="662" t="s">
        <v>3235</v>
      </c>
      <c r="C16" s="662" t="s">
        <v>3277</v>
      </c>
      <c r="D16" s="662" t="s">
        <v>3376</v>
      </c>
      <c r="E16" s="662" t="s">
        <v>3377</v>
      </c>
      <c r="F16" s="665"/>
      <c r="G16" s="665"/>
      <c r="H16" s="665"/>
      <c r="I16" s="665"/>
      <c r="J16" s="665">
        <v>1</v>
      </c>
      <c r="K16" s="665">
        <v>109</v>
      </c>
      <c r="L16" s="665"/>
      <c r="M16" s="665">
        <v>109</v>
      </c>
      <c r="N16" s="665"/>
      <c r="O16" s="665"/>
      <c r="P16" s="678"/>
      <c r="Q16" s="666"/>
    </row>
    <row r="17" spans="1:17" ht="14.4" customHeight="1" x14ac:dyDescent="0.3">
      <c r="A17" s="661" t="s">
        <v>3493</v>
      </c>
      <c r="B17" s="662" t="s">
        <v>3235</v>
      </c>
      <c r="C17" s="662" t="s">
        <v>3277</v>
      </c>
      <c r="D17" s="662" t="s">
        <v>3386</v>
      </c>
      <c r="E17" s="662" t="s">
        <v>3387</v>
      </c>
      <c r="F17" s="665">
        <v>1</v>
      </c>
      <c r="G17" s="665">
        <v>52</v>
      </c>
      <c r="H17" s="665">
        <v>1</v>
      </c>
      <c r="I17" s="665">
        <v>52</v>
      </c>
      <c r="J17" s="665">
        <v>1</v>
      </c>
      <c r="K17" s="665">
        <v>53</v>
      </c>
      <c r="L17" s="665">
        <v>1.0192307692307692</v>
      </c>
      <c r="M17" s="665">
        <v>53</v>
      </c>
      <c r="N17" s="665">
        <v>1</v>
      </c>
      <c r="O17" s="665">
        <v>56</v>
      </c>
      <c r="P17" s="678">
        <v>1.0769230769230769</v>
      </c>
      <c r="Q17" s="666">
        <v>56</v>
      </c>
    </row>
    <row r="18" spans="1:17" ht="14.4" customHeight="1" x14ac:dyDescent="0.3">
      <c r="A18" s="661" t="s">
        <v>3493</v>
      </c>
      <c r="B18" s="662" t="s">
        <v>3235</v>
      </c>
      <c r="C18" s="662" t="s">
        <v>3277</v>
      </c>
      <c r="D18" s="662" t="s">
        <v>3390</v>
      </c>
      <c r="E18" s="662" t="s">
        <v>3391</v>
      </c>
      <c r="F18" s="665">
        <v>1</v>
      </c>
      <c r="G18" s="665">
        <v>112</v>
      </c>
      <c r="H18" s="665">
        <v>1</v>
      </c>
      <c r="I18" s="665">
        <v>112</v>
      </c>
      <c r="J18" s="665">
        <v>1</v>
      </c>
      <c r="K18" s="665">
        <v>114</v>
      </c>
      <c r="L18" s="665">
        <v>1.0178571428571428</v>
      </c>
      <c r="M18" s="665">
        <v>114</v>
      </c>
      <c r="N18" s="665">
        <v>2</v>
      </c>
      <c r="O18" s="665">
        <v>240</v>
      </c>
      <c r="P18" s="678">
        <v>2.1428571428571428</v>
      </c>
      <c r="Q18" s="666">
        <v>120</v>
      </c>
    </row>
    <row r="19" spans="1:17" ht="14.4" customHeight="1" x14ac:dyDescent="0.3">
      <c r="A19" s="661" t="s">
        <v>3493</v>
      </c>
      <c r="B19" s="662" t="s">
        <v>3235</v>
      </c>
      <c r="C19" s="662" t="s">
        <v>3277</v>
      </c>
      <c r="D19" s="662" t="s">
        <v>3396</v>
      </c>
      <c r="E19" s="662" t="s">
        <v>3397</v>
      </c>
      <c r="F19" s="665"/>
      <c r="G19" s="665"/>
      <c r="H19" s="665"/>
      <c r="I19" s="665"/>
      <c r="J19" s="665">
        <v>1</v>
      </c>
      <c r="K19" s="665">
        <v>179</v>
      </c>
      <c r="L19" s="665"/>
      <c r="M19" s="665">
        <v>179</v>
      </c>
      <c r="N19" s="665"/>
      <c r="O19" s="665"/>
      <c r="P19" s="678"/>
      <c r="Q19" s="666"/>
    </row>
    <row r="20" spans="1:17" ht="14.4" customHeight="1" x14ac:dyDescent="0.3">
      <c r="A20" s="661" t="s">
        <v>3493</v>
      </c>
      <c r="B20" s="662" t="s">
        <v>3235</v>
      </c>
      <c r="C20" s="662" t="s">
        <v>3277</v>
      </c>
      <c r="D20" s="662" t="s">
        <v>3398</v>
      </c>
      <c r="E20" s="662" t="s">
        <v>3399</v>
      </c>
      <c r="F20" s="665"/>
      <c r="G20" s="665"/>
      <c r="H20" s="665"/>
      <c r="I20" s="665"/>
      <c r="J20" s="665">
        <v>1</v>
      </c>
      <c r="K20" s="665">
        <v>109</v>
      </c>
      <c r="L20" s="665"/>
      <c r="M20" s="665">
        <v>109</v>
      </c>
      <c r="N20" s="665">
        <v>1</v>
      </c>
      <c r="O20" s="665">
        <v>155</v>
      </c>
      <c r="P20" s="678"/>
      <c r="Q20" s="666">
        <v>155</v>
      </c>
    </row>
    <row r="21" spans="1:17" ht="14.4" customHeight="1" x14ac:dyDescent="0.3">
      <c r="A21" s="661" t="s">
        <v>3493</v>
      </c>
      <c r="B21" s="662" t="s">
        <v>3235</v>
      </c>
      <c r="C21" s="662" t="s">
        <v>3277</v>
      </c>
      <c r="D21" s="662" t="s">
        <v>3400</v>
      </c>
      <c r="E21" s="662" t="s">
        <v>3401</v>
      </c>
      <c r="F21" s="665"/>
      <c r="G21" s="665"/>
      <c r="H21" s="665"/>
      <c r="I21" s="665"/>
      <c r="J21" s="665"/>
      <c r="K21" s="665"/>
      <c r="L21" s="665"/>
      <c r="M21" s="665"/>
      <c r="N21" s="665">
        <v>1</v>
      </c>
      <c r="O21" s="665">
        <v>143</v>
      </c>
      <c r="P21" s="678"/>
      <c r="Q21" s="666">
        <v>143</v>
      </c>
    </row>
    <row r="22" spans="1:17" ht="14.4" customHeight="1" x14ac:dyDescent="0.3">
      <c r="A22" s="661" t="s">
        <v>3493</v>
      </c>
      <c r="B22" s="662" t="s">
        <v>3235</v>
      </c>
      <c r="C22" s="662" t="s">
        <v>3277</v>
      </c>
      <c r="D22" s="662" t="s">
        <v>3410</v>
      </c>
      <c r="E22" s="662" t="s">
        <v>3411</v>
      </c>
      <c r="F22" s="665"/>
      <c r="G22" s="665"/>
      <c r="H22" s="665"/>
      <c r="I22" s="665"/>
      <c r="J22" s="665">
        <v>1</v>
      </c>
      <c r="K22" s="665">
        <v>95</v>
      </c>
      <c r="L22" s="665"/>
      <c r="M22" s="665">
        <v>95</v>
      </c>
      <c r="N22" s="665"/>
      <c r="O22" s="665"/>
      <c r="P22" s="678"/>
      <c r="Q22" s="666"/>
    </row>
    <row r="23" spans="1:17" ht="14.4" customHeight="1" x14ac:dyDescent="0.3">
      <c r="A23" s="661" t="s">
        <v>3493</v>
      </c>
      <c r="B23" s="662" t="s">
        <v>3428</v>
      </c>
      <c r="C23" s="662" t="s">
        <v>3277</v>
      </c>
      <c r="D23" s="662" t="s">
        <v>3300</v>
      </c>
      <c r="E23" s="662" t="s">
        <v>3301</v>
      </c>
      <c r="F23" s="665"/>
      <c r="G23" s="665"/>
      <c r="H23" s="665"/>
      <c r="I23" s="665"/>
      <c r="J23" s="665"/>
      <c r="K23" s="665"/>
      <c r="L23" s="665"/>
      <c r="M23" s="665"/>
      <c r="N23" s="665">
        <v>1</v>
      </c>
      <c r="O23" s="665">
        <v>251</v>
      </c>
      <c r="P23" s="678"/>
      <c r="Q23" s="666">
        <v>251</v>
      </c>
    </row>
    <row r="24" spans="1:17" ht="14.4" customHeight="1" x14ac:dyDescent="0.3">
      <c r="A24" s="661" t="s">
        <v>3493</v>
      </c>
      <c r="B24" s="662" t="s">
        <v>3428</v>
      </c>
      <c r="C24" s="662" t="s">
        <v>3277</v>
      </c>
      <c r="D24" s="662" t="s">
        <v>3304</v>
      </c>
      <c r="E24" s="662" t="s">
        <v>3305</v>
      </c>
      <c r="F24" s="665">
        <v>1</v>
      </c>
      <c r="G24" s="665">
        <v>87</v>
      </c>
      <c r="H24" s="665">
        <v>1</v>
      </c>
      <c r="I24" s="665">
        <v>87</v>
      </c>
      <c r="J24" s="665">
        <v>2</v>
      </c>
      <c r="K24" s="665">
        <v>178</v>
      </c>
      <c r="L24" s="665">
        <v>2.0459770114942528</v>
      </c>
      <c r="M24" s="665">
        <v>89</v>
      </c>
      <c r="N24" s="665"/>
      <c r="O24" s="665"/>
      <c r="P24" s="678"/>
      <c r="Q24" s="666"/>
    </row>
    <row r="25" spans="1:17" ht="14.4" customHeight="1" x14ac:dyDescent="0.3">
      <c r="A25" s="661" t="s">
        <v>3493</v>
      </c>
      <c r="B25" s="662" t="s">
        <v>3428</v>
      </c>
      <c r="C25" s="662" t="s">
        <v>3277</v>
      </c>
      <c r="D25" s="662" t="s">
        <v>3318</v>
      </c>
      <c r="E25" s="662" t="s">
        <v>3319</v>
      </c>
      <c r="F25" s="665"/>
      <c r="G25" s="665"/>
      <c r="H25" s="665"/>
      <c r="I25" s="665"/>
      <c r="J25" s="665"/>
      <c r="K25" s="665"/>
      <c r="L25" s="665"/>
      <c r="M25" s="665"/>
      <c r="N25" s="665">
        <v>1</v>
      </c>
      <c r="O25" s="665">
        <v>384</v>
      </c>
      <c r="P25" s="678"/>
      <c r="Q25" s="666">
        <v>384</v>
      </c>
    </row>
    <row r="26" spans="1:17" ht="14.4" customHeight="1" x14ac:dyDescent="0.3">
      <c r="A26" s="661" t="s">
        <v>3493</v>
      </c>
      <c r="B26" s="662" t="s">
        <v>3428</v>
      </c>
      <c r="C26" s="662" t="s">
        <v>3277</v>
      </c>
      <c r="D26" s="662" t="s">
        <v>3434</v>
      </c>
      <c r="E26" s="662" t="s">
        <v>3435</v>
      </c>
      <c r="F26" s="665">
        <v>1</v>
      </c>
      <c r="G26" s="665">
        <v>330</v>
      </c>
      <c r="H26" s="665">
        <v>1</v>
      </c>
      <c r="I26" s="665">
        <v>330</v>
      </c>
      <c r="J26" s="665"/>
      <c r="K26" s="665"/>
      <c r="L26" s="665"/>
      <c r="M26" s="665"/>
      <c r="N26" s="665"/>
      <c r="O26" s="665"/>
      <c r="P26" s="678"/>
      <c r="Q26" s="666"/>
    </row>
    <row r="27" spans="1:17" ht="14.4" customHeight="1" x14ac:dyDescent="0.3">
      <c r="A27" s="661" t="s">
        <v>3493</v>
      </c>
      <c r="B27" s="662" t="s">
        <v>3428</v>
      </c>
      <c r="C27" s="662" t="s">
        <v>3277</v>
      </c>
      <c r="D27" s="662" t="s">
        <v>3442</v>
      </c>
      <c r="E27" s="662" t="s">
        <v>3443</v>
      </c>
      <c r="F27" s="665"/>
      <c r="G27" s="665"/>
      <c r="H27" s="665"/>
      <c r="I27" s="665"/>
      <c r="J27" s="665"/>
      <c r="K27" s="665"/>
      <c r="L27" s="665"/>
      <c r="M27" s="665"/>
      <c r="N27" s="665">
        <v>1</v>
      </c>
      <c r="O27" s="665">
        <v>205</v>
      </c>
      <c r="P27" s="678"/>
      <c r="Q27" s="666">
        <v>205</v>
      </c>
    </row>
    <row r="28" spans="1:17" ht="14.4" customHeight="1" x14ac:dyDescent="0.3">
      <c r="A28" s="661" t="s">
        <v>3493</v>
      </c>
      <c r="B28" s="662" t="s">
        <v>3428</v>
      </c>
      <c r="C28" s="662" t="s">
        <v>3277</v>
      </c>
      <c r="D28" s="662" t="s">
        <v>3446</v>
      </c>
      <c r="E28" s="662" t="s">
        <v>3447</v>
      </c>
      <c r="F28" s="665">
        <v>1</v>
      </c>
      <c r="G28" s="665">
        <v>142</v>
      </c>
      <c r="H28" s="665">
        <v>1</v>
      </c>
      <c r="I28" s="665">
        <v>142</v>
      </c>
      <c r="J28" s="665"/>
      <c r="K28" s="665"/>
      <c r="L28" s="665"/>
      <c r="M28" s="665"/>
      <c r="N28" s="665"/>
      <c r="O28" s="665"/>
      <c r="P28" s="678"/>
      <c r="Q28" s="666"/>
    </row>
    <row r="29" spans="1:17" ht="14.4" customHeight="1" x14ac:dyDescent="0.3">
      <c r="A29" s="661" t="s">
        <v>3493</v>
      </c>
      <c r="B29" s="662" t="s">
        <v>3428</v>
      </c>
      <c r="C29" s="662" t="s">
        <v>3277</v>
      </c>
      <c r="D29" s="662" t="s">
        <v>3454</v>
      </c>
      <c r="E29" s="662" t="s">
        <v>3455</v>
      </c>
      <c r="F29" s="665">
        <v>1</v>
      </c>
      <c r="G29" s="665">
        <v>223</v>
      </c>
      <c r="H29" s="665">
        <v>1</v>
      </c>
      <c r="I29" s="665">
        <v>223</v>
      </c>
      <c r="J29" s="665"/>
      <c r="K29" s="665"/>
      <c r="L29" s="665"/>
      <c r="M29" s="665"/>
      <c r="N29" s="665"/>
      <c r="O29" s="665"/>
      <c r="P29" s="678"/>
      <c r="Q29" s="666"/>
    </row>
    <row r="30" spans="1:17" ht="14.4" customHeight="1" x14ac:dyDescent="0.3">
      <c r="A30" s="661" t="s">
        <v>3493</v>
      </c>
      <c r="B30" s="662" t="s">
        <v>3428</v>
      </c>
      <c r="C30" s="662" t="s">
        <v>3277</v>
      </c>
      <c r="D30" s="662" t="s">
        <v>3456</v>
      </c>
      <c r="E30" s="662" t="s">
        <v>3457</v>
      </c>
      <c r="F30" s="665">
        <v>1</v>
      </c>
      <c r="G30" s="665">
        <v>336</v>
      </c>
      <c r="H30" s="665">
        <v>1</v>
      </c>
      <c r="I30" s="665">
        <v>336</v>
      </c>
      <c r="J30" s="665"/>
      <c r="K30" s="665"/>
      <c r="L30" s="665"/>
      <c r="M30" s="665"/>
      <c r="N30" s="665"/>
      <c r="O30" s="665"/>
      <c r="P30" s="678"/>
      <c r="Q30" s="666"/>
    </row>
    <row r="31" spans="1:17" ht="14.4" customHeight="1" x14ac:dyDescent="0.3">
      <c r="A31" s="661" t="s">
        <v>3493</v>
      </c>
      <c r="B31" s="662" t="s">
        <v>3428</v>
      </c>
      <c r="C31" s="662" t="s">
        <v>3277</v>
      </c>
      <c r="D31" s="662" t="s">
        <v>3400</v>
      </c>
      <c r="E31" s="662" t="s">
        <v>3401</v>
      </c>
      <c r="F31" s="665">
        <v>1</v>
      </c>
      <c r="G31" s="665">
        <v>136</v>
      </c>
      <c r="H31" s="665">
        <v>1</v>
      </c>
      <c r="I31" s="665">
        <v>136</v>
      </c>
      <c r="J31" s="665"/>
      <c r="K31" s="665"/>
      <c r="L31" s="665"/>
      <c r="M31" s="665"/>
      <c r="N31" s="665"/>
      <c r="O31" s="665"/>
      <c r="P31" s="678"/>
      <c r="Q31" s="666"/>
    </row>
    <row r="32" spans="1:17" ht="14.4" customHeight="1" x14ac:dyDescent="0.3">
      <c r="A32" s="661" t="s">
        <v>3493</v>
      </c>
      <c r="B32" s="662" t="s">
        <v>3428</v>
      </c>
      <c r="C32" s="662" t="s">
        <v>3277</v>
      </c>
      <c r="D32" s="662" t="s">
        <v>3464</v>
      </c>
      <c r="E32" s="662" t="s">
        <v>3465</v>
      </c>
      <c r="F32" s="665"/>
      <c r="G32" s="665"/>
      <c r="H32" s="665"/>
      <c r="I32" s="665"/>
      <c r="J32" s="665"/>
      <c r="K32" s="665"/>
      <c r="L32" s="665"/>
      <c r="M32" s="665"/>
      <c r="N32" s="665">
        <v>1</v>
      </c>
      <c r="O32" s="665">
        <v>122</v>
      </c>
      <c r="P32" s="678"/>
      <c r="Q32" s="666">
        <v>122</v>
      </c>
    </row>
    <row r="33" spans="1:17" ht="14.4" customHeight="1" x14ac:dyDescent="0.3">
      <c r="A33" s="661" t="s">
        <v>3494</v>
      </c>
      <c r="B33" s="662" t="s">
        <v>3235</v>
      </c>
      <c r="C33" s="662" t="s">
        <v>3277</v>
      </c>
      <c r="D33" s="662" t="s">
        <v>3300</v>
      </c>
      <c r="E33" s="662" t="s">
        <v>3301</v>
      </c>
      <c r="F33" s="665">
        <v>5</v>
      </c>
      <c r="G33" s="665">
        <v>1160</v>
      </c>
      <c r="H33" s="665">
        <v>1</v>
      </c>
      <c r="I33" s="665">
        <v>232</v>
      </c>
      <c r="J33" s="665">
        <v>7</v>
      </c>
      <c r="K33" s="665">
        <v>1645</v>
      </c>
      <c r="L33" s="665">
        <v>1.4181034482758621</v>
      </c>
      <c r="M33" s="665">
        <v>235</v>
      </c>
      <c r="N33" s="665">
        <v>6</v>
      </c>
      <c r="O33" s="665">
        <v>1506</v>
      </c>
      <c r="P33" s="678">
        <v>1.2982758620689656</v>
      </c>
      <c r="Q33" s="666">
        <v>251</v>
      </c>
    </row>
    <row r="34" spans="1:17" ht="14.4" customHeight="1" x14ac:dyDescent="0.3">
      <c r="A34" s="661" t="s">
        <v>3494</v>
      </c>
      <c r="B34" s="662" t="s">
        <v>3235</v>
      </c>
      <c r="C34" s="662" t="s">
        <v>3277</v>
      </c>
      <c r="D34" s="662" t="s">
        <v>3302</v>
      </c>
      <c r="E34" s="662" t="s">
        <v>3303</v>
      </c>
      <c r="F34" s="665"/>
      <c r="G34" s="665"/>
      <c r="H34" s="665"/>
      <c r="I34" s="665"/>
      <c r="J34" s="665">
        <v>2</v>
      </c>
      <c r="K34" s="665">
        <v>236</v>
      </c>
      <c r="L34" s="665"/>
      <c r="M34" s="665">
        <v>118</v>
      </c>
      <c r="N34" s="665">
        <v>1</v>
      </c>
      <c r="O34" s="665">
        <v>126</v>
      </c>
      <c r="P34" s="678"/>
      <c r="Q34" s="666">
        <v>126</v>
      </c>
    </row>
    <row r="35" spans="1:17" ht="14.4" customHeight="1" x14ac:dyDescent="0.3">
      <c r="A35" s="661" t="s">
        <v>3494</v>
      </c>
      <c r="B35" s="662" t="s">
        <v>3235</v>
      </c>
      <c r="C35" s="662" t="s">
        <v>3277</v>
      </c>
      <c r="D35" s="662" t="s">
        <v>3312</v>
      </c>
      <c r="E35" s="662" t="s">
        <v>3313</v>
      </c>
      <c r="F35" s="665">
        <v>2</v>
      </c>
      <c r="G35" s="665">
        <v>114</v>
      </c>
      <c r="H35" s="665">
        <v>1</v>
      </c>
      <c r="I35" s="665">
        <v>57</v>
      </c>
      <c r="J35" s="665">
        <v>2</v>
      </c>
      <c r="K35" s="665">
        <v>118</v>
      </c>
      <c r="L35" s="665">
        <v>1.0350877192982457</v>
      </c>
      <c r="M35" s="665">
        <v>59</v>
      </c>
      <c r="N35" s="665">
        <v>2</v>
      </c>
      <c r="O35" s="665">
        <v>118</v>
      </c>
      <c r="P35" s="678">
        <v>1.0350877192982457</v>
      </c>
      <c r="Q35" s="666">
        <v>59</v>
      </c>
    </row>
    <row r="36" spans="1:17" ht="14.4" customHeight="1" x14ac:dyDescent="0.3">
      <c r="A36" s="661" t="s">
        <v>3494</v>
      </c>
      <c r="B36" s="662" t="s">
        <v>3235</v>
      </c>
      <c r="C36" s="662" t="s">
        <v>3277</v>
      </c>
      <c r="D36" s="662" t="s">
        <v>3318</v>
      </c>
      <c r="E36" s="662" t="s">
        <v>3319</v>
      </c>
      <c r="F36" s="665">
        <v>2</v>
      </c>
      <c r="G36" s="665">
        <v>484</v>
      </c>
      <c r="H36" s="665">
        <v>1</v>
      </c>
      <c r="I36" s="665">
        <v>242</v>
      </c>
      <c r="J36" s="665">
        <v>4</v>
      </c>
      <c r="K36" s="665">
        <v>988</v>
      </c>
      <c r="L36" s="665">
        <v>2.0413223140495869</v>
      </c>
      <c r="M36" s="665">
        <v>247</v>
      </c>
      <c r="N36" s="665">
        <v>2</v>
      </c>
      <c r="O36" s="665">
        <v>768</v>
      </c>
      <c r="P36" s="678">
        <v>1.5867768595041323</v>
      </c>
      <c r="Q36" s="666">
        <v>384</v>
      </c>
    </row>
    <row r="37" spans="1:17" ht="14.4" customHeight="1" x14ac:dyDescent="0.3">
      <c r="A37" s="661" t="s">
        <v>3494</v>
      </c>
      <c r="B37" s="662" t="s">
        <v>3235</v>
      </c>
      <c r="C37" s="662" t="s">
        <v>3277</v>
      </c>
      <c r="D37" s="662" t="s">
        <v>3320</v>
      </c>
      <c r="E37" s="662" t="s">
        <v>3321</v>
      </c>
      <c r="F37" s="665"/>
      <c r="G37" s="665"/>
      <c r="H37" s="665"/>
      <c r="I37" s="665"/>
      <c r="J37" s="665">
        <v>1</v>
      </c>
      <c r="K37" s="665">
        <v>251</v>
      </c>
      <c r="L37" s="665"/>
      <c r="M37" s="665">
        <v>251</v>
      </c>
      <c r="N37" s="665">
        <v>2</v>
      </c>
      <c r="O37" s="665">
        <v>778</v>
      </c>
      <c r="P37" s="678"/>
      <c r="Q37" s="666">
        <v>389</v>
      </c>
    </row>
    <row r="38" spans="1:17" ht="14.4" customHeight="1" x14ac:dyDescent="0.3">
      <c r="A38" s="661" t="s">
        <v>3494</v>
      </c>
      <c r="B38" s="662" t="s">
        <v>3235</v>
      </c>
      <c r="C38" s="662" t="s">
        <v>3277</v>
      </c>
      <c r="D38" s="662" t="s">
        <v>3330</v>
      </c>
      <c r="E38" s="662" t="s">
        <v>3331</v>
      </c>
      <c r="F38" s="665"/>
      <c r="G38" s="665"/>
      <c r="H38" s="665"/>
      <c r="I38" s="665"/>
      <c r="J38" s="665"/>
      <c r="K38" s="665"/>
      <c r="L38" s="665"/>
      <c r="M38" s="665"/>
      <c r="N38" s="665">
        <v>1</v>
      </c>
      <c r="O38" s="665">
        <v>138</v>
      </c>
      <c r="P38" s="678"/>
      <c r="Q38" s="666">
        <v>138</v>
      </c>
    </row>
    <row r="39" spans="1:17" ht="14.4" customHeight="1" x14ac:dyDescent="0.3">
      <c r="A39" s="661" t="s">
        <v>3494</v>
      </c>
      <c r="B39" s="662" t="s">
        <v>3235</v>
      </c>
      <c r="C39" s="662" t="s">
        <v>3277</v>
      </c>
      <c r="D39" s="662" t="s">
        <v>3360</v>
      </c>
      <c r="E39" s="662" t="s">
        <v>3361</v>
      </c>
      <c r="F39" s="665">
        <v>1</v>
      </c>
      <c r="G39" s="665">
        <v>0</v>
      </c>
      <c r="H39" s="665"/>
      <c r="I39" s="665">
        <v>0</v>
      </c>
      <c r="J39" s="665"/>
      <c r="K39" s="665"/>
      <c r="L39" s="665"/>
      <c r="M39" s="665"/>
      <c r="N39" s="665"/>
      <c r="O39" s="665"/>
      <c r="P39" s="678"/>
      <c r="Q39" s="666"/>
    </row>
    <row r="40" spans="1:17" ht="14.4" customHeight="1" x14ac:dyDescent="0.3">
      <c r="A40" s="661" t="s">
        <v>3494</v>
      </c>
      <c r="B40" s="662" t="s">
        <v>3235</v>
      </c>
      <c r="C40" s="662" t="s">
        <v>3277</v>
      </c>
      <c r="D40" s="662" t="s">
        <v>3376</v>
      </c>
      <c r="E40" s="662" t="s">
        <v>3377</v>
      </c>
      <c r="F40" s="665">
        <v>1</v>
      </c>
      <c r="G40" s="665">
        <v>107</v>
      </c>
      <c r="H40" s="665">
        <v>1</v>
      </c>
      <c r="I40" s="665">
        <v>107</v>
      </c>
      <c r="J40" s="665"/>
      <c r="K40" s="665"/>
      <c r="L40" s="665"/>
      <c r="M40" s="665"/>
      <c r="N40" s="665">
        <v>3</v>
      </c>
      <c r="O40" s="665">
        <v>339</v>
      </c>
      <c r="P40" s="678">
        <v>3.1682242990654204</v>
      </c>
      <c r="Q40" s="666">
        <v>113</v>
      </c>
    </row>
    <row r="41" spans="1:17" ht="14.4" customHeight="1" x14ac:dyDescent="0.3">
      <c r="A41" s="661" t="s">
        <v>3494</v>
      </c>
      <c r="B41" s="662" t="s">
        <v>3235</v>
      </c>
      <c r="C41" s="662" t="s">
        <v>3277</v>
      </c>
      <c r="D41" s="662" t="s">
        <v>3398</v>
      </c>
      <c r="E41" s="662" t="s">
        <v>3399</v>
      </c>
      <c r="F41" s="665"/>
      <c r="G41" s="665"/>
      <c r="H41" s="665"/>
      <c r="I41" s="665"/>
      <c r="J41" s="665"/>
      <c r="K41" s="665"/>
      <c r="L41" s="665"/>
      <c r="M41" s="665"/>
      <c r="N41" s="665">
        <v>1</v>
      </c>
      <c r="O41" s="665">
        <v>155</v>
      </c>
      <c r="P41" s="678"/>
      <c r="Q41" s="666">
        <v>155</v>
      </c>
    </row>
    <row r="42" spans="1:17" ht="14.4" customHeight="1" x14ac:dyDescent="0.3">
      <c r="A42" s="661" t="s">
        <v>3494</v>
      </c>
      <c r="B42" s="662" t="s">
        <v>3235</v>
      </c>
      <c r="C42" s="662" t="s">
        <v>3277</v>
      </c>
      <c r="D42" s="662" t="s">
        <v>3412</v>
      </c>
      <c r="E42" s="662" t="s">
        <v>3413</v>
      </c>
      <c r="F42" s="665"/>
      <c r="G42" s="665"/>
      <c r="H42" s="665"/>
      <c r="I42" s="665"/>
      <c r="J42" s="665">
        <v>2</v>
      </c>
      <c r="K42" s="665">
        <v>424</v>
      </c>
      <c r="L42" s="665"/>
      <c r="M42" s="665">
        <v>212</v>
      </c>
      <c r="N42" s="665">
        <v>3</v>
      </c>
      <c r="O42" s="665">
        <v>1182</v>
      </c>
      <c r="P42" s="678"/>
      <c r="Q42" s="666">
        <v>394</v>
      </c>
    </row>
    <row r="43" spans="1:17" ht="14.4" customHeight="1" x14ac:dyDescent="0.3">
      <c r="A43" s="661" t="s">
        <v>3495</v>
      </c>
      <c r="B43" s="662" t="s">
        <v>3235</v>
      </c>
      <c r="C43" s="662" t="s">
        <v>3277</v>
      </c>
      <c r="D43" s="662" t="s">
        <v>3288</v>
      </c>
      <c r="E43" s="662" t="s">
        <v>3289</v>
      </c>
      <c r="F43" s="665">
        <v>1</v>
      </c>
      <c r="G43" s="665">
        <v>34</v>
      </c>
      <c r="H43" s="665">
        <v>1</v>
      </c>
      <c r="I43" s="665">
        <v>34</v>
      </c>
      <c r="J43" s="665"/>
      <c r="K43" s="665"/>
      <c r="L43" s="665"/>
      <c r="M43" s="665"/>
      <c r="N43" s="665">
        <v>1</v>
      </c>
      <c r="O43" s="665">
        <v>37</v>
      </c>
      <c r="P43" s="678">
        <v>1.088235294117647</v>
      </c>
      <c r="Q43" s="666">
        <v>37</v>
      </c>
    </row>
    <row r="44" spans="1:17" ht="14.4" customHeight="1" x14ac:dyDescent="0.3">
      <c r="A44" s="661" t="s">
        <v>3495</v>
      </c>
      <c r="B44" s="662" t="s">
        <v>3235</v>
      </c>
      <c r="C44" s="662" t="s">
        <v>3277</v>
      </c>
      <c r="D44" s="662" t="s">
        <v>3298</v>
      </c>
      <c r="E44" s="662" t="s">
        <v>3299</v>
      </c>
      <c r="F44" s="665">
        <v>4</v>
      </c>
      <c r="G44" s="665">
        <v>1376</v>
      </c>
      <c r="H44" s="665">
        <v>1</v>
      </c>
      <c r="I44" s="665">
        <v>344</v>
      </c>
      <c r="J44" s="665">
        <v>1</v>
      </c>
      <c r="K44" s="665">
        <v>349</v>
      </c>
      <c r="L44" s="665">
        <v>0.25363372093023256</v>
      </c>
      <c r="M44" s="665">
        <v>349</v>
      </c>
      <c r="N44" s="665">
        <v>2</v>
      </c>
      <c r="O44" s="665">
        <v>744</v>
      </c>
      <c r="P44" s="678">
        <v>0.54069767441860461</v>
      </c>
      <c r="Q44" s="666">
        <v>372</v>
      </c>
    </row>
    <row r="45" spans="1:17" ht="14.4" customHeight="1" x14ac:dyDescent="0.3">
      <c r="A45" s="661" t="s">
        <v>3495</v>
      </c>
      <c r="B45" s="662" t="s">
        <v>3235</v>
      </c>
      <c r="C45" s="662" t="s">
        <v>3277</v>
      </c>
      <c r="D45" s="662" t="s">
        <v>3300</v>
      </c>
      <c r="E45" s="662" t="s">
        <v>3301</v>
      </c>
      <c r="F45" s="665">
        <v>30</v>
      </c>
      <c r="G45" s="665">
        <v>6960</v>
      </c>
      <c r="H45" s="665">
        <v>1</v>
      </c>
      <c r="I45" s="665">
        <v>232</v>
      </c>
      <c r="J45" s="665">
        <v>26</v>
      </c>
      <c r="K45" s="665">
        <v>6110</v>
      </c>
      <c r="L45" s="665">
        <v>0.87787356321839083</v>
      </c>
      <c r="M45" s="665">
        <v>235</v>
      </c>
      <c r="N45" s="665">
        <v>20</v>
      </c>
      <c r="O45" s="665">
        <v>5020</v>
      </c>
      <c r="P45" s="678">
        <v>0.72126436781609193</v>
      </c>
      <c r="Q45" s="666">
        <v>251</v>
      </c>
    </row>
    <row r="46" spans="1:17" ht="14.4" customHeight="1" x14ac:dyDescent="0.3">
      <c r="A46" s="661" t="s">
        <v>3495</v>
      </c>
      <c r="B46" s="662" t="s">
        <v>3235</v>
      </c>
      <c r="C46" s="662" t="s">
        <v>3277</v>
      </c>
      <c r="D46" s="662" t="s">
        <v>3302</v>
      </c>
      <c r="E46" s="662" t="s">
        <v>3303</v>
      </c>
      <c r="F46" s="665"/>
      <c r="G46" s="665"/>
      <c r="H46" s="665"/>
      <c r="I46" s="665"/>
      <c r="J46" s="665">
        <v>1</v>
      </c>
      <c r="K46" s="665">
        <v>118</v>
      </c>
      <c r="L46" s="665"/>
      <c r="M46" s="665">
        <v>118</v>
      </c>
      <c r="N46" s="665">
        <v>1</v>
      </c>
      <c r="O46" s="665">
        <v>126</v>
      </c>
      <c r="P46" s="678"/>
      <c r="Q46" s="666">
        <v>126</v>
      </c>
    </row>
    <row r="47" spans="1:17" ht="14.4" customHeight="1" x14ac:dyDescent="0.3">
      <c r="A47" s="661" t="s">
        <v>3495</v>
      </c>
      <c r="B47" s="662" t="s">
        <v>3235</v>
      </c>
      <c r="C47" s="662" t="s">
        <v>3277</v>
      </c>
      <c r="D47" s="662" t="s">
        <v>3304</v>
      </c>
      <c r="E47" s="662" t="s">
        <v>3305</v>
      </c>
      <c r="F47" s="665"/>
      <c r="G47" s="665"/>
      <c r="H47" s="665"/>
      <c r="I47" s="665"/>
      <c r="J47" s="665"/>
      <c r="K47" s="665"/>
      <c r="L47" s="665"/>
      <c r="M47" s="665"/>
      <c r="N47" s="665">
        <v>4</v>
      </c>
      <c r="O47" s="665">
        <v>364</v>
      </c>
      <c r="P47" s="678"/>
      <c r="Q47" s="666">
        <v>91</v>
      </c>
    </row>
    <row r="48" spans="1:17" ht="14.4" customHeight="1" x14ac:dyDescent="0.3">
      <c r="A48" s="661" t="s">
        <v>3495</v>
      </c>
      <c r="B48" s="662" t="s">
        <v>3235</v>
      </c>
      <c r="C48" s="662" t="s">
        <v>3277</v>
      </c>
      <c r="D48" s="662" t="s">
        <v>3312</v>
      </c>
      <c r="E48" s="662" t="s">
        <v>3313</v>
      </c>
      <c r="F48" s="665">
        <v>13</v>
      </c>
      <c r="G48" s="665">
        <v>741</v>
      </c>
      <c r="H48" s="665">
        <v>1</v>
      </c>
      <c r="I48" s="665">
        <v>57</v>
      </c>
      <c r="J48" s="665">
        <v>12</v>
      </c>
      <c r="K48" s="665">
        <v>708</v>
      </c>
      <c r="L48" s="665">
        <v>0.95546558704453444</v>
      </c>
      <c r="M48" s="665">
        <v>59</v>
      </c>
      <c r="N48" s="665">
        <v>12</v>
      </c>
      <c r="O48" s="665">
        <v>708</v>
      </c>
      <c r="P48" s="678">
        <v>0.95546558704453444</v>
      </c>
      <c r="Q48" s="666">
        <v>59</v>
      </c>
    </row>
    <row r="49" spans="1:17" ht="14.4" customHeight="1" x14ac:dyDescent="0.3">
      <c r="A49" s="661" t="s">
        <v>3495</v>
      </c>
      <c r="B49" s="662" t="s">
        <v>3235</v>
      </c>
      <c r="C49" s="662" t="s">
        <v>3277</v>
      </c>
      <c r="D49" s="662" t="s">
        <v>3318</v>
      </c>
      <c r="E49" s="662" t="s">
        <v>3319</v>
      </c>
      <c r="F49" s="665">
        <v>18</v>
      </c>
      <c r="G49" s="665">
        <v>4356</v>
      </c>
      <c r="H49" s="665">
        <v>1</v>
      </c>
      <c r="I49" s="665">
        <v>242</v>
      </c>
      <c r="J49" s="665">
        <v>14</v>
      </c>
      <c r="K49" s="665">
        <v>3458</v>
      </c>
      <c r="L49" s="665">
        <v>0.79384756657483935</v>
      </c>
      <c r="M49" s="665">
        <v>247</v>
      </c>
      <c r="N49" s="665">
        <v>14</v>
      </c>
      <c r="O49" s="665">
        <v>5376</v>
      </c>
      <c r="P49" s="678">
        <v>1.2341597796143251</v>
      </c>
      <c r="Q49" s="666">
        <v>384</v>
      </c>
    </row>
    <row r="50" spans="1:17" ht="14.4" customHeight="1" x14ac:dyDescent="0.3">
      <c r="A50" s="661" t="s">
        <v>3495</v>
      </c>
      <c r="B50" s="662" t="s">
        <v>3235</v>
      </c>
      <c r="C50" s="662" t="s">
        <v>3277</v>
      </c>
      <c r="D50" s="662" t="s">
        <v>3320</v>
      </c>
      <c r="E50" s="662" t="s">
        <v>3321</v>
      </c>
      <c r="F50" s="665">
        <v>16</v>
      </c>
      <c r="G50" s="665">
        <v>3936</v>
      </c>
      <c r="H50" s="665">
        <v>1</v>
      </c>
      <c r="I50" s="665">
        <v>246</v>
      </c>
      <c r="J50" s="665">
        <v>15</v>
      </c>
      <c r="K50" s="665">
        <v>3765</v>
      </c>
      <c r="L50" s="665">
        <v>0.95655487804878048</v>
      </c>
      <c r="M50" s="665">
        <v>251</v>
      </c>
      <c r="N50" s="665">
        <v>11</v>
      </c>
      <c r="O50" s="665">
        <v>4279</v>
      </c>
      <c r="P50" s="678">
        <v>1.0871443089430894</v>
      </c>
      <c r="Q50" s="666">
        <v>389</v>
      </c>
    </row>
    <row r="51" spans="1:17" ht="14.4" customHeight="1" x14ac:dyDescent="0.3">
      <c r="A51" s="661" t="s">
        <v>3495</v>
      </c>
      <c r="B51" s="662" t="s">
        <v>3235</v>
      </c>
      <c r="C51" s="662" t="s">
        <v>3277</v>
      </c>
      <c r="D51" s="662" t="s">
        <v>3326</v>
      </c>
      <c r="E51" s="662" t="s">
        <v>3327</v>
      </c>
      <c r="F51" s="665"/>
      <c r="G51" s="665"/>
      <c r="H51" s="665"/>
      <c r="I51" s="665"/>
      <c r="J51" s="665"/>
      <c r="K51" s="665"/>
      <c r="L51" s="665"/>
      <c r="M51" s="665"/>
      <c r="N51" s="665">
        <v>1</v>
      </c>
      <c r="O51" s="665">
        <v>153</v>
      </c>
      <c r="P51" s="678"/>
      <c r="Q51" s="666">
        <v>153</v>
      </c>
    </row>
    <row r="52" spans="1:17" ht="14.4" customHeight="1" x14ac:dyDescent="0.3">
      <c r="A52" s="661" t="s">
        <v>3495</v>
      </c>
      <c r="B52" s="662" t="s">
        <v>3235</v>
      </c>
      <c r="C52" s="662" t="s">
        <v>3277</v>
      </c>
      <c r="D52" s="662" t="s">
        <v>3348</v>
      </c>
      <c r="E52" s="662" t="s">
        <v>3349</v>
      </c>
      <c r="F52" s="665"/>
      <c r="G52" s="665"/>
      <c r="H52" s="665"/>
      <c r="I52" s="665"/>
      <c r="J52" s="665"/>
      <c r="K52" s="665"/>
      <c r="L52" s="665"/>
      <c r="M52" s="665"/>
      <c r="N52" s="665">
        <v>1</v>
      </c>
      <c r="O52" s="665">
        <v>58</v>
      </c>
      <c r="P52" s="678"/>
      <c r="Q52" s="666">
        <v>58</v>
      </c>
    </row>
    <row r="53" spans="1:17" ht="14.4" customHeight="1" x14ac:dyDescent="0.3">
      <c r="A53" s="661" t="s">
        <v>3495</v>
      </c>
      <c r="B53" s="662" t="s">
        <v>3235</v>
      </c>
      <c r="C53" s="662" t="s">
        <v>3277</v>
      </c>
      <c r="D53" s="662" t="s">
        <v>3360</v>
      </c>
      <c r="E53" s="662" t="s">
        <v>3361</v>
      </c>
      <c r="F53" s="665"/>
      <c r="G53" s="665"/>
      <c r="H53" s="665"/>
      <c r="I53" s="665"/>
      <c r="J53" s="665">
        <v>2</v>
      </c>
      <c r="K53" s="665">
        <v>0</v>
      </c>
      <c r="L53" s="665"/>
      <c r="M53" s="665">
        <v>0</v>
      </c>
      <c r="N53" s="665"/>
      <c r="O53" s="665"/>
      <c r="P53" s="678"/>
      <c r="Q53" s="666"/>
    </row>
    <row r="54" spans="1:17" ht="14.4" customHeight="1" x14ac:dyDescent="0.3">
      <c r="A54" s="661" t="s">
        <v>3495</v>
      </c>
      <c r="B54" s="662" t="s">
        <v>3235</v>
      </c>
      <c r="C54" s="662" t="s">
        <v>3277</v>
      </c>
      <c r="D54" s="662" t="s">
        <v>3370</v>
      </c>
      <c r="E54" s="662" t="s">
        <v>3371</v>
      </c>
      <c r="F54" s="665"/>
      <c r="G54" s="665"/>
      <c r="H54" s="665"/>
      <c r="I54" s="665"/>
      <c r="J54" s="665"/>
      <c r="K54" s="665"/>
      <c r="L54" s="665"/>
      <c r="M54" s="665"/>
      <c r="N54" s="665">
        <v>1</v>
      </c>
      <c r="O54" s="665">
        <v>0</v>
      </c>
      <c r="P54" s="678"/>
      <c r="Q54" s="666">
        <v>0</v>
      </c>
    </row>
    <row r="55" spans="1:17" ht="14.4" customHeight="1" x14ac:dyDescent="0.3">
      <c r="A55" s="661" t="s">
        <v>3495</v>
      </c>
      <c r="B55" s="662" t="s">
        <v>3235</v>
      </c>
      <c r="C55" s="662" t="s">
        <v>3277</v>
      </c>
      <c r="D55" s="662" t="s">
        <v>3386</v>
      </c>
      <c r="E55" s="662" t="s">
        <v>3387</v>
      </c>
      <c r="F55" s="665">
        <v>1</v>
      </c>
      <c r="G55" s="665">
        <v>52</v>
      </c>
      <c r="H55" s="665">
        <v>1</v>
      </c>
      <c r="I55" s="665">
        <v>52</v>
      </c>
      <c r="J55" s="665">
        <v>1</v>
      </c>
      <c r="K55" s="665">
        <v>53</v>
      </c>
      <c r="L55" s="665">
        <v>1.0192307692307692</v>
      </c>
      <c r="M55" s="665">
        <v>53</v>
      </c>
      <c r="N55" s="665">
        <v>2</v>
      </c>
      <c r="O55" s="665">
        <v>112</v>
      </c>
      <c r="P55" s="678">
        <v>2.1538461538461537</v>
      </c>
      <c r="Q55" s="666">
        <v>56</v>
      </c>
    </row>
    <row r="56" spans="1:17" ht="14.4" customHeight="1" x14ac:dyDescent="0.3">
      <c r="A56" s="661" t="s">
        <v>3495</v>
      </c>
      <c r="B56" s="662" t="s">
        <v>3235</v>
      </c>
      <c r="C56" s="662" t="s">
        <v>3277</v>
      </c>
      <c r="D56" s="662" t="s">
        <v>3390</v>
      </c>
      <c r="E56" s="662" t="s">
        <v>3391</v>
      </c>
      <c r="F56" s="665">
        <v>1</v>
      </c>
      <c r="G56" s="665">
        <v>112</v>
      </c>
      <c r="H56" s="665">
        <v>1</v>
      </c>
      <c r="I56" s="665">
        <v>112</v>
      </c>
      <c r="J56" s="665">
        <v>1</v>
      </c>
      <c r="K56" s="665">
        <v>114</v>
      </c>
      <c r="L56" s="665">
        <v>1.0178571428571428</v>
      </c>
      <c r="M56" s="665">
        <v>114</v>
      </c>
      <c r="N56" s="665">
        <v>2</v>
      </c>
      <c r="O56" s="665">
        <v>240</v>
      </c>
      <c r="P56" s="678">
        <v>2.1428571428571428</v>
      </c>
      <c r="Q56" s="666">
        <v>120</v>
      </c>
    </row>
    <row r="57" spans="1:17" ht="14.4" customHeight="1" x14ac:dyDescent="0.3">
      <c r="A57" s="661" t="s">
        <v>3495</v>
      </c>
      <c r="B57" s="662" t="s">
        <v>3235</v>
      </c>
      <c r="C57" s="662" t="s">
        <v>3277</v>
      </c>
      <c r="D57" s="662" t="s">
        <v>3398</v>
      </c>
      <c r="E57" s="662" t="s">
        <v>3399</v>
      </c>
      <c r="F57" s="665">
        <v>1</v>
      </c>
      <c r="G57" s="665">
        <v>107</v>
      </c>
      <c r="H57" s="665">
        <v>1</v>
      </c>
      <c r="I57" s="665">
        <v>107</v>
      </c>
      <c r="J57" s="665"/>
      <c r="K57" s="665"/>
      <c r="L57" s="665"/>
      <c r="M57" s="665"/>
      <c r="N57" s="665">
        <v>1</v>
      </c>
      <c r="O57" s="665">
        <v>155</v>
      </c>
      <c r="P57" s="678">
        <v>1.4485981308411215</v>
      </c>
      <c r="Q57" s="666">
        <v>155</v>
      </c>
    </row>
    <row r="58" spans="1:17" ht="14.4" customHeight="1" x14ac:dyDescent="0.3">
      <c r="A58" s="661" t="s">
        <v>3495</v>
      </c>
      <c r="B58" s="662" t="s">
        <v>3235</v>
      </c>
      <c r="C58" s="662" t="s">
        <v>3277</v>
      </c>
      <c r="D58" s="662" t="s">
        <v>3400</v>
      </c>
      <c r="E58" s="662" t="s">
        <v>3401</v>
      </c>
      <c r="F58" s="665"/>
      <c r="G58" s="665"/>
      <c r="H58" s="665"/>
      <c r="I58" s="665"/>
      <c r="J58" s="665"/>
      <c r="K58" s="665"/>
      <c r="L58" s="665"/>
      <c r="M58" s="665"/>
      <c r="N58" s="665">
        <v>2</v>
      </c>
      <c r="O58" s="665">
        <v>286</v>
      </c>
      <c r="P58" s="678"/>
      <c r="Q58" s="666">
        <v>143</v>
      </c>
    </row>
    <row r="59" spans="1:17" ht="14.4" customHeight="1" x14ac:dyDescent="0.3">
      <c r="A59" s="661" t="s">
        <v>3495</v>
      </c>
      <c r="B59" s="662" t="s">
        <v>3235</v>
      </c>
      <c r="C59" s="662" t="s">
        <v>3277</v>
      </c>
      <c r="D59" s="662" t="s">
        <v>3410</v>
      </c>
      <c r="E59" s="662" t="s">
        <v>3411</v>
      </c>
      <c r="F59" s="665"/>
      <c r="G59" s="665"/>
      <c r="H59" s="665"/>
      <c r="I59" s="665"/>
      <c r="J59" s="665">
        <v>2</v>
      </c>
      <c r="K59" s="665">
        <v>190</v>
      </c>
      <c r="L59" s="665"/>
      <c r="M59" s="665">
        <v>95</v>
      </c>
      <c r="N59" s="665"/>
      <c r="O59" s="665"/>
      <c r="P59" s="678"/>
      <c r="Q59" s="666"/>
    </row>
    <row r="60" spans="1:17" ht="14.4" customHeight="1" x14ac:dyDescent="0.3">
      <c r="A60" s="661" t="s">
        <v>3495</v>
      </c>
      <c r="B60" s="662" t="s">
        <v>3235</v>
      </c>
      <c r="C60" s="662" t="s">
        <v>3277</v>
      </c>
      <c r="D60" s="662" t="s">
        <v>3412</v>
      </c>
      <c r="E60" s="662" t="s">
        <v>3413</v>
      </c>
      <c r="F60" s="665"/>
      <c r="G60" s="665"/>
      <c r="H60" s="665"/>
      <c r="I60" s="665"/>
      <c r="J60" s="665"/>
      <c r="K60" s="665"/>
      <c r="L60" s="665"/>
      <c r="M60" s="665"/>
      <c r="N60" s="665">
        <v>2</v>
      </c>
      <c r="O60" s="665">
        <v>788</v>
      </c>
      <c r="P60" s="678"/>
      <c r="Q60" s="666">
        <v>394</v>
      </c>
    </row>
    <row r="61" spans="1:17" ht="14.4" customHeight="1" x14ac:dyDescent="0.3">
      <c r="A61" s="661" t="s">
        <v>3495</v>
      </c>
      <c r="B61" s="662" t="s">
        <v>3428</v>
      </c>
      <c r="C61" s="662" t="s">
        <v>3277</v>
      </c>
      <c r="D61" s="662" t="s">
        <v>3300</v>
      </c>
      <c r="E61" s="662" t="s">
        <v>3301</v>
      </c>
      <c r="F61" s="665"/>
      <c r="G61" s="665"/>
      <c r="H61" s="665"/>
      <c r="I61" s="665"/>
      <c r="J61" s="665">
        <v>1</v>
      </c>
      <c r="K61" s="665">
        <v>235</v>
      </c>
      <c r="L61" s="665"/>
      <c r="M61" s="665">
        <v>235</v>
      </c>
      <c r="N61" s="665"/>
      <c r="O61" s="665"/>
      <c r="P61" s="678"/>
      <c r="Q61" s="666"/>
    </row>
    <row r="62" spans="1:17" ht="14.4" customHeight="1" x14ac:dyDescent="0.3">
      <c r="A62" s="661" t="s">
        <v>3495</v>
      </c>
      <c r="B62" s="662" t="s">
        <v>3428</v>
      </c>
      <c r="C62" s="662" t="s">
        <v>3277</v>
      </c>
      <c r="D62" s="662" t="s">
        <v>3304</v>
      </c>
      <c r="E62" s="662" t="s">
        <v>3305</v>
      </c>
      <c r="F62" s="665">
        <v>3</v>
      </c>
      <c r="G62" s="665">
        <v>261</v>
      </c>
      <c r="H62" s="665">
        <v>1</v>
      </c>
      <c r="I62" s="665">
        <v>87</v>
      </c>
      <c r="J62" s="665">
        <v>1</v>
      </c>
      <c r="K62" s="665">
        <v>89</v>
      </c>
      <c r="L62" s="665">
        <v>0.34099616858237547</v>
      </c>
      <c r="M62" s="665">
        <v>89</v>
      </c>
      <c r="N62" s="665"/>
      <c r="O62" s="665"/>
      <c r="P62" s="678"/>
      <c r="Q62" s="666"/>
    </row>
    <row r="63" spans="1:17" ht="14.4" customHeight="1" x14ac:dyDescent="0.3">
      <c r="A63" s="661" t="s">
        <v>3495</v>
      </c>
      <c r="B63" s="662" t="s">
        <v>3428</v>
      </c>
      <c r="C63" s="662" t="s">
        <v>3277</v>
      </c>
      <c r="D63" s="662" t="s">
        <v>3318</v>
      </c>
      <c r="E63" s="662" t="s">
        <v>3319</v>
      </c>
      <c r="F63" s="665">
        <v>1</v>
      </c>
      <c r="G63" s="665">
        <v>242</v>
      </c>
      <c r="H63" s="665">
        <v>1</v>
      </c>
      <c r="I63" s="665">
        <v>242</v>
      </c>
      <c r="J63" s="665"/>
      <c r="K63" s="665"/>
      <c r="L63" s="665"/>
      <c r="M63" s="665"/>
      <c r="N63" s="665"/>
      <c r="O63" s="665"/>
      <c r="P63" s="678"/>
      <c r="Q63" s="666"/>
    </row>
    <row r="64" spans="1:17" ht="14.4" customHeight="1" x14ac:dyDescent="0.3">
      <c r="A64" s="661" t="s">
        <v>3495</v>
      </c>
      <c r="B64" s="662" t="s">
        <v>3428</v>
      </c>
      <c r="C64" s="662" t="s">
        <v>3277</v>
      </c>
      <c r="D64" s="662" t="s">
        <v>3430</v>
      </c>
      <c r="E64" s="662"/>
      <c r="F64" s="665">
        <v>1</v>
      </c>
      <c r="G64" s="665">
        <v>232</v>
      </c>
      <c r="H64" s="665">
        <v>1</v>
      </c>
      <c r="I64" s="665">
        <v>232</v>
      </c>
      <c r="J64" s="665"/>
      <c r="K64" s="665"/>
      <c r="L64" s="665"/>
      <c r="M64" s="665"/>
      <c r="N64" s="665"/>
      <c r="O64" s="665"/>
      <c r="P64" s="678"/>
      <c r="Q64" s="666"/>
    </row>
    <row r="65" spans="1:17" ht="14.4" customHeight="1" x14ac:dyDescent="0.3">
      <c r="A65" s="661" t="s">
        <v>3495</v>
      </c>
      <c r="B65" s="662" t="s">
        <v>3428</v>
      </c>
      <c r="C65" s="662" t="s">
        <v>3277</v>
      </c>
      <c r="D65" s="662" t="s">
        <v>3442</v>
      </c>
      <c r="E65" s="662" t="s">
        <v>3443</v>
      </c>
      <c r="F65" s="665">
        <v>1</v>
      </c>
      <c r="G65" s="665">
        <v>194</v>
      </c>
      <c r="H65" s="665">
        <v>1</v>
      </c>
      <c r="I65" s="665">
        <v>194</v>
      </c>
      <c r="J65" s="665"/>
      <c r="K65" s="665"/>
      <c r="L65" s="665"/>
      <c r="M65" s="665"/>
      <c r="N65" s="665"/>
      <c r="O65" s="665"/>
      <c r="P65" s="678"/>
      <c r="Q65" s="666"/>
    </row>
    <row r="66" spans="1:17" ht="14.4" customHeight="1" x14ac:dyDescent="0.3">
      <c r="A66" s="661" t="s">
        <v>3495</v>
      </c>
      <c r="B66" s="662" t="s">
        <v>3428</v>
      </c>
      <c r="C66" s="662" t="s">
        <v>3277</v>
      </c>
      <c r="D66" s="662" t="s">
        <v>3444</v>
      </c>
      <c r="E66" s="662" t="s">
        <v>3445</v>
      </c>
      <c r="F66" s="665"/>
      <c r="G66" s="665"/>
      <c r="H66" s="665"/>
      <c r="I66" s="665"/>
      <c r="J66" s="665">
        <v>1</v>
      </c>
      <c r="K66" s="665">
        <v>195</v>
      </c>
      <c r="L66" s="665"/>
      <c r="M66" s="665">
        <v>195</v>
      </c>
      <c r="N66" s="665"/>
      <c r="O66" s="665"/>
      <c r="P66" s="678"/>
      <c r="Q66" s="666"/>
    </row>
    <row r="67" spans="1:17" ht="14.4" customHeight="1" x14ac:dyDescent="0.3">
      <c r="A67" s="661" t="s">
        <v>3495</v>
      </c>
      <c r="B67" s="662" t="s">
        <v>3428</v>
      </c>
      <c r="C67" s="662" t="s">
        <v>3277</v>
      </c>
      <c r="D67" s="662" t="s">
        <v>3446</v>
      </c>
      <c r="E67" s="662" t="s">
        <v>3447</v>
      </c>
      <c r="F67" s="665">
        <v>1</v>
      </c>
      <c r="G67" s="665">
        <v>142</v>
      </c>
      <c r="H67" s="665">
        <v>1</v>
      </c>
      <c r="I67" s="665">
        <v>142</v>
      </c>
      <c r="J67" s="665"/>
      <c r="K67" s="665"/>
      <c r="L67" s="665"/>
      <c r="M67" s="665"/>
      <c r="N67" s="665"/>
      <c r="O67" s="665"/>
      <c r="P67" s="678"/>
      <c r="Q67" s="666"/>
    </row>
    <row r="68" spans="1:17" ht="14.4" customHeight="1" x14ac:dyDescent="0.3">
      <c r="A68" s="661" t="s">
        <v>3495</v>
      </c>
      <c r="B68" s="662" t="s">
        <v>3428</v>
      </c>
      <c r="C68" s="662" t="s">
        <v>3277</v>
      </c>
      <c r="D68" s="662" t="s">
        <v>3454</v>
      </c>
      <c r="E68" s="662" t="s">
        <v>3455</v>
      </c>
      <c r="F68" s="665">
        <v>1</v>
      </c>
      <c r="G68" s="665">
        <v>223</v>
      </c>
      <c r="H68" s="665">
        <v>1</v>
      </c>
      <c r="I68" s="665">
        <v>223</v>
      </c>
      <c r="J68" s="665"/>
      <c r="K68" s="665"/>
      <c r="L68" s="665"/>
      <c r="M68" s="665"/>
      <c r="N68" s="665"/>
      <c r="O68" s="665"/>
      <c r="P68" s="678"/>
      <c r="Q68" s="666"/>
    </row>
    <row r="69" spans="1:17" ht="14.4" customHeight="1" x14ac:dyDescent="0.3">
      <c r="A69" s="661" t="s">
        <v>3495</v>
      </c>
      <c r="B69" s="662" t="s">
        <v>3428</v>
      </c>
      <c r="C69" s="662" t="s">
        <v>3277</v>
      </c>
      <c r="D69" s="662" t="s">
        <v>3400</v>
      </c>
      <c r="E69" s="662" t="s">
        <v>3401</v>
      </c>
      <c r="F69" s="665">
        <v>1</v>
      </c>
      <c r="G69" s="665">
        <v>136</v>
      </c>
      <c r="H69" s="665">
        <v>1</v>
      </c>
      <c r="I69" s="665">
        <v>136</v>
      </c>
      <c r="J69" s="665"/>
      <c r="K69" s="665"/>
      <c r="L69" s="665"/>
      <c r="M69" s="665"/>
      <c r="N69" s="665"/>
      <c r="O69" s="665"/>
      <c r="P69" s="678"/>
      <c r="Q69" s="666"/>
    </row>
    <row r="70" spans="1:17" ht="14.4" customHeight="1" x14ac:dyDescent="0.3">
      <c r="A70" s="661" t="s">
        <v>3495</v>
      </c>
      <c r="B70" s="662" t="s">
        <v>3428</v>
      </c>
      <c r="C70" s="662" t="s">
        <v>3277</v>
      </c>
      <c r="D70" s="662" t="s">
        <v>3464</v>
      </c>
      <c r="E70" s="662" t="s">
        <v>3465</v>
      </c>
      <c r="F70" s="665"/>
      <c r="G70" s="665"/>
      <c r="H70" s="665"/>
      <c r="I70" s="665"/>
      <c r="J70" s="665">
        <v>1</v>
      </c>
      <c r="K70" s="665">
        <v>114</v>
      </c>
      <c r="L70" s="665"/>
      <c r="M70" s="665">
        <v>114</v>
      </c>
      <c r="N70" s="665"/>
      <c r="O70" s="665"/>
      <c r="P70" s="678"/>
      <c r="Q70" s="666"/>
    </row>
    <row r="71" spans="1:17" ht="14.4" customHeight="1" x14ac:dyDescent="0.3">
      <c r="A71" s="661" t="s">
        <v>3496</v>
      </c>
      <c r="B71" s="662" t="s">
        <v>3235</v>
      </c>
      <c r="C71" s="662" t="s">
        <v>3277</v>
      </c>
      <c r="D71" s="662" t="s">
        <v>3288</v>
      </c>
      <c r="E71" s="662" t="s">
        <v>3289</v>
      </c>
      <c r="F71" s="665">
        <v>1</v>
      </c>
      <c r="G71" s="665">
        <v>34</v>
      </c>
      <c r="H71" s="665">
        <v>1</v>
      </c>
      <c r="I71" s="665">
        <v>34</v>
      </c>
      <c r="J71" s="665"/>
      <c r="K71" s="665"/>
      <c r="L71" s="665"/>
      <c r="M71" s="665"/>
      <c r="N71" s="665"/>
      <c r="O71" s="665"/>
      <c r="P71" s="678"/>
      <c r="Q71" s="666"/>
    </row>
    <row r="72" spans="1:17" ht="14.4" customHeight="1" x14ac:dyDescent="0.3">
      <c r="A72" s="661" t="s">
        <v>3496</v>
      </c>
      <c r="B72" s="662" t="s">
        <v>3235</v>
      </c>
      <c r="C72" s="662" t="s">
        <v>3277</v>
      </c>
      <c r="D72" s="662" t="s">
        <v>3300</v>
      </c>
      <c r="E72" s="662" t="s">
        <v>3301</v>
      </c>
      <c r="F72" s="665">
        <v>11</v>
      </c>
      <c r="G72" s="665">
        <v>2552</v>
      </c>
      <c r="H72" s="665">
        <v>1</v>
      </c>
      <c r="I72" s="665">
        <v>232</v>
      </c>
      <c r="J72" s="665">
        <v>9</v>
      </c>
      <c r="K72" s="665">
        <v>2115</v>
      </c>
      <c r="L72" s="665">
        <v>0.82876175548589337</v>
      </c>
      <c r="M72" s="665">
        <v>235</v>
      </c>
      <c r="N72" s="665">
        <v>9</v>
      </c>
      <c r="O72" s="665">
        <v>2259</v>
      </c>
      <c r="P72" s="678">
        <v>0.8851880877742947</v>
      </c>
      <c r="Q72" s="666">
        <v>251</v>
      </c>
    </row>
    <row r="73" spans="1:17" ht="14.4" customHeight="1" x14ac:dyDescent="0.3">
      <c r="A73" s="661" t="s">
        <v>3496</v>
      </c>
      <c r="B73" s="662" t="s">
        <v>3235</v>
      </c>
      <c r="C73" s="662" t="s">
        <v>3277</v>
      </c>
      <c r="D73" s="662" t="s">
        <v>3312</v>
      </c>
      <c r="E73" s="662" t="s">
        <v>3313</v>
      </c>
      <c r="F73" s="665">
        <v>4</v>
      </c>
      <c r="G73" s="665">
        <v>228</v>
      </c>
      <c r="H73" s="665">
        <v>1</v>
      </c>
      <c r="I73" s="665">
        <v>57</v>
      </c>
      <c r="J73" s="665">
        <v>3</v>
      </c>
      <c r="K73" s="665">
        <v>177</v>
      </c>
      <c r="L73" s="665">
        <v>0.77631578947368418</v>
      </c>
      <c r="M73" s="665">
        <v>59</v>
      </c>
      <c r="N73" s="665">
        <v>5</v>
      </c>
      <c r="O73" s="665">
        <v>295</v>
      </c>
      <c r="P73" s="678">
        <v>1.2938596491228069</v>
      </c>
      <c r="Q73" s="666">
        <v>59</v>
      </c>
    </row>
    <row r="74" spans="1:17" ht="14.4" customHeight="1" x14ac:dyDescent="0.3">
      <c r="A74" s="661" t="s">
        <v>3496</v>
      </c>
      <c r="B74" s="662" t="s">
        <v>3235</v>
      </c>
      <c r="C74" s="662" t="s">
        <v>3277</v>
      </c>
      <c r="D74" s="662" t="s">
        <v>3318</v>
      </c>
      <c r="E74" s="662" t="s">
        <v>3319</v>
      </c>
      <c r="F74" s="665">
        <v>6</v>
      </c>
      <c r="G74" s="665">
        <v>1452</v>
      </c>
      <c r="H74" s="665">
        <v>1</v>
      </c>
      <c r="I74" s="665">
        <v>242</v>
      </c>
      <c r="J74" s="665">
        <v>5</v>
      </c>
      <c r="K74" s="665">
        <v>1235</v>
      </c>
      <c r="L74" s="665">
        <v>0.85055096418732778</v>
      </c>
      <c r="M74" s="665">
        <v>247</v>
      </c>
      <c r="N74" s="665">
        <v>6</v>
      </c>
      <c r="O74" s="665">
        <v>2304</v>
      </c>
      <c r="P74" s="678">
        <v>1.5867768595041323</v>
      </c>
      <c r="Q74" s="666">
        <v>384</v>
      </c>
    </row>
    <row r="75" spans="1:17" ht="14.4" customHeight="1" x14ac:dyDescent="0.3">
      <c r="A75" s="661" t="s">
        <v>3496</v>
      </c>
      <c r="B75" s="662" t="s">
        <v>3235</v>
      </c>
      <c r="C75" s="662" t="s">
        <v>3277</v>
      </c>
      <c r="D75" s="662" t="s">
        <v>3320</v>
      </c>
      <c r="E75" s="662" t="s">
        <v>3321</v>
      </c>
      <c r="F75" s="665">
        <v>3</v>
      </c>
      <c r="G75" s="665">
        <v>738</v>
      </c>
      <c r="H75" s="665">
        <v>1</v>
      </c>
      <c r="I75" s="665">
        <v>246</v>
      </c>
      <c r="J75" s="665">
        <v>1</v>
      </c>
      <c r="K75" s="665">
        <v>251</v>
      </c>
      <c r="L75" s="665">
        <v>0.34010840108401086</v>
      </c>
      <c r="M75" s="665">
        <v>251</v>
      </c>
      <c r="N75" s="665">
        <v>3</v>
      </c>
      <c r="O75" s="665">
        <v>1167</v>
      </c>
      <c r="P75" s="678">
        <v>1.5813008130081301</v>
      </c>
      <c r="Q75" s="666">
        <v>389</v>
      </c>
    </row>
    <row r="76" spans="1:17" ht="14.4" customHeight="1" x14ac:dyDescent="0.3">
      <c r="A76" s="661" t="s">
        <v>3496</v>
      </c>
      <c r="B76" s="662" t="s">
        <v>3235</v>
      </c>
      <c r="C76" s="662" t="s">
        <v>3277</v>
      </c>
      <c r="D76" s="662" t="s">
        <v>3360</v>
      </c>
      <c r="E76" s="662" t="s">
        <v>3361</v>
      </c>
      <c r="F76" s="665">
        <v>0</v>
      </c>
      <c r="G76" s="665">
        <v>0</v>
      </c>
      <c r="H76" s="665"/>
      <c r="I76" s="665"/>
      <c r="J76" s="665"/>
      <c r="K76" s="665"/>
      <c r="L76" s="665"/>
      <c r="M76" s="665"/>
      <c r="N76" s="665"/>
      <c r="O76" s="665"/>
      <c r="P76" s="678"/>
      <c r="Q76" s="666"/>
    </row>
    <row r="77" spans="1:17" ht="14.4" customHeight="1" x14ac:dyDescent="0.3">
      <c r="A77" s="661" t="s">
        <v>3496</v>
      </c>
      <c r="B77" s="662" t="s">
        <v>3235</v>
      </c>
      <c r="C77" s="662" t="s">
        <v>3277</v>
      </c>
      <c r="D77" s="662" t="s">
        <v>3376</v>
      </c>
      <c r="E77" s="662" t="s">
        <v>3377</v>
      </c>
      <c r="F77" s="665"/>
      <c r="G77" s="665"/>
      <c r="H77" s="665"/>
      <c r="I77" s="665"/>
      <c r="J77" s="665">
        <v>1</v>
      </c>
      <c r="K77" s="665">
        <v>109</v>
      </c>
      <c r="L77" s="665"/>
      <c r="M77" s="665">
        <v>109</v>
      </c>
      <c r="N77" s="665"/>
      <c r="O77" s="665"/>
      <c r="P77" s="678"/>
      <c r="Q77" s="666"/>
    </row>
    <row r="78" spans="1:17" ht="14.4" customHeight="1" x14ac:dyDescent="0.3">
      <c r="A78" s="661" t="s">
        <v>3496</v>
      </c>
      <c r="B78" s="662" t="s">
        <v>3235</v>
      </c>
      <c r="C78" s="662" t="s">
        <v>3277</v>
      </c>
      <c r="D78" s="662" t="s">
        <v>3412</v>
      </c>
      <c r="E78" s="662" t="s">
        <v>3413</v>
      </c>
      <c r="F78" s="665"/>
      <c r="G78" s="665"/>
      <c r="H78" s="665"/>
      <c r="I78" s="665"/>
      <c r="J78" s="665">
        <v>2</v>
      </c>
      <c r="K78" s="665">
        <v>424</v>
      </c>
      <c r="L78" s="665"/>
      <c r="M78" s="665">
        <v>212</v>
      </c>
      <c r="N78" s="665">
        <v>1</v>
      </c>
      <c r="O78" s="665">
        <v>394</v>
      </c>
      <c r="P78" s="678"/>
      <c r="Q78" s="666">
        <v>394</v>
      </c>
    </row>
    <row r="79" spans="1:17" ht="14.4" customHeight="1" x14ac:dyDescent="0.3">
      <c r="A79" s="661" t="s">
        <v>3496</v>
      </c>
      <c r="B79" s="662" t="s">
        <v>3428</v>
      </c>
      <c r="C79" s="662" t="s">
        <v>3277</v>
      </c>
      <c r="D79" s="662" t="s">
        <v>3300</v>
      </c>
      <c r="E79" s="662" t="s">
        <v>3301</v>
      </c>
      <c r="F79" s="665"/>
      <c r="G79" s="665"/>
      <c r="H79" s="665"/>
      <c r="I79" s="665"/>
      <c r="J79" s="665">
        <v>1</v>
      </c>
      <c r="K79" s="665">
        <v>235</v>
      </c>
      <c r="L79" s="665"/>
      <c r="M79" s="665">
        <v>235</v>
      </c>
      <c r="N79" s="665">
        <v>3</v>
      </c>
      <c r="O79" s="665">
        <v>753</v>
      </c>
      <c r="P79" s="678"/>
      <c r="Q79" s="666">
        <v>251</v>
      </c>
    </row>
    <row r="80" spans="1:17" ht="14.4" customHeight="1" x14ac:dyDescent="0.3">
      <c r="A80" s="661" t="s">
        <v>3496</v>
      </c>
      <c r="B80" s="662" t="s">
        <v>3428</v>
      </c>
      <c r="C80" s="662" t="s">
        <v>3277</v>
      </c>
      <c r="D80" s="662" t="s">
        <v>3304</v>
      </c>
      <c r="E80" s="662" t="s">
        <v>3305</v>
      </c>
      <c r="F80" s="665">
        <v>1</v>
      </c>
      <c r="G80" s="665">
        <v>87</v>
      </c>
      <c r="H80" s="665">
        <v>1</v>
      </c>
      <c r="I80" s="665">
        <v>87</v>
      </c>
      <c r="J80" s="665"/>
      <c r="K80" s="665"/>
      <c r="L80" s="665"/>
      <c r="M80" s="665"/>
      <c r="N80" s="665"/>
      <c r="O80" s="665"/>
      <c r="P80" s="678"/>
      <c r="Q80" s="666"/>
    </row>
    <row r="81" spans="1:17" ht="14.4" customHeight="1" x14ac:dyDescent="0.3">
      <c r="A81" s="661" t="s">
        <v>3496</v>
      </c>
      <c r="B81" s="662" t="s">
        <v>3428</v>
      </c>
      <c r="C81" s="662" t="s">
        <v>3277</v>
      </c>
      <c r="D81" s="662" t="s">
        <v>3318</v>
      </c>
      <c r="E81" s="662" t="s">
        <v>3319</v>
      </c>
      <c r="F81" s="665"/>
      <c r="G81" s="665"/>
      <c r="H81" s="665"/>
      <c r="I81" s="665"/>
      <c r="J81" s="665"/>
      <c r="K81" s="665"/>
      <c r="L81" s="665"/>
      <c r="M81" s="665"/>
      <c r="N81" s="665">
        <v>1</v>
      </c>
      <c r="O81" s="665">
        <v>384</v>
      </c>
      <c r="P81" s="678"/>
      <c r="Q81" s="666">
        <v>384</v>
      </c>
    </row>
    <row r="82" spans="1:17" ht="14.4" customHeight="1" x14ac:dyDescent="0.3">
      <c r="A82" s="661" t="s">
        <v>3496</v>
      </c>
      <c r="B82" s="662" t="s">
        <v>3428</v>
      </c>
      <c r="C82" s="662" t="s">
        <v>3277</v>
      </c>
      <c r="D82" s="662" t="s">
        <v>3442</v>
      </c>
      <c r="E82" s="662" t="s">
        <v>3443</v>
      </c>
      <c r="F82" s="665"/>
      <c r="G82" s="665"/>
      <c r="H82" s="665"/>
      <c r="I82" s="665"/>
      <c r="J82" s="665"/>
      <c r="K82" s="665"/>
      <c r="L82" s="665"/>
      <c r="M82" s="665"/>
      <c r="N82" s="665">
        <v>1</v>
      </c>
      <c r="O82" s="665">
        <v>205</v>
      </c>
      <c r="P82" s="678"/>
      <c r="Q82" s="666">
        <v>205</v>
      </c>
    </row>
    <row r="83" spans="1:17" ht="14.4" customHeight="1" x14ac:dyDescent="0.3">
      <c r="A83" s="661" t="s">
        <v>3496</v>
      </c>
      <c r="B83" s="662" t="s">
        <v>3428</v>
      </c>
      <c r="C83" s="662" t="s">
        <v>3277</v>
      </c>
      <c r="D83" s="662" t="s">
        <v>3348</v>
      </c>
      <c r="E83" s="662" t="s">
        <v>3349</v>
      </c>
      <c r="F83" s="665">
        <v>1</v>
      </c>
      <c r="G83" s="665">
        <v>54</v>
      </c>
      <c r="H83" s="665">
        <v>1</v>
      </c>
      <c r="I83" s="665">
        <v>54</v>
      </c>
      <c r="J83" s="665"/>
      <c r="K83" s="665"/>
      <c r="L83" s="665"/>
      <c r="M83" s="665"/>
      <c r="N83" s="665"/>
      <c r="O83" s="665"/>
      <c r="P83" s="678"/>
      <c r="Q83" s="666"/>
    </row>
    <row r="84" spans="1:17" ht="14.4" customHeight="1" x14ac:dyDescent="0.3">
      <c r="A84" s="661" t="s">
        <v>3496</v>
      </c>
      <c r="B84" s="662" t="s">
        <v>3428</v>
      </c>
      <c r="C84" s="662" t="s">
        <v>3277</v>
      </c>
      <c r="D84" s="662" t="s">
        <v>3456</v>
      </c>
      <c r="E84" s="662" t="s">
        <v>3457</v>
      </c>
      <c r="F84" s="665"/>
      <c r="G84" s="665"/>
      <c r="H84" s="665"/>
      <c r="I84" s="665"/>
      <c r="J84" s="665"/>
      <c r="K84" s="665"/>
      <c r="L84" s="665"/>
      <c r="M84" s="665"/>
      <c r="N84" s="665">
        <v>3</v>
      </c>
      <c r="O84" s="665">
        <v>1092</v>
      </c>
      <c r="P84" s="678"/>
      <c r="Q84" s="666">
        <v>364</v>
      </c>
    </row>
    <row r="85" spans="1:17" ht="14.4" customHeight="1" x14ac:dyDescent="0.3">
      <c r="A85" s="661" t="s">
        <v>3496</v>
      </c>
      <c r="B85" s="662" t="s">
        <v>3428</v>
      </c>
      <c r="C85" s="662" t="s">
        <v>3277</v>
      </c>
      <c r="D85" s="662" t="s">
        <v>3400</v>
      </c>
      <c r="E85" s="662" t="s">
        <v>3401</v>
      </c>
      <c r="F85" s="665">
        <v>1</v>
      </c>
      <c r="G85" s="665">
        <v>136</v>
      </c>
      <c r="H85" s="665">
        <v>1</v>
      </c>
      <c r="I85" s="665">
        <v>136</v>
      </c>
      <c r="J85" s="665"/>
      <c r="K85" s="665"/>
      <c r="L85" s="665"/>
      <c r="M85" s="665"/>
      <c r="N85" s="665"/>
      <c r="O85" s="665"/>
      <c r="P85" s="678"/>
      <c r="Q85" s="666"/>
    </row>
    <row r="86" spans="1:17" ht="14.4" customHeight="1" x14ac:dyDescent="0.3">
      <c r="A86" s="661" t="s">
        <v>3496</v>
      </c>
      <c r="B86" s="662" t="s">
        <v>3428</v>
      </c>
      <c r="C86" s="662" t="s">
        <v>3277</v>
      </c>
      <c r="D86" s="662" t="s">
        <v>3464</v>
      </c>
      <c r="E86" s="662" t="s">
        <v>3465</v>
      </c>
      <c r="F86" s="665"/>
      <c r="G86" s="665"/>
      <c r="H86" s="665"/>
      <c r="I86" s="665"/>
      <c r="J86" s="665"/>
      <c r="K86" s="665"/>
      <c r="L86" s="665"/>
      <c r="M86" s="665"/>
      <c r="N86" s="665">
        <v>3</v>
      </c>
      <c r="O86" s="665">
        <v>366</v>
      </c>
      <c r="P86" s="678"/>
      <c r="Q86" s="666">
        <v>122</v>
      </c>
    </row>
    <row r="87" spans="1:17" ht="14.4" customHeight="1" x14ac:dyDescent="0.3">
      <c r="A87" s="661" t="s">
        <v>3497</v>
      </c>
      <c r="B87" s="662" t="s">
        <v>3235</v>
      </c>
      <c r="C87" s="662" t="s">
        <v>3277</v>
      </c>
      <c r="D87" s="662" t="s">
        <v>3288</v>
      </c>
      <c r="E87" s="662" t="s">
        <v>3289</v>
      </c>
      <c r="F87" s="665">
        <v>1</v>
      </c>
      <c r="G87" s="665">
        <v>34</v>
      </c>
      <c r="H87" s="665">
        <v>1</v>
      </c>
      <c r="I87" s="665">
        <v>34</v>
      </c>
      <c r="J87" s="665"/>
      <c r="K87" s="665"/>
      <c r="L87" s="665"/>
      <c r="M87" s="665"/>
      <c r="N87" s="665"/>
      <c r="O87" s="665"/>
      <c r="P87" s="678"/>
      <c r="Q87" s="666"/>
    </row>
    <row r="88" spans="1:17" ht="14.4" customHeight="1" x14ac:dyDescent="0.3">
      <c r="A88" s="661" t="s">
        <v>3497</v>
      </c>
      <c r="B88" s="662" t="s">
        <v>3235</v>
      </c>
      <c r="C88" s="662" t="s">
        <v>3277</v>
      </c>
      <c r="D88" s="662" t="s">
        <v>3300</v>
      </c>
      <c r="E88" s="662" t="s">
        <v>3301</v>
      </c>
      <c r="F88" s="665">
        <v>1</v>
      </c>
      <c r="G88" s="665">
        <v>232</v>
      </c>
      <c r="H88" s="665">
        <v>1</v>
      </c>
      <c r="I88" s="665">
        <v>232</v>
      </c>
      <c r="J88" s="665">
        <v>2</v>
      </c>
      <c r="K88" s="665">
        <v>470</v>
      </c>
      <c r="L88" s="665">
        <v>2.0258620689655173</v>
      </c>
      <c r="M88" s="665">
        <v>235</v>
      </c>
      <c r="N88" s="665">
        <v>3</v>
      </c>
      <c r="O88" s="665">
        <v>753</v>
      </c>
      <c r="P88" s="678">
        <v>3.2456896551724137</v>
      </c>
      <c r="Q88" s="666">
        <v>251</v>
      </c>
    </row>
    <row r="89" spans="1:17" ht="14.4" customHeight="1" x14ac:dyDescent="0.3">
      <c r="A89" s="661" t="s">
        <v>3497</v>
      </c>
      <c r="B89" s="662" t="s">
        <v>3235</v>
      </c>
      <c r="C89" s="662" t="s">
        <v>3277</v>
      </c>
      <c r="D89" s="662" t="s">
        <v>3302</v>
      </c>
      <c r="E89" s="662" t="s">
        <v>3303</v>
      </c>
      <c r="F89" s="665">
        <v>1</v>
      </c>
      <c r="G89" s="665">
        <v>116</v>
      </c>
      <c r="H89" s="665">
        <v>1</v>
      </c>
      <c r="I89" s="665">
        <v>116</v>
      </c>
      <c r="J89" s="665"/>
      <c r="K89" s="665"/>
      <c r="L89" s="665"/>
      <c r="M89" s="665"/>
      <c r="N89" s="665">
        <v>3</v>
      </c>
      <c r="O89" s="665">
        <v>378</v>
      </c>
      <c r="P89" s="678">
        <v>3.2586206896551726</v>
      </c>
      <c r="Q89" s="666">
        <v>126</v>
      </c>
    </row>
    <row r="90" spans="1:17" ht="14.4" customHeight="1" x14ac:dyDescent="0.3">
      <c r="A90" s="661" t="s">
        <v>3497</v>
      </c>
      <c r="B90" s="662" t="s">
        <v>3235</v>
      </c>
      <c r="C90" s="662" t="s">
        <v>3277</v>
      </c>
      <c r="D90" s="662" t="s">
        <v>3312</v>
      </c>
      <c r="E90" s="662" t="s">
        <v>3313</v>
      </c>
      <c r="F90" s="665"/>
      <c r="G90" s="665"/>
      <c r="H90" s="665"/>
      <c r="I90" s="665"/>
      <c r="J90" s="665"/>
      <c r="K90" s="665"/>
      <c r="L90" s="665"/>
      <c r="M90" s="665"/>
      <c r="N90" s="665">
        <v>3</v>
      </c>
      <c r="O90" s="665">
        <v>177</v>
      </c>
      <c r="P90" s="678"/>
      <c r="Q90" s="666">
        <v>59</v>
      </c>
    </row>
    <row r="91" spans="1:17" ht="14.4" customHeight="1" x14ac:dyDescent="0.3">
      <c r="A91" s="661" t="s">
        <v>3497</v>
      </c>
      <c r="B91" s="662" t="s">
        <v>3235</v>
      </c>
      <c r="C91" s="662" t="s">
        <v>3277</v>
      </c>
      <c r="D91" s="662" t="s">
        <v>3318</v>
      </c>
      <c r="E91" s="662" t="s">
        <v>3319</v>
      </c>
      <c r="F91" s="665"/>
      <c r="G91" s="665"/>
      <c r="H91" s="665"/>
      <c r="I91" s="665"/>
      <c r="J91" s="665">
        <v>1</v>
      </c>
      <c r="K91" s="665">
        <v>247</v>
      </c>
      <c r="L91" s="665"/>
      <c r="M91" s="665">
        <v>247</v>
      </c>
      <c r="N91" s="665">
        <v>3</v>
      </c>
      <c r="O91" s="665">
        <v>1152</v>
      </c>
      <c r="P91" s="678"/>
      <c r="Q91" s="666">
        <v>384</v>
      </c>
    </row>
    <row r="92" spans="1:17" ht="14.4" customHeight="1" x14ac:dyDescent="0.3">
      <c r="A92" s="661" t="s">
        <v>3497</v>
      </c>
      <c r="B92" s="662" t="s">
        <v>3235</v>
      </c>
      <c r="C92" s="662" t="s">
        <v>3277</v>
      </c>
      <c r="D92" s="662" t="s">
        <v>3320</v>
      </c>
      <c r="E92" s="662" t="s">
        <v>3321</v>
      </c>
      <c r="F92" s="665"/>
      <c r="G92" s="665"/>
      <c r="H92" s="665"/>
      <c r="I92" s="665"/>
      <c r="J92" s="665"/>
      <c r="K92" s="665"/>
      <c r="L92" s="665"/>
      <c r="M92" s="665"/>
      <c r="N92" s="665">
        <v>3</v>
      </c>
      <c r="O92" s="665">
        <v>1167</v>
      </c>
      <c r="P92" s="678"/>
      <c r="Q92" s="666">
        <v>389</v>
      </c>
    </row>
    <row r="93" spans="1:17" ht="14.4" customHeight="1" x14ac:dyDescent="0.3">
      <c r="A93" s="661" t="s">
        <v>3497</v>
      </c>
      <c r="B93" s="662" t="s">
        <v>3235</v>
      </c>
      <c r="C93" s="662" t="s">
        <v>3277</v>
      </c>
      <c r="D93" s="662" t="s">
        <v>3390</v>
      </c>
      <c r="E93" s="662" t="s">
        <v>3391</v>
      </c>
      <c r="F93" s="665"/>
      <c r="G93" s="665"/>
      <c r="H93" s="665"/>
      <c r="I93" s="665"/>
      <c r="J93" s="665"/>
      <c r="K93" s="665"/>
      <c r="L93" s="665"/>
      <c r="M93" s="665"/>
      <c r="N93" s="665">
        <v>1</v>
      </c>
      <c r="O93" s="665">
        <v>120</v>
      </c>
      <c r="P93" s="678"/>
      <c r="Q93" s="666">
        <v>120</v>
      </c>
    </row>
    <row r="94" spans="1:17" ht="14.4" customHeight="1" x14ac:dyDescent="0.3">
      <c r="A94" s="661" t="s">
        <v>3497</v>
      </c>
      <c r="B94" s="662" t="s">
        <v>3235</v>
      </c>
      <c r="C94" s="662" t="s">
        <v>3277</v>
      </c>
      <c r="D94" s="662" t="s">
        <v>3412</v>
      </c>
      <c r="E94" s="662" t="s">
        <v>3413</v>
      </c>
      <c r="F94" s="665">
        <v>2</v>
      </c>
      <c r="G94" s="665">
        <v>414</v>
      </c>
      <c r="H94" s="665">
        <v>1</v>
      </c>
      <c r="I94" s="665">
        <v>207</v>
      </c>
      <c r="J94" s="665"/>
      <c r="K94" s="665"/>
      <c r="L94" s="665"/>
      <c r="M94" s="665"/>
      <c r="N94" s="665"/>
      <c r="O94" s="665"/>
      <c r="P94" s="678"/>
      <c r="Q94" s="666"/>
    </row>
    <row r="95" spans="1:17" ht="14.4" customHeight="1" x14ac:dyDescent="0.3">
      <c r="A95" s="661" t="s">
        <v>3497</v>
      </c>
      <c r="B95" s="662" t="s">
        <v>3428</v>
      </c>
      <c r="C95" s="662" t="s">
        <v>3277</v>
      </c>
      <c r="D95" s="662" t="s">
        <v>3298</v>
      </c>
      <c r="E95" s="662" t="s">
        <v>3299</v>
      </c>
      <c r="F95" s="665"/>
      <c r="G95" s="665"/>
      <c r="H95" s="665"/>
      <c r="I95" s="665"/>
      <c r="J95" s="665">
        <v>1</v>
      </c>
      <c r="K95" s="665">
        <v>349</v>
      </c>
      <c r="L95" s="665"/>
      <c r="M95" s="665">
        <v>349</v>
      </c>
      <c r="N95" s="665"/>
      <c r="O95" s="665"/>
      <c r="P95" s="678"/>
      <c r="Q95" s="666"/>
    </row>
    <row r="96" spans="1:17" ht="14.4" customHeight="1" x14ac:dyDescent="0.3">
      <c r="A96" s="661" t="s">
        <v>3497</v>
      </c>
      <c r="B96" s="662" t="s">
        <v>3428</v>
      </c>
      <c r="C96" s="662" t="s">
        <v>3277</v>
      </c>
      <c r="D96" s="662" t="s">
        <v>3304</v>
      </c>
      <c r="E96" s="662" t="s">
        <v>3305</v>
      </c>
      <c r="F96" s="665">
        <v>1</v>
      </c>
      <c r="G96" s="665">
        <v>87</v>
      </c>
      <c r="H96" s="665">
        <v>1</v>
      </c>
      <c r="I96" s="665">
        <v>87</v>
      </c>
      <c r="J96" s="665"/>
      <c r="K96" s="665"/>
      <c r="L96" s="665"/>
      <c r="M96" s="665"/>
      <c r="N96" s="665"/>
      <c r="O96" s="665"/>
      <c r="P96" s="678"/>
      <c r="Q96" s="666"/>
    </row>
    <row r="97" spans="1:17" ht="14.4" customHeight="1" x14ac:dyDescent="0.3">
      <c r="A97" s="661" t="s">
        <v>3497</v>
      </c>
      <c r="B97" s="662" t="s">
        <v>3428</v>
      </c>
      <c r="C97" s="662" t="s">
        <v>3277</v>
      </c>
      <c r="D97" s="662" t="s">
        <v>3318</v>
      </c>
      <c r="E97" s="662" t="s">
        <v>3319</v>
      </c>
      <c r="F97" s="665"/>
      <c r="G97" s="665"/>
      <c r="H97" s="665"/>
      <c r="I97" s="665"/>
      <c r="J97" s="665">
        <v>1</v>
      </c>
      <c r="K97" s="665">
        <v>247</v>
      </c>
      <c r="L97" s="665"/>
      <c r="M97" s="665">
        <v>247</v>
      </c>
      <c r="N97" s="665"/>
      <c r="O97" s="665"/>
      <c r="P97" s="678"/>
      <c r="Q97" s="666"/>
    </row>
    <row r="98" spans="1:17" ht="14.4" customHeight="1" x14ac:dyDescent="0.3">
      <c r="A98" s="661" t="s">
        <v>3497</v>
      </c>
      <c r="B98" s="662" t="s">
        <v>3428</v>
      </c>
      <c r="C98" s="662" t="s">
        <v>3277</v>
      </c>
      <c r="D98" s="662" t="s">
        <v>3442</v>
      </c>
      <c r="E98" s="662" t="s">
        <v>3443</v>
      </c>
      <c r="F98" s="665"/>
      <c r="G98" s="665"/>
      <c r="H98" s="665"/>
      <c r="I98" s="665"/>
      <c r="J98" s="665">
        <v>1</v>
      </c>
      <c r="K98" s="665">
        <v>197</v>
      </c>
      <c r="L98" s="665"/>
      <c r="M98" s="665">
        <v>197</v>
      </c>
      <c r="N98" s="665"/>
      <c r="O98" s="665"/>
      <c r="P98" s="678"/>
      <c r="Q98" s="666"/>
    </row>
    <row r="99" spans="1:17" ht="14.4" customHeight="1" x14ac:dyDescent="0.3">
      <c r="A99" s="661" t="s">
        <v>3497</v>
      </c>
      <c r="B99" s="662" t="s">
        <v>3428</v>
      </c>
      <c r="C99" s="662" t="s">
        <v>3277</v>
      </c>
      <c r="D99" s="662" t="s">
        <v>3400</v>
      </c>
      <c r="E99" s="662" t="s">
        <v>3401</v>
      </c>
      <c r="F99" s="665">
        <v>1</v>
      </c>
      <c r="G99" s="665">
        <v>136</v>
      </c>
      <c r="H99" s="665">
        <v>1</v>
      </c>
      <c r="I99" s="665">
        <v>136</v>
      </c>
      <c r="J99" s="665"/>
      <c r="K99" s="665"/>
      <c r="L99" s="665"/>
      <c r="M99" s="665"/>
      <c r="N99" s="665"/>
      <c r="O99" s="665"/>
      <c r="P99" s="678"/>
      <c r="Q99" s="666"/>
    </row>
    <row r="100" spans="1:17" ht="14.4" customHeight="1" x14ac:dyDescent="0.3">
      <c r="A100" s="661" t="s">
        <v>3497</v>
      </c>
      <c r="B100" s="662" t="s">
        <v>3428</v>
      </c>
      <c r="C100" s="662" t="s">
        <v>3277</v>
      </c>
      <c r="D100" s="662" t="s">
        <v>3464</v>
      </c>
      <c r="E100" s="662" t="s">
        <v>3465</v>
      </c>
      <c r="F100" s="665"/>
      <c r="G100" s="665"/>
      <c r="H100" s="665"/>
      <c r="I100" s="665"/>
      <c r="J100" s="665">
        <v>1</v>
      </c>
      <c r="K100" s="665">
        <v>114</v>
      </c>
      <c r="L100" s="665"/>
      <c r="M100" s="665">
        <v>114</v>
      </c>
      <c r="N100" s="665"/>
      <c r="O100" s="665"/>
      <c r="P100" s="678"/>
      <c r="Q100" s="666"/>
    </row>
    <row r="101" spans="1:17" ht="14.4" customHeight="1" x14ac:dyDescent="0.3">
      <c r="A101" s="661" t="s">
        <v>3498</v>
      </c>
      <c r="B101" s="662" t="s">
        <v>3235</v>
      </c>
      <c r="C101" s="662" t="s">
        <v>3277</v>
      </c>
      <c r="D101" s="662" t="s">
        <v>3300</v>
      </c>
      <c r="E101" s="662" t="s">
        <v>3301</v>
      </c>
      <c r="F101" s="665">
        <v>5</v>
      </c>
      <c r="G101" s="665">
        <v>1160</v>
      </c>
      <c r="H101" s="665">
        <v>1</v>
      </c>
      <c r="I101" s="665">
        <v>232</v>
      </c>
      <c r="J101" s="665">
        <v>3</v>
      </c>
      <c r="K101" s="665">
        <v>705</v>
      </c>
      <c r="L101" s="665">
        <v>0.60775862068965514</v>
      </c>
      <c r="M101" s="665">
        <v>235</v>
      </c>
      <c r="N101" s="665">
        <v>3</v>
      </c>
      <c r="O101" s="665">
        <v>753</v>
      </c>
      <c r="P101" s="678">
        <v>0.64913793103448281</v>
      </c>
      <c r="Q101" s="666">
        <v>251</v>
      </c>
    </row>
    <row r="102" spans="1:17" ht="14.4" customHeight="1" x14ac:dyDescent="0.3">
      <c r="A102" s="661" t="s">
        <v>3498</v>
      </c>
      <c r="B102" s="662" t="s">
        <v>3235</v>
      </c>
      <c r="C102" s="662" t="s">
        <v>3277</v>
      </c>
      <c r="D102" s="662" t="s">
        <v>3312</v>
      </c>
      <c r="E102" s="662" t="s">
        <v>3313</v>
      </c>
      <c r="F102" s="665">
        <v>1</v>
      </c>
      <c r="G102" s="665">
        <v>57</v>
      </c>
      <c r="H102" s="665">
        <v>1</v>
      </c>
      <c r="I102" s="665">
        <v>57</v>
      </c>
      <c r="J102" s="665"/>
      <c r="K102" s="665"/>
      <c r="L102" s="665"/>
      <c r="M102" s="665"/>
      <c r="N102" s="665"/>
      <c r="O102" s="665"/>
      <c r="P102" s="678"/>
      <c r="Q102" s="666"/>
    </row>
    <row r="103" spans="1:17" ht="14.4" customHeight="1" x14ac:dyDescent="0.3">
      <c r="A103" s="661" t="s">
        <v>3498</v>
      </c>
      <c r="B103" s="662" t="s">
        <v>3235</v>
      </c>
      <c r="C103" s="662" t="s">
        <v>3277</v>
      </c>
      <c r="D103" s="662" t="s">
        <v>3318</v>
      </c>
      <c r="E103" s="662" t="s">
        <v>3319</v>
      </c>
      <c r="F103" s="665">
        <v>1</v>
      </c>
      <c r="G103" s="665">
        <v>242</v>
      </c>
      <c r="H103" s="665">
        <v>1</v>
      </c>
      <c r="I103" s="665">
        <v>242</v>
      </c>
      <c r="J103" s="665">
        <v>1</v>
      </c>
      <c r="K103" s="665">
        <v>247</v>
      </c>
      <c r="L103" s="665">
        <v>1.0206611570247934</v>
      </c>
      <c r="M103" s="665">
        <v>247</v>
      </c>
      <c r="N103" s="665"/>
      <c r="O103" s="665"/>
      <c r="P103" s="678"/>
      <c r="Q103" s="666"/>
    </row>
    <row r="104" spans="1:17" ht="14.4" customHeight="1" x14ac:dyDescent="0.3">
      <c r="A104" s="661" t="s">
        <v>3498</v>
      </c>
      <c r="B104" s="662" t="s">
        <v>3235</v>
      </c>
      <c r="C104" s="662" t="s">
        <v>3277</v>
      </c>
      <c r="D104" s="662" t="s">
        <v>3320</v>
      </c>
      <c r="E104" s="662" t="s">
        <v>3321</v>
      </c>
      <c r="F104" s="665">
        <v>2</v>
      </c>
      <c r="G104" s="665">
        <v>492</v>
      </c>
      <c r="H104" s="665">
        <v>1</v>
      </c>
      <c r="I104" s="665">
        <v>246</v>
      </c>
      <c r="J104" s="665">
        <v>3</v>
      </c>
      <c r="K104" s="665">
        <v>753</v>
      </c>
      <c r="L104" s="665">
        <v>1.5304878048780488</v>
      </c>
      <c r="M104" s="665">
        <v>251</v>
      </c>
      <c r="N104" s="665">
        <v>3</v>
      </c>
      <c r="O104" s="665">
        <v>1167</v>
      </c>
      <c r="P104" s="678">
        <v>2.3719512195121952</v>
      </c>
      <c r="Q104" s="666">
        <v>389</v>
      </c>
    </row>
    <row r="105" spans="1:17" ht="14.4" customHeight="1" x14ac:dyDescent="0.3">
      <c r="A105" s="661" t="s">
        <v>3498</v>
      </c>
      <c r="B105" s="662" t="s">
        <v>3235</v>
      </c>
      <c r="C105" s="662" t="s">
        <v>3277</v>
      </c>
      <c r="D105" s="662" t="s">
        <v>3332</v>
      </c>
      <c r="E105" s="662" t="s">
        <v>3333</v>
      </c>
      <c r="F105" s="665">
        <v>1</v>
      </c>
      <c r="G105" s="665">
        <v>313</v>
      </c>
      <c r="H105" s="665">
        <v>1</v>
      </c>
      <c r="I105" s="665">
        <v>313</v>
      </c>
      <c r="J105" s="665"/>
      <c r="K105" s="665"/>
      <c r="L105" s="665"/>
      <c r="M105" s="665"/>
      <c r="N105" s="665"/>
      <c r="O105" s="665"/>
      <c r="P105" s="678"/>
      <c r="Q105" s="666"/>
    </row>
    <row r="106" spans="1:17" ht="14.4" customHeight="1" x14ac:dyDescent="0.3">
      <c r="A106" s="661" t="s">
        <v>3498</v>
      </c>
      <c r="B106" s="662" t="s">
        <v>3235</v>
      </c>
      <c r="C106" s="662" t="s">
        <v>3277</v>
      </c>
      <c r="D106" s="662" t="s">
        <v>3360</v>
      </c>
      <c r="E106" s="662" t="s">
        <v>3361</v>
      </c>
      <c r="F106" s="665">
        <v>1</v>
      </c>
      <c r="G106" s="665">
        <v>0</v>
      </c>
      <c r="H106" s="665"/>
      <c r="I106" s="665">
        <v>0</v>
      </c>
      <c r="J106" s="665"/>
      <c r="K106" s="665"/>
      <c r="L106" s="665"/>
      <c r="M106" s="665"/>
      <c r="N106" s="665"/>
      <c r="O106" s="665"/>
      <c r="P106" s="678"/>
      <c r="Q106" s="666"/>
    </row>
    <row r="107" spans="1:17" ht="14.4" customHeight="1" x14ac:dyDescent="0.3">
      <c r="A107" s="661" t="s">
        <v>3498</v>
      </c>
      <c r="B107" s="662" t="s">
        <v>3428</v>
      </c>
      <c r="C107" s="662" t="s">
        <v>3277</v>
      </c>
      <c r="D107" s="662" t="s">
        <v>3300</v>
      </c>
      <c r="E107" s="662" t="s">
        <v>3301</v>
      </c>
      <c r="F107" s="665"/>
      <c r="G107" s="665"/>
      <c r="H107" s="665"/>
      <c r="I107" s="665"/>
      <c r="J107" s="665">
        <v>1</v>
      </c>
      <c r="K107" s="665">
        <v>235</v>
      </c>
      <c r="L107" s="665"/>
      <c r="M107" s="665">
        <v>235</v>
      </c>
      <c r="N107" s="665"/>
      <c r="O107" s="665"/>
      <c r="P107" s="678"/>
      <c r="Q107" s="666"/>
    </row>
    <row r="108" spans="1:17" ht="14.4" customHeight="1" x14ac:dyDescent="0.3">
      <c r="A108" s="661" t="s">
        <v>3498</v>
      </c>
      <c r="B108" s="662" t="s">
        <v>3428</v>
      </c>
      <c r="C108" s="662" t="s">
        <v>3277</v>
      </c>
      <c r="D108" s="662" t="s">
        <v>3304</v>
      </c>
      <c r="E108" s="662" t="s">
        <v>3305</v>
      </c>
      <c r="F108" s="665">
        <v>1</v>
      </c>
      <c r="G108" s="665">
        <v>87</v>
      </c>
      <c r="H108" s="665">
        <v>1</v>
      </c>
      <c r="I108" s="665">
        <v>87</v>
      </c>
      <c r="J108" s="665">
        <v>1</v>
      </c>
      <c r="K108" s="665">
        <v>89</v>
      </c>
      <c r="L108" s="665">
        <v>1.0229885057471264</v>
      </c>
      <c r="M108" s="665">
        <v>89</v>
      </c>
      <c r="N108" s="665"/>
      <c r="O108" s="665"/>
      <c r="P108" s="678"/>
      <c r="Q108" s="666"/>
    </row>
    <row r="109" spans="1:17" ht="14.4" customHeight="1" x14ac:dyDescent="0.3">
      <c r="A109" s="661" t="s">
        <v>3498</v>
      </c>
      <c r="B109" s="662" t="s">
        <v>3428</v>
      </c>
      <c r="C109" s="662" t="s">
        <v>3277</v>
      </c>
      <c r="D109" s="662" t="s">
        <v>3464</v>
      </c>
      <c r="E109" s="662" t="s">
        <v>3465</v>
      </c>
      <c r="F109" s="665"/>
      <c r="G109" s="665"/>
      <c r="H109" s="665"/>
      <c r="I109" s="665"/>
      <c r="J109" s="665">
        <v>1</v>
      </c>
      <c r="K109" s="665">
        <v>114</v>
      </c>
      <c r="L109" s="665"/>
      <c r="M109" s="665">
        <v>114</v>
      </c>
      <c r="N109" s="665"/>
      <c r="O109" s="665"/>
      <c r="P109" s="678"/>
      <c r="Q109" s="666"/>
    </row>
    <row r="110" spans="1:17" ht="14.4" customHeight="1" x14ac:dyDescent="0.3">
      <c r="A110" s="661" t="s">
        <v>3499</v>
      </c>
      <c r="B110" s="662" t="s">
        <v>3235</v>
      </c>
      <c r="C110" s="662" t="s">
        <v>3277</v>
      </c>
      <c r="D110" s="662" t="s">
        <v>3288</v>
      </c>
      <c r="E110" s="662" t="s">
        <v>3289</v>
      </c>
      <c r="F110" s="665">
        <v>1</v>
      </c>
      <c r="G110" s="665">
        <v>34</v>
      </c>
      <c r="H110" s="665">
        <v>1</v>
      </c>
      <c r="I110" s="665">
        <v>34</v>
      </c>
      <c r="J110" s="665"/>
      <c r="K110" s="665"/>
      <c r="L110" s="665"/>
      <c r="M110" s="665"/>
      <c r="N110" s="665"/>
      <c r="O110" s="665"/>
      <c r="P110" s="678"/>
      <c r="Q110" s="666"/>
    </row>
    <row r="111" spans="1:17" ht="14.4" customHeight="1" x14ac:dyDescent="0.3">
      <c r="A111" s="661" t="s">
        <v>3499</v>
      </c>
      <c r="B111" s="662" t="s">
        <v>3235</v>
      </c>
      <c r="C111" s="662" t="s">
        <v>3277</v>
      </c>
      <c r="D111" s="662" t="s">
        <v>3300</v>
      </c>
      <c r="E111" s="662" t="s">
        <v>3301</v>
      </c>
      <c r="F111" s="665"/>
      <c r="G111" s="665"/>
      <c r="H111" s="665"/>
      <c r="I111" s="665"/>
      <c r="J111" s="665">
        <v>2</v>
      </c>
      <c r="K111" s="665">
        <v>470</v>
      </c>
      <c r="L111" s="665"/>
      <c r="M111" s="665">
        <v>235</v>
      </c>
      <c r="N111" s="665">
        <v>2</v>
      </c>
      <c r="O111" s="665">
        <v>502</v>
      </c>
      <c r="P111" s="678"/>
      <c r="Q111" s="666">
        <v>251</v>
      </c>
    </row>
    <row r="112" spans="1:17" ht="14.4" customHeight="1" x14ac:dyDescent="0.3">
      <c r="A112" s="661" t="s">
        <v>3499</v>
      </c>
      <c r="B112" s="662" t="s">
        <v>3235</v>
      </c>
      <c r="C112" s="662" t="s">
        <v>3277</v>
      </c>
      <c r="D112" s="662" t="s">
        <v>3302</v>
      </c>
      <c r="E112" s="662" t="s">
        <v>3303</v>
      </c>
      <c r="F112" s="665"/>
      <c r="G112" s="665"/>
      <c r="H112" s="665"/>
      <c r="I112" s="665"/>
      <c r="J112" s="665"/>
      <c r="K112" s="665"/>
      <c r="L112" s="665"/>
      <c r="M112" s="665"/>
      <c r="N112" s="665">
        <v>2</v>
      </c>
      <c r="O112" s="665">
        <v>252</v>
      </c>
      <c r="P112" s="678"/>
      <c r="Q112" s="666">
        <v>126</v>
      </c>
    </row>
    <row r="113" spans="1:17" ht="14.4" customHeight="1" x14ac:dyDescent="0.3">
      <c r="A113" s="661" t="s">
        <v>3499</v>
      </c>
      <c r="B113" s="662" t="s">
        <v>3235</v>
      </c>
      <c r="C113" s="662" t="s">
        <v>3277</v>
      </c>
      <c r="D113" s="662" t="s">
        <v>3360</v>
      </c>
      <c r="E113" s="662" t="s">
        <v>3361</v>
      </c>
      <c r="F113" s="665"/>
      <c r="G113" s="665"/>
      <c r="H113" s="665"/>
      <c r="I113" s="665"/>
      <c r="J113" s="665">
        <v>1</v>
      </c>
      <c r="K113" s="665">
        <v>0</v>
      </c>
      <c r="L113" s="665"/>
      <c r="M113" s="665">
        <v>0</v>
      </c>
      <c r="N113" s="665"/>
      <c r="O113" s="665"/>
      <c r="P113" s="678"/>
      <c r="Q113" s="666"/>
    </row>
    <row r="114" spans="1:17" ht="14.4" customHeight="1" x14ac:dyDescent="0.3">
      <c r="A114" s="661" t="s">
        <v>3499</v>
      </c>
      <c r="B114" s="662" t="s">
        <v>3235</v>
      </c>
      <c r="C114" s="662" t="s">
        <v>3277</v>
      </c>
      <c r="D114" s="662" t="s">
        <v>3398</v>
      </c>
      <c r="E114" s="662" t="s">
        <v>3399</v>
      </c>
      <c r="F114" s="665"/>
      <c r="G114" s="665"/>
      <c r="H114" s="665"/>
      <c r="I114" s="665"/>
      <c r="J114" s="665"/>
      <c r="K114" s="665"/>
      <c r="L114" s="665"/>
      <c r="M114" s="665"/>
      <c r="N114" s="665">
        <v>1</v>
      </c>
      <c r="O114" s="665">
        <v>155</v>
      </c>
      <c r="P114" s="678"/>
      <c r="Q114" s="666">
        <v>155</v>
      </c>
    </row>
    <row r="115" spans="1:17" ht="14.4" customHeight="1" x14ac:dyDescent="0.3">
      <c r="A115" s="661" t="s">
        <v>3499</v>
      </c>
      <c r="B115" s="662" t="s">
        <v>3235</v>
      </c>
      <c r="C115" s="662" t="s">
        <v>3277</v>
      </c>
      <c r="D115" s="662" t="s">
        <v>3412</v>
      </c>
      <c r="E115" s="662" t="s">
        <v>3413</v>
      </c>
      <c r="F115" s="665"/>
      <c r="G115" s="665"/>
      <c r="H115" s="665"/>
      <c r="I115" s="665"/>
      <c r="J115" s="665"/>
      <c r="K115" s="665"/>
      <c r="L115" s="665"/>
      <c r="M115" s="665"/>
      <c r="N115" s="665">
        <v>1</v>
      </c>
      <c r="O115" s="665">
        <v>394</v>
      </c>
      <c r="P115" s="678"/>
      <c r="Q115" s="666">
        <v>394</v>
      </c>
    </row>
    <row r="116" spans="1:17" ht="14.4" customHeight="1" x14ac:dyDescent="0.3">
      <c r="A116" s="661" t="s">
        <v>3500</v>
      </c>
      <c r="B116" s="662" t="s">
        <v>3235</v>
      </c>
      <c r="C116" s="662" t="s">
        <v>3277</v>
      </c>
      <c r="D116" s="662" t="s">
        <v>3300</v>
      </c>
      <c r="E116" s="662" t="s">
        <v>3301</v>
      </c>
      <c r="F116" s="665"/>
      <c r="G116" s="665"/>
      <c r="H116" s="665"/>
      <c r="I116" s="665"/>
      <c r="J116" s="665">
        <v>1</v>
      </c>
      <c r="K116" s="665">
        <v>235</v>
      </c>
      <c r="L116" s="665"/>
      <c r="M116" s="665">
        <v>235</v>
      </c>
      <c r="N116" s="665">
        <v>6</v>
      </c>
      <c r="O116" s="665">
        <v>1506</v>
      </c>
      <c r="P116" s="678"/>
      <c r="Q116" s="666">
        <v>251</v>
      </c>
    </row>
    <row r="117" spans="1:17" ht="14.4" customHeight="1" x14ac:dyDescent="0.3">
      <c r="A117" s="661" t="s">
        <v>3500</v>
      </c>
      <c r="B117" s="662" t="s">
        <v>3235</v>
      </c>
      <c r="C117" s="662" t="s">
        <v>3277</v>
      </c>
      <c r="D117" s="662" t="s">
        <v>3312</v>
      </c>
      <c r="E117" s="662" t="s">
        <v>3313</v>
      </c>
      <c r="F117" s="665"/>
      <c r="G117" s="665"/>
      <c r="H117" s="665"/>
      <c r="I117" s="665"/>
      <c r="J117" s="665"/>
      <c r="K117" s="665"/>
      <c r="L117" s="665"/>
      <c r="M117" s="665"/>
      <c r="N117" s="665">
        <v>2</v>
      </c>
      <c r="O117" s="665">
        <v>118</v>
      </c>
      <c r="P117" s="678"/>
      <c r="Q117" s="666">
        <v>59</v>
      </c>
    </row>
    <row r="118" spans="1:17" ht="14.4" customHeight="1" x14ac:dyDescent="0.3">
      <c r="A118" s="661" t="s">
        <v>3500</v>
      </c>
      <c r="B118" s="662" t="s">
        <v>3235</v>
      </c>
      <c r="C118" s="662" t="s">
        <v>3277</v>
      </c>
      <c r="D118" s="662" t="s">
        <v>3318</v>
      </c>
      <c r="E118" s="662" t="s">
        <v>3319</v>
      </c>
      <c r="F118" s="665"/>
      <c r="G118" s="665"/>
      <c r="H118" s="665"/>
      <c r="I118" s="665"/>
      <c r="J118" s="665">
        <v>1</v>
      </c>
      <c r="K118" s="665">
        <v>247</v>
      </c>
      <c r="L118" s="665"/>
      <c r="M118" s="665">
        <v>247</v>
      </c>
      <c r="N118" s="665"/>
      <c r="O118" s="665"/>
      <c r="P118" s="678"/>
      <c r="Q118" s="666"/>
    </row>
    <row r="119" spans="1:17" ht="14.4" customHeight="1" x14ac:dyDescent="0.3">
      <c r="A119" s="661" t="s">
        <v>3500</v>
      </c>
      <c r="B119" s="662" t="s">
        <v>3235</v>
      </c>
      <c r="C119" s="662" t="s">
        <v>3277</v>
      </c>
      <c r="D119" s="662" t="s">
        <v>3332</v>
      </c>
      <c r="E119" s="662" t="s">
        <v>3333</v>
      </c>
      <c r="F119" s="665"/>
      <c r="G119" s="665"/>
      <c r="H119" s="665"/>
      <c r="I119" s="665"/>
      <c r="J119" s="665"/>
      <c r="K119" s="665"/>
      <c r="L119" s="665"/>
      <c r="M119" s="665"/>
      <c r="N119" s="665">
        <v>1</v>
      </c>
      <c r="O119" s="665">
        <v>417</v>
      </c>
      <c r="P119" s="678"/>
      <c r="Q119" s="666">
        <v>417</v>
      </c>
    </row>
    <row r="120" spans="1:17" ht="14.4" customHeight="1" x14ac:dyDescent="0.3">
      <c r="A120" s="661" t="s">
        <v>3501</v>
      </c>
      <c r="B120" s="662" t="s">
        <v>3235</v>
      </c>
      <c r="C120" s="662" t="s">
        <v>3277</v>
      </c>
      <c r="D120" s="662" t="s">
        <v>3300</v>
      </c>
      <c r="E120" s="662" t="s">
        <v>3301</v>
      </c>
      <c r="F120" s="665">
        <v>1</v>
      </c>
      <c r="G120" s="665">
        <v>232</v>
      </c>
      <c r="H120" s="665">
        <v>1</v>
      </c>
      <c r="I120" s="665">
        <v>232</v>
      </c>
      <c r="J120" s="665"/>
      <c r="K120" s="665"/>
      <c r="L120" s="665"/>
      <c r="M120" s="665"/>
      <c r="N120" s="665"/>
      <c r="O120" s="665"/>
      <c r="P120" s="678"/>
      <c r="Q120" s="666"/>
    </row>
    <row r="121" spans="1:17" ht="14.4" customHeight="1" x14ac:dyDescent="0.3">
      <c r="A121" s="661" t="s">
        <v>3501</v>
      </c>
      <c r="B121" s="662" t="s">
        <v>3235</v>
      </c>
      <c r="C121" s="662" t="s">
        <v>3277</v>
      </c>
      <c r="D121" s="662" t="s">
        <v>3318</v>
      </c>
      <c r="E121" s="662" t="s">
        <v>3319</v>
      </c>
      <c r="F121" s="665">
        <v>1</v>
      </c>
      <c r="G121" s="665">
        <v>242</v>
      </c>
      <c r="H121" s="665">
        <v>1</v>
      </c>
      <c r="I121" s="665">
        <v>242</v>
      </c>
      <c r="J121" s="665"/>
      <c r="K121" s="665"/>
      <c r="L121" s="665"/>
      <c r="M121" s="665"/>
      <c r="N121" s="665"/>
      <c r="O121" s="665"/>
      <c r="P121" s="678"/>
      <c r="Q121" s="666"/>
    </row>
    <row r="122" spans="1:17" ht="14.4" customHeight="1" x14ac:dyDescent="0.3">
      <c r="A122" s="661" t="s">
        <v>3501</v>
      </c>
      <c r="B122" s="662" t="s">
        <v>3235</v>
      </c>
      <c r="C122" s="662" t="s">
        <v>3277</v>
      </c>
      <c r="D122" s="662" t="s">
        <v>3350</v>
      </c>
      <c r="E122" s="662" t="s">
        <v>3351</v>
      </c>
      <c r="F122" s="665"/>
      <c r="G122" s="665"/>
      <c r="H122" s="665"/>
      <c r="I122" s="665"/>
      <c r="J122" s="665">
        <v>1</v>
      </c>
      <c r="K122" s="665">
        <v>235</v>
      </c>
      <c r="L122" s="665"/>
      <c r="M122" s="665">
        <v>235</v>
      </c>
      <c r="N122" s="665"/>
      <c r="O122" s="665"/>
      <c r="P122" s="678"/>
      <c r="Q122" s="666"/>
    </row>
    <row r="123" spans="1:17" ht="14.4" customHeight="1" x14ac:dyDescent="0.3">
      <c r="A123" s="661" t="s">
        <v>3501</v>
      </c>
      <c r="B123" s="662" t="s">
        <v>3235</v>
      </c>
      <c r="C123" s="662" t="s">
        <v>3277</v>
      </c>
      <c r="D123" s="662" t="s">
        <v>3412</v>
      </c>
      <c r="E123" s="662" t="s">
        <v>3413</v>
      </c>
      <c r="F123" s="665"/>
      <c r="G123" s="665"/>
      <c r="H123" s="665"/>
      <c r="I123" s="665"/>
      <c r="J123" s="665">
        <v>1</v>
      </c>
      <c r="K123" s="665">
        <v>212</v>
      </c>
      <c r="L123" s="665"/>
      <c r="M123" s="665">
        <v>212</v>
      </c>
      <c r="N123" s="665"/>
      <c r="O123" s="665"/>
      <c r="P123" s="678"/>
      <c r="Q123" s="666"/>
    </row>
    <row r="124" spans="1:17" ht="14.4" customHeight="1" x14ac:dyDescent="0.3">
      <c r="A124" s="661" t="s">
        <v>3501</v>
      </c>
      <c r="B124" s="662" t="s">
        <v>3428</v>
      </c>
      <c r="C124" s="662" t="s">
        <v>3277</v>
      </c>
      <c r="D124" s="662" t="s">
        <v>3462</v>
      </c>
      <c r="E124" s="662" t="s">
        <v>3463</v>
      </c>
      <c r="F124" s="665"/>
      <c r="G124" s="665"/>
      <c r="H124" s="665"/>
      <c r="I124" s="665"/>
      <c r="J124" s="665">
        <v>4</v>
      </c>
      <c r="K124" s="665">
        <v>1744</v>
      </c>
      <c r="L124" s="665"/>
      <c r="M124" s="665">
        <v>436</v>
      </c>
      <c r="N124" s="665"/>
      <c r="O124" s="665"/>
      <c r="P124" s="678"/>
      <c r="Q124" s="666"/>
    </row>
    <row r="125" spans="1:17" ht="14.4" customHeight="1" x14ac:dyDescent="0.3">
      <c r="A125" s="661" t="s">
        <v>3502</v>
      </c>
      <c r="B125" s="662" t="s">
        <v>3235</v>
      </c>
      <c r="C125" s="662" t="s">
        <v>3277</v>
      </c>
      <c r="D125" s="662" t="s">
        <v>3288</v>
      </c>
      <c r="E125" s="662" t="s">
        <v>3289</v>
      </c>
      <c r="F125" s="665">
        <v>3</v>
      </c>
      <c r="G125" s="665">
        <v>102</v>
      </c>
      <c r="H125" s="665">
        <v>1</v>
      </c>
      <c r="I125" s="665">
        <v>34</v>
      </c>
      <c r="J125" s="665">
        <v>7</v>
      </c>
      <c r="K125" s="665">
        <v>245</v>
      </c>
      <c r="L125" s="665">
        <v>2.4019607843137254</v>
      </c>
      <c r="M125" s="665">
        <v>35</v>
      </c>
      <c r="N125" s="665">
        <v>5</v>
      </c>
      <c r="O125" s="665">
        <v>185</v>
      </c>
      <c r="P125" s="678">
        <v>1.8137254901960784</v>
      </c>
      <c r="Q125" s="666">
        <v>37</v>
      </c>
    </row>
    <row r="126" spans="1:17" ht="14.4" customHeight="1" x14ac:dyDescent="0.3">
      <c r="A126" s="661" t="s">
        <v>3502</v>
      </c>
      <c r="B126" s="662" t="s">
        <v>3235</v>
      </c>
      <c r="C126" s="662" t="s">
        <v>3277</v>
      </c>
      <c r="D126" s="662" t="s">
        <v>3298</v>
      </c>
      <c r="E126" s="662" t="s">
        <v>3299</v>
      </c>
      <c r="F126" s="665">
        <v>4</v>
      </c>
      <c r="G126" s="665">
        <v>1376</v>
      </c>
      <c r="H126" s="665">
        <v>1</v>
      </c>
      <c r="I126" s="665">
        <v>344</v>
      </c>
      <c r="J126" s="665">
        <v>4</v>
      </c>
      <c r="K126" s="665">
        <v>1396</v>
      </c>
      <c r="L126" s="665">
        <v>1.0145348837209303</v>
      </c>
      <c r="M126" s="665">
        <v>349</v>
      </c>
      <c r="N126" s="665">
        <v>4</v>
      </c>
      <c r="O126" s="665">
        <v>1488</v>
      </c>
      <c r="P126" s="678">
        <v>1.0813953488372092</v>
      </c>
      <c r="Q126" s="666">
        <v>372</v>
      </c>
    </row>
    <row r="127" spans="1:17" ht="14.4" customHeight="1" x14ac:dyDescent="0.3">
      <c r="A127" s="661" t="s">
        <v>3502</v>
      </c>
      <c r="B127" s="662" t="s">
        <v>3235</v>
      </c>
      <c r="C127" s="662" t="s">
        <v>3277</v>
      </c>
      <c r="D127" s="662" t="s">
        <v>3300</v>
      </c>
      <c r="E127" s="662" t="s">
        <v>3301</v>
      </c>
      <c r="F127" s="665">
        <v>131</v>
      </c>
      <c r="G127" s="665">
        <v>30392</v>
      </c>
      <c r="H127" s="665">
        <v>1</v>
      </c>
      <c r="I127" s="665">
        <v>232</v>
      </c>
      <c r="J127" s="665">
        <v>202</v>
      </c>
      <c r="K127" s="665">
        <v>47470</v>
      </c>
      <c r="L127" s="665">
        <v>1.5619241905764676</v>
      </c>
      <c r="M127" s="665">
        <v>235</v>
      </c>
      <c r="N127" s="665">
        <v>222</v>
      </c>
      <c r="O127" s="665">
        <v>55722</v>
      </c>
      <c r="P127" s="678">
        <v>1.8334430113187681</v>
      </c>
      <c r="Q127" s="666">
        <v>251</v>
      </c>
    </row>
    <row r="128" spans="1:17" ht="14.4" customHeight="1" x14ac:dyDescent="0.3">
      <c r="A128" s="661" t="s">
        <v>3502</v>
      </c>
      <c r="B128" s="662" t="s">
        <v>3235</v>
      </c>
      <c r="C128" s="662" t="s">
        <v>3277</v>
      </c>
      <c r="D128" s="662" t="s">
        <v>3302</v>
      </c>
      <c r="E128" s="662" t="s">
        <v>3303</v>
      </c>
      <c r="F128" s="665">
        <v>36</v>
      </c>
      <c r="G128" s="665">
        <v>4176</v>
      </c>
      <c r="H128" s="665">
        <v>1</v>
      </c>
      <c r="I128" s="665">
        <v>116</v>
      </c>
      <c r="J128" s="665">
        <v>84</v>
      </c>
      <c r="K128" s="665">
        <v>9912</v>
      </c>
      <c r="L128" s="665">
        <v>2.3735632183908044</v>
      </c>
      <c r="M128" s="665">
        <v>118</v>
      </c>
      <c r="N128" s="665">
        <v>36</v>
      </c>
      <c r="O128" s="665">
        <v>4536</v>
      </c>
      <c r="P128" s="678">
        <v>1.0862068965517242</v>
      </c>
      <c r="Q128" s="666">
        <v>126</v>
      </c>
    </row>
    <row r="129" spans="1:17" ht="14.4" customHeight="1" x14ac:dyDescent="0.3">
      <c r="A129" s="661" t="s">
        <v>3502</v>
      </c>
      <c r="B129" s="662" t="s">
        <v>3235</v>
      </c>
      <c r="C129" s="662" t="s">
        <v>3277</v>
      </c>
      <c r="D129" s="662" t="s">
        <v>3304</v>
      </c>
      <c r="E129" s="662" t="s">
        <v>3305</v>
      </c>
      <c r="F129" s="665"/>
      <c r="G129" s="665"/>
      <c r="H129" s="665"/>
      <c r="I129" s="665"/>
      <c r="J129" s="665">
        <v>6</v>
      </c>
      <c r="K129" s="665">
        <v>534</v>
      </c>
      <c r="L129" s="665"/>
      <c r="M129" s="665">
        <v>89</v>
      </c>
      <c r="N129" s="665">
        <v>11</v>
      </c>
      <c r="O129" s="665">
        <v>1001</v>
      </c>
      <c r="P129" s="678"/>
      <c r="Q129" s="666">
        <v>91</v>
      </c>
    </row>
    <row r="130" spans="1:17" ht="14.4" customHeight="1" x14ac:dyDescent="0.3">
      <c r="A130" s="661" t="s">
        <v>3502</v>
      </c>
      <c r="B130" s="662" t="s">
        <v>3235</v>
      </c>
      <c r="C130" s="662" t="s">
        <v>3277</v>
      </c>
      <c r="D130" s="662" t="s">
        <v>3312</v>
      </c>
      <c r="E130" s="662" t="s">
        <v>3313</v>
      </c>
      <c r="F130" s="665">
        <v>62</v>
      </c>
      <c r="G130" s="665">
        <v>3534</v>
      </c>
      <c r="H130" s="665">
        <v>1</v>
      </c>
      <c r="I130" s="665">
        <v>57</v>
      </c>
      <c r="J130" s="665">
        <v>147</v>
      </c>
      <c r="K130" s="665">
        <v>8673</v>
      </c>
      <c r="L130" s="665">
        <v>2.4541595925297113</v>
      </c>
      <c r="M130" s="665">
        <v>59</v>
      </c>
      <c r="N130" s="665">
        <v>76</v>
      </c>
      <c r="O130" s="665">
        <v>4484</v>
      </c>
      <c r="P130" s="678">
        <v>1.2688172043010753</v>
      </c>
      <c r="Q130" s="666">
        <v>59</v>
      </c>
    </row>
    <row r="131" spans="1:17" ht="14.4" customHeight="1" x14ac:dyDescent="0.3">
      <c r="A131" s="661" t="s">
        <v>3502</v>
      </c>
      <c r="B131" s="662" t="s">
        <v>3235</v>
      </c>
      <c r="C131" s="662" t="s">
        <v>3277</v>
      </c>
      <c r="D131" s="662" t="s">
        <v>3318</v>
      </c>
      <c r="E131" s="662" t="s">
        <v>3319</v>
      </c>
      <c r="F131" s="665">
        <v>25</v>
      </c>
      <c r="G131" s="665">
        <v>6050</v>
      </c>
      <c r="H131" s="665">
        <v>1</v>
      </c>
      <c r="I131" s="665">
        <v>242</v>
      </c>
      <c r="J131" s="665">
        <v>77</v>
      </c>
      <c r="K131" s="665">
        <v>19019</v>
      </c>
      <c r="L131" s="665">
        <v>3.1436363636363636</v>
      </c>
      <c r="M131" s="665">
        <v>247</v>
      </c>
      <c r="N131" s="665">
        <v>41</v>
      </c>
      <c r="O131" s="665">
        <v>15744</v>
      </c>
      <c r="P131" s="678">
        <v>2.6023140495867767</v>
      </c>
      <c r="Q131" s="666">
        <v>384</v>
      </c>
    </row>
    <row r="132" spans="1:17" ht="14.4" customHeight="1" x14ac:dyDescent="0.3">
      <c r="A132" s="661" t="s">
        <v>3502</v>
      </c>
      <c r="B132" s="662" t="s">
        <v>3235</v>
      </c>
      <c r="C132" s="662" t="s">
        <v>3277</v>
      </c>
      <c r="D132" s="662" t="s">
        <v>3320</v>
      </c>
      <c r="E132" s="662" t="s">
        <v>3321</v>
      </c>
      <c r="F132" s="665">
        <v>14</v>
      </c>
      <c r="G132" s="665">
        <v>3444</v>
      </c>
      <c r="H132" s="665">
        <v>1</v>
      </c>
      <c r="I132" s="665">
        <v>246</v>
      </c>
      <c r="J132" s="665">
        <v>58</v>
      </c>
      <c r="K132" s="665">
        <v>14558</v>
      </c>
      <c r="L132" s="665">
        <v>4.2270615563298488</v>
      </c>
      <c r="M132" s="665">
        <v>251</v>
      </c>
      <c r="N132" s="665">
        <v>37</v>
      </c>
      <c r="O132" s="665">
        <v>14393</v>
      </c>
      <c r="P132" s="678">
        <v>4.1791521486643441</v>
      </c>
      <c r="Q132" s="666">
        <v>389</v>
      </c>
    </row>
    <row r="133" spans="1:17" ht="14.4" customHeight="1" x14ac:dyDescent="0.3">
      <c r="A133" s="661" t="s">
        <v>3502</v>
      </c>
      <c r="B133" s="662" t="s">
        <v>3235</v>
      </c>
      <c r="C133" s="662" t="s">
        <v>3277</v>
      </c>
      <c r="D133" s="662" t="s">
        <v>3326</v>
      </c>
      <c r="E133" s="662" t="s">
        <v>3327</v>
      </c>
      <c r="F133" s="665">
        <v>8</v>
      </c>
      <c r="G133" s="665">
        <v>392</v>
      </c>
      <c r="H133" s="665">
        <v>1</v>
      </c>
      <c r="I133" s="665">
        <v>49</v>
      </c>
      <c r="J133" s="665">
        <v>8</v>
      </c>
      <c r="K133" s="665">
        <v>400</v>
      </c>
      <c r="L133" s="665">
        <v>1.0204081632653061</v>
      </c>
      <c r="M133" s="665">
        <v>50</v>
      </c>
      <c r="N133" s="665">
        <v>7</v>
      </c>
      <c r="O133" s="665">
        <v>1071</v>
      </c>
      <c r="P133" s="678">
        <v>2.7321428571428572</v>
      </c>
      <c r="Q133" s="666">
        <v>153</v>
      </c>
    </row>
    <row r="134" spans="1:17" ht="14.4" customHeight="1" x14ac:dyDescent="0.3">
      <c r="A134" s="661" t="s">
        <v>3502</v>
      </c>
      <c r="B134" s="662" t="s">
        <v>3235</v>
      </c>
      <c r="C134" s="662" t="s">
        <v>3277</v>
      </c>
      <c r="D134" s="662" t="s">
        <v>3328</v>
      </c>
      <c r="E134" s="662" t="s">
        <v>3329</v>
      </c>
      <c r="F134" s="665"/>
      <c r="G134" s="665"/>
      <c r="H134" s="665"/>
      <c r="I134" s="665"/>
      <c r="J134" s="665">
        <v>1</v>
      </c>
      <c r="K134" s="665">
        <v>80</v>
      </c>
      <c r="L134" s="665"/>
      <c r="M134" s="665">
        <v>80</v>
      </c>
      <c r="N134" s="665"/>
      <c r="O134" s="665"/>
      <c r="P134" s="678"/>
      <c r="Q134" s="666"/>
    </row>
    <row r="135" spans="1:17" ht="14.4" customHeight="1" x14ac:dyDescent="0.3">
      <c r="A135" s="661" t="s">
        <v>3502</v>
      </c>
      <c r="B135" s="662" t="s">
        <v>3235</v>
      </c>
      <c r="C135" s="662" t="s">
        <v>3277</v>
      </c>
      <c r="D135" s="662" t="s">
        <v>3330</v>
      </c>
      <c r="E135" s="662" t="s">
        <v>3331</v>
      </c>
      <c r="F135" s="665"/>
      <c r="G135" s="665"/>
      <c r="H135" s="665"/>
      <c r="I135" s="665"/>
      <c r="J135" s="665"/>
      <c r="K135" s="665"/>
      <c r="L135" s="665"/>
      <c r="M135" s="665"/>
      <c r="N135" s="665">
        <v>1</v>
      </c>
      <c r="O135" s="665">
        <v>138</v>
      </c>
      <c r="P135" s="678"/>
      <c r="Q135" s="666">
        <v>138</v>
      </c>
    </row>
    <row r="136" spans="1:17" ht="14.4" customHeight="1" x14ac:dyDescent="0.3">
      <c r="A136" s="661" t="s">
        <v>3502</v>
      </c>
      <c r="B136" s="662" t="s">
        <v>3235</v>
      </c>
      <c r="C136" s="662" t="s">
        <v>3277</v>
      </c>
      <c r="D136" s="662" t="s">
        <v>3342</v>
      </c>
      <c r="E136" s="662" t="s">
        <v>3343</v>
      </c>
      <c r="F136" s="665">
        <v>1</v>
      </c>
      <c r="G136" s="665">
        <v>216</v>
      </c>
      <c r="H136" s="665">
        <v>1</v>
      </c>
      <c r="I136" s="665">
        <v>216</v>
      </c>
      <c r="J136" s="665">
        <v>1</v>
      </c>
      <c r="K136" s="665">
        <v>221</v>
      </c>
      <c r="L136" s="665">
        <v>1.0231481481481481</v>
      </c>
      <c r="M136" s="665">
        <v>221</v>
      </c>
      <c r="N136" s="665"/>
      <c r="O136" s="665"/>
      <c r="P136" s="678"/>
      <c r="Q136" s="666"/>
    </row>
    <row r="137" spans="1:17" ht="14.4" customHeight="1" x14ac:dyDescent="0.3">
      <c r="A137" s="661" t="s">
        <v>3502</v>
      </c>
      <c r="B137" s="662" t="s">
        <v>3235</v>
      </c>
      <c r="C137" s="662" t="s">
        <v>3277</v>
      </c>
      <c r="D137" s="662" t="s">
        <v>3350</v>
      </c>
      <c r="E137" s="662" t="s">
        <v>3351</v>
      </c>
      <c r="F137" s="665">
        <v>2</v>
      </c>
      <c r="G137" s="665">
        <v>464</v>
      </c>
      <c r="H137" s="665">
        <v>1</v>
      </c>
      <c r="I137" s="665">
        <v>232</v>
      </c>
      <c r="J137" s="665">
        <v>2</v>
      </c>
      <c r="K137" s="665">
        <v>470</v>
      </c>
      <c r="L137" s="665">
        <v>1.0129310344827587</v>
      </c>
      <c r="M137" s="665">
        <v>235</v>
      </c>
      <c r="N137" s="665"/>
      <c r="O137" s="665"/>
      <c r="P137" s="678"/>
      <c r="Q137" s="666"/>
    </row>
    <row r="138" spans="1:17" ht="14.4" customHeight="1" x14ac:dyDescent="0.3">
      <c r="A138" s="661" t="s">
        <v>3502</v>
      </c>
      <c r="B138" s="662" t="s">
        <v>3235</v>
      </c>
      <c r="C138" s="662" t="s">
        <v>3277</v>
      </c>
      <c r="D138" s="662" t="s">
        <v>3352</v>
      </c>
      <c r="E138" s="662" t="s">
        <v>3353</v>
      </c>
      <c r="F138" s="665">
        <v>1</v>
      </c>
      <c r="G138" s="665">
        <v>116</v>
      </c>
      <c r="H138" s="665">
        <v>1</v>
      </c>
      <c r="I138" s="665">
        <v>116</v>
      </c>
      <c r="J138" s="665">
        <v>2</v>
      </c>
      <c r="K138" s="665">
        <v>236</v>
      </c>
      <c r="L138" s="665">
        <v>2.0344827586206895</v>
      </c>
      <c r="M138" s="665">
        <v>118</v>
      </c>
      <c r="N138" s="665">
        <v>2</v>
      </c>
      <c r="O138" s="665">
        <v>252</v>
      </c>
      <c r="P138" s="678">
        <v>2.1724137931034484</v>
      </c>
      <c r="Q138" s="666">
        <v>126</v>
      </c>
    </row>
    <row r="139" spans="1:17" ht="14.4" customHeight="1" x14ac:dyDescent="0.3">
      <c r="A139" s="661" t="s">
        <v>3502</v>
      </c>
      <c r="B139" s="662" t="s">
        <v>3235</v>
      </c>
      <c r="C139" s="662" t="s">
        <v>3277</v>
      </c>
      <c r="D139" s="662" t="s">
        <v>3370</v>
      </c>
      <c r="E139" s="662" t="s">
        <v>3371</v>
      </c>
      <c r="F139" s="665">
        <v>1</v>
      </c>
      <c r="G139" s="665">
        <v>0</v>
      </c>
      <c r="H139" s="665"/>
      <c r="I139" s="665">
        <v>0</v>
      </c>
      <c r="J139" s="665"/>
      <c r="K139" s="665"/>
      <c r="L139" s="665"/>
      <c r="M139" s="665"/>
      <c r="N139" s="665"/>
      <c r="O139" s="665"/>
      <c r="P139" s="678"/>
      <c r="Q139" s="666"/>
    </row>
    <row r="140" spans="1:17" ht="14.4" customHeight="1" x14ac:dyDescent="0.3">
      <c r="A140" s="661" t="s">
        <v>3502</v>
      </c>
      <c r="B140" s="662" t="s">
        <v>3235</v>
      </c>
      <c r="C140" s="662" t="s">
        <v>3277</v>
      </c>
      <c r="D140" s="662" t="s">
        <v>3386</v>
      </c>
      <c r="E140" s="662" t="s">
        <v>3387</v>
      </c>
      <c r="F140" s="665">
        <v>1</v>
      </c>
      <c r="G140" s="665">
        <v>52</v>
      </c>
      <c r="H140" s="665">
        <v>1</v>
      </c>
      <c r="I140" s="665">
        <v>52</v>
      </c>
      <c r="J140" s="665">
        <v>3</v>
      </c>
      <c r="K140" s="665">
        <v>159</v>
      </c>
      <c r="L140" s="665">
        <v>3.0576923076923075</v>
      </c>
      <c r="M140" s="665">
        <v>53</v>
      </c>
      <c r="N140" s="665">
        <v>2</v>
      </c>
      <c r="O140" s="665">
        <v>112</v>
      </c>
      <c r="P140" s="678">
        <v>2.1538461538461537</v>
      </c>
      <c r="Q140" s="666">
        <v>56</v>
      </c>
    </row>
    <row r="141" spans="1:17" ht="14.4" customHeight="1" x14ac:dyDescent="0.3">
      <c r="A141" s="661" t="s">
        <v>3502</v>
      </c>
      <c r="B141" s="662" t="s">
        <v>3235</v>
      </c>
      <c r="C141" s="662" t="s">
        <v>3277</v>
      </c>
      <c r="D141" s="662" t="s">
        <v>3390</v>
      </c>
      <c r="E141" s="662" t="s">
        <v>3391</v>
      </c>
      <c r="F141" s="665">
        <v>2</v>
      </c>
      <c r="G141" s="665">
        <v>224</v>
      </c>
      <c r="H141" s="665">
        <v>1</v>
      </c>
      <c r="I141" s="665">
        <v>112</v>
      </c>
      <c r="J141" s="665">
        <v>2</v>
      </c>
      <c r="K141" s="665">
        <v>228</v>
      </c>
      <c r="L141" s="665">
        <v>1.0178571428571428</v>
      </c>
      <c r="M141" s="665">
        <v>114</v>
      </c>
      <c r="N141" s="665">
        <v>1</v>
      </c>
      <c r="O141" s="665">
        <v>120</v>
      </c>
      <c r="P141" s="678">
        <v>0.5357142857142857</v>
      </c>
      <c r="Q141" s="666">
        <v>120</v>
      </c>
    </row>
    <row r="142" spans="1:17" ht="14.4" customHeight="1" x14ac:dyDescent="0.3">
      <c r="A142" s="661" t="s">
        <v>3502</v>
      </c>
      <c r="B142" s="662" t="s">
        <v>3235</v>
      </c>
      <c r="C142" s="662" t="s">
        <v>3277</v>
      </c>
      <c r="D142" s="662" t="s">
        <v>3398</v>
      </c>
      <c r="E142" s="662" t="s">
        <v>3399</v>
      </c>
      <c r="F142" s="665"/>
      <c r="G142" s="665"/>
      <c r="H142" s="665"/>
      <c r="I142" s="665"/>
      <c r="J142" s="665"/>
      <c r="K142" s="665"/>
      <c r="L142" s="665"/>
      <c r="M142" s="665"/>
      <c r="N142" s="665">
        <v>2</v>
      </c>
      <c r="O142" s="665">
        <v>310</v>
      </c>
      <c r="P142" s="678"/>
      <c r="Q142" s="666">
        <v>155</v>
      </c>
    </row>
    <row r="143" spans="1:17" ht="14.4" customHeight="1" x14ac:dyDescent="0.3">
      <c r="A143" s="661" t="s">
        <v>3502</v>
      </c>
      <c r="B143" s="662" t="s">
        <v>3235</v>
      </c>
      <c r="C143" s="662" t="s">
        <v>3277</v>
      </c>
      <c r="D143" s="662" t="s">
        <v>3400</v>
      </c>
      <c r="E143" s="662" t="s">
        <v>3401</v>
      </c>
      <c r="F143" s="665"/>
      <c r="G143" s="665"/>
      <c r="H143" s="665"/>
      <c r="I143" s="665"/>
      <c r="J143" s="665">
        <v>7</v>
      </c>
      <c r="K143" s="665">
        <v>973</v>
      </c>
      <c r="L143" s="665"/>
      <c r="M143" s="665">
        <v>139</v>
      </c>
      <c r="N143" s="665">
        <v>10</v>
      </c>
      <c r="O143" s="665">
        <v>1430</v>
      </c>
      <c r="P143" s="678"/>
      <c r="Q143" s="666">
        <v>143</v>
      </c>
    </row>
    <row r="144" spans="1:17" ht="14.4" customHeight="1" x14ac:dyDescent="0.3">
      <c r="A144" s="661" t="s">
        <v>3502</v>
      </c>
      <c r="B144" s="662" t="s">
        <v>3235</v>
      </c>
      <c r="C144" s="662" t="s">
        <v>3277</v>
      </c>
      <c r="D144" s="662" t="s">
        <v>3406</v>
      </c>
      <c r="E144" s="662" t="s">
        <v>3407</v>
      </c>
      <c r="F144" s="665"/>
      <c r="G144" s="665"/>
      <c r="H144" s="665"/>
      <c r="I144" s="665"/>
      <c r="J144" s="665">
        <v>1</v>
      </c>
      <c r="K144" s="665">
        <v>200</v>
      </c>
      <c r="L144" s="665"/>
      <c r="M144" s="665">
        <v>200</v>
      </c>
      <c r="N144" s="665"/>
      <c r="O144" s="665"/>
      <c r="P144" s="678"/>
      <c r="Q144" s="666"/>
    </row>
    <row r="145" spans="1:17" ht="14.4" customHeight="1" x14ac:dyDescent="0.3">
      <c r="A145" s="661" t="s">
        <v>3502</v>
      </c>
      <c r="B145" s="662" t="s">
        <v>3235</v>
      </c>
      <c r="C145" s="662" t="s">
        <v>3277</v>
      </c>
      <c r="D145" s="662" t="s">
        <v>3410</v>
      </c>
      <c r="E145" s="662" t="s">
        <v>3411</v>
      </c>
      <c r="F145" s="665">
        <v>2</v>
      </c>
      <c r="G145" s="665">
        <v>186</v>
      </c>
      <c r="H145" s="665">
        <v>1</v>
      </c>
      <c r="I145" s="665">
        <v>93</v>
      </c>
      <c r="J145" s="665">
        <v>1</v>
      </c>
      <c r="K145" s="665">
        <v>95</v>
      </c>
      <c r="L145" s="665">
        <v>0.510752688172043</v>
      </c>
      <c r="M145" s="665">
        <v>95</v>
      </c>
      <c r="N145" s="665">
        <v>3</v>
      </c>
      <c r="O145" s="665">
        <v>297</v>
      </c>
      <c r="P145" s="678">
        <v>1.596774193548387</v>
      </c>
      <c r="Q145" s="666">
        <v>99</v>
      </c>
    </row>
    <row r="146" spans="1:17" ht="14.4" customHeight="1" x14ac:dyDescent="0.3">
      <c r="A146" s="661" t="s">
        <v>3502</v>
      </c>
      <c r="B146" s="662" t="s">
        <v>3235</v>
      </c>
      <c r="C146" s="662" t="s">
        <v>3277</v>
      </c>
      <c r="D146" s="662" t="s">
        <v>3412</v>
      </c>
      <c r="E146" s="662" t="s">
        <v>3413</v>
      </c>
      <c r="F146" s="665">
        <v>6</v>
      </c>
      <c r="G146" s="665">
        <v>1242</v>
      </c>
      <c r="H146" s="665">
        <v>1</v>
      </c>
      <c r="I146" s="665">
        <v>207</v>
      </c>
      <c r="J146" s="665">
        <v>18</v>
      </c>
      <c r="K146" s="665">
        <v>3816</v>
      </c>
      <c r="L146" s="665">
        <v>3.0724637681159419</v>
      </c>
      <c r="M146" s="665">
        <v>212</v>
      </c>
      <c r="N146" s="665">
        <v>42</v>
      </c>
      <c r="O146" s="665">
        <v>16548</v>
      </c>
      <c r="P146" s="678">
        <v>13.323671497584542</v>
      </c>
      <c r="Q146" s="666">
        <v>394</v>
      </c>
    </row>
    <row r="147" spans="1:17" ht="14.4" customHeight="1" x14ac:dyDescent="0.3">
      <c r="A147" s="661" t="s">
        <v>3502</v>
      </c>
      <c r="B147" s="662" t="s">
        <v>3235</v>
      </c>
      <c r="C147" s="662" t="s">
        <v>3277</v>
      </c>
      <c r="D147" s="662" t="s">
        <v>3414</v>
      </c>
      <c r="E147" s="662" t="s">
        <v>3415</v>
      </c>
      <c r="F147" s="665"/>
      <c r="G147" s="665"/>
      <c r="H147" s="665"/>
      <c r="I147" s="665"/>
      <c r="J147" s="665">
        <v>4</v>
      </c>
      <c r="K147" s="665">
        <v>416</v>
      </c>
      <c r="L147" s="665"/>
      <c r="M147" s="665">
        <v>104</v>
      </c>
      <c r="N147" s="665"/>
      <c r="O147" s="665"/>
      <c r="P147" s="678"/>
      <c r="Q147" s="666"/>
    </row>
    <row r="148" spans="1:17" ht="14.4" customHeight="1" x14ac:dyDescent="0.3">
      <c r="A148" s="661" t="s">
        <v>3502</v>
      </c>
      <c r="B148" s="662" t="s">
        <v>3428</v>
      </c>
      <c r="C148" s="662" t="s">
        <v>3277</v>
      </c>
      <c r="D148" s="662" t="s">
        <v>3304</v>
      </c>
      <c r="E148" s="662" t="s">
        <v>3305</v>
      </c>
      <c r="F148" s="665">
        <v>3</v>
      </c>
      <c r="G148" s="665">
        <v>261</v>
      </c>
      <c r="H148" s="665">
        <v>1</v>
      </c>
      <c r="I148" s="665">
        <v>87</v>
      </c>
      <c r="J148" s="665">
        <v>11</v>
      </c>
      <c r="K148" s="665">
        <v>979</v>
      </c>
      <c r="L148" s="665">
        <v>3.7509578544061304</v>
      </c>
      <c r="M148" s="665">
        <v>89</v>
      </c>
      <c r="N148" s="665"/>
      <c r="O148" s="665"/>
      <c r="P148" s="678"/>
      <c r="Q148" s="666"/>
    </row>
    <row r="149" spans="1:17" ht="14.4" customHeight="1" x14ac:dyDescent="0.3">
      <c r="A149" s="661" t="s">
        <v>3502</v>
      </c>
      <c r="B149" s="662" t="s">
        <v>3428</v>
      </c>
      <c r="C149" s="662" t="s">
        <v>3277</v>
      </c>
      <c r="D149" s="662" t="s">
        <v>3436</v>
      </c>
      <c r="E149" s="662" t="s">
        <v>3437</v>
      </c>
      <c r="F149" s="665"/>
      <c r="G149" s="665"/>
      <c r="H149" s="665"/>
      <c r="I149" s="665"/>
      <c r="J149" s="665">
        <v>1</v>
      </c>
      <c r="K149" s="665">
        <v>423</v>
      </c>
      <c r="L149" s="665"/>
      <c r="M149" s="665">
        <v>423</v>
      </c>
      <c r="N149" s="665"/>
      <c r="O149" s="665"/>
      <c r="P149" s="678"/>
      <c r="Q149" s="666"/>
    </row>
    <row r="150" spans="1:17" ht="14.4" customHeight="1" x14ac:dyDescent="0.3">
      <c r="A150" s="661" t="s">
        <v>3502</v>
      </c>
      <c r="B150" s="662" t="s">
        <v>3428</v>
      </c>
      <c r="C150" s="662" t="s">
        <v>3277</v>
      </c>
      <c r="D150" s="662" t="s">
        <v>3348</v>
      </c>
      <c r="E150" s="662" t="s">
        <v>3349</v>
      </c>
      <c r="F150" s="665"/>
      <c r="G150" s="665"/>
      <c r="H150" s="665"/>
      <c r="I150" s="665"/>
      <c r="J150" s="665">
        <v>2</v>
      </c>
      <c r="K150" s="665">
        <v>112</v>
      </c>
      <c r="L150" s="665"/>
      <c r="M150" s="665">
        <v>56</v>
      </c>
      <c r="N150" s="665"/>
      <c r="O150" s="665"/>
      <c r="P150" s="678"/>
      <c r="Q150" s="666"/>
    </row>
    <row r="151" spans="1:17" ht="14.4" customHeight="1" x14ac:dyDescent="0.3">
      <c r="A151" s="661" t="s">
        <v>3502</v>
      </c>
      <c r="B151" s="662" t="s">
        <v>3428</v>
      </c>
      <c r="C151" s="662" t="s">
        <v>3277</v>
      </c>
      <c r="D151" s="662" t="s">
        <v>3400</v>
      </c>
      <c r="E151" s="662" t="s">
        <v>3401</v>
      </c>
      <c r="F151" s="665">
        <v>3</v>
      </c>
      <c r="G151" s="665">
        <v>408</v>
      </c>
      <c r="H151" s="665">
        <v>1</v>
      </c>
      <c r="I151" s="665">
        <v>136</v>
      </c>
      <c r="J151" s="665">
        <v>20</v>
      </c>
      <c r="K151" s="665">
        <v>2780</v>
      </c>
      <c r="L151" s="665">
        <v>6.8137254901960782</v>
      </c>
      <c r="M151" s="665">
        <v>139</v>
      </c>
      <c r="N151" s="665"/>
      <c r="O151" s="665"/>
      <c r="P151" s="678"/>
      <c r="Q151" s="666"/>
    </row>
    <row r="152" spans="1:17" ht="14.4" customHeight="1" x14ac:dyDescent="0.3">
      <c r="A152" s="661" t="s">
        <v>3502</v>
      </c>
      <c r="B152" s="662" t="s">
        <v>3428</v>
      </c>
      <c r="C152" s="662" t="s">
        <v>3277</v>
      </c>
      <c r="D152" s="662" t="s">
        <v>3462</v>
      </c>
      <c r="E152" s="662" t="s">
        <v>3463</v>
      </c>
      <c r="F152" s="665"/>
      <c r="G152" s="665"/>
      <c r="H152" s="665"/>
      <c r="I152" s="665"/>
      <c r="J152" s="665"/>
      <c r="K152" s="665"/>
      <c r="L152" s="665"/>
      <c r="M152" s="665"/>
      <c r="N152" s="665">
        <v>2</v>
      </c>
      <c r="O152" s="665">
        <v>920</v>
      </c>
      <c r="P152" s="678"/>
      <c r="Q152" s="666">
        <v>460</v>
      </c>
    </row>
    <row r="153" spans="1:17" ht="14.4" customHeight="1" x14ac:dyDescent="0.3">
      <c r="A153" s="661" t="s">
        <v>3503</v>
      </c>
      <c r="B153" s="662" t="s">
        <v>3235</v>
      </c>
      <c r="C153" s="662" t="s">
        <v>3277</v>
      </c>
      <c r="D153" s="662" t="s">
        <v>3298</v>
      </c>
      <c r="E153" s="662" t="s">
        <v>3299</v>
      </c>
      <c r="F153" s="665"/>
      <c r="G153" s="665"/>
      <c r="H153" s="665"/>
      <c r="I153" s="665"/>
      <c r="J153" s="665"/>
      <c r="K153" s="665"/>
      <c r="L153" s="665"/>
      <c r="M153" s="665"/>
      <c r="N153" s="665">
        <v>1</v>
      </c>
      <c r="O153" s="665">
        <v>372</v>
      </c>
      <c r="P153" s="678"/>
      <c r="Q153" s="666">
        <v>372</v>
      </c>
    </row>
    <row r="154" spans="1:17" ht="14.4" customHeight="1" x14ac:dyDescent="0.3">
      <c r="A154" s="661" t="s">
        <v>3503</v>
      </c>
      <c r="B154" s="662" t="s">
        <v>3235</v>
      </c>
      <c r="C154" s="662" t="s">
        <v>3277</v>
      </c>
      <c r="D154" s="662" t="s">
        <v>3300</v>
      </c>
      <c r="E154" s="662" t="s">
        <v>3301</v>
      </c>
      <c r="F154" s="665">
        <v>4</v>
      </c>
      <c r="G154" s="665">
        <v>928</v>
      </c>
      <c r="H154" s="665">
        <v>1</v>
      </c>
      <c r="I154" s="665">
        <v>232</v>
      </c>
      <c r="J154" s="665">
        <v>4</v>
      </c>
      <c r="K154" s="665">
        <v>940</v>
      </c>
      <c r="L154" s="665">
        <v>1.0129310344827587</v>
      </c>
      <c r="M154" s="665">
        <v>235</v>
      </c>
      <c r="N154" s="665">
        <v>7</v>
      </c>
      <c r="O154" s="665">
        <v>1757</v>
      </c>
      <c r="P154" s="678">
        <v>1.8933189655172413</v>
      </c>
      <c r="Q154" s="666">
        <v>251</v>
      </c>
    </row>
    <row r="155" spans="1:17" ht="14.4" customHeight="1" x14ac:dyDescent="0.3">
      <c r="A155" s="661" t="s">
        <v>3503</v>
      </c>
      <c r="B155" s="662" t="s">
        <v>3235</v>
      </c>
      <c r="C155" s="662" t="s">
        <v>3277</v>
      </c>
      <c r="D155" s="662" t="s">
        <v>3312</v>
      </c>
      <c r="E155" s="662" t="s">
        <v>3313</v>
      </c>
      <c r="F155" s="665">
        <v>3</v>
      </c>
      <c r="G155" s="665">
        <v>171</v>
      </c>
      <c r="H155" s="665">
        <v>1</v>
      </c>
      <c r="I155" s="665">
        <v>57</v>
      </c>
      <c r="J155" s="665"/>
      <c r="K155" s="665"/>
      <c r="L155" s="665"/>
      <c r="M155" s="665"/>
      <c r="N155" s="665">
        <v>5</v>
      </c>
      <c r="O155" s="665">
        <v>295</v>
      </c>
      <c r="P155" s="678">
        <v>1.7251461988304093</v>
      </c>
      <c r="Q155" s="666">
        <v>59</v>
      </c>
    </row>
    <row r="156" spans="1:17" ht="14.4" customHeight="1" x14ac:dyDescent="0.3">
      <c r="A156" s="661" t="s">
        <v>3503</v>
      </c>
      <c r="B156" s="662" t="s">
        <v>3235</v>
      </c>
      <c r="C156" s="662" t="s">
        <v>3277</v>
      </c>
      <c r="D156" s="662" t="s">
        <v>3318</v>
      </c>
      <c r="E156" s="662" t="s">
        <v>3319</v>
      </c>
      <c r="F156" s="665">
        <v>3</v>
      </c>
      <c r="G156" s="665">
        <v>726</v>
      </c>
      <c r="H156" s="665">
        <v>1</v>
      </c>
      <c r="I156" s="665">
        <v>242</v>
      </c>
      <c r="J156" s="665">
        <v>1</v>
      </c>
      <c r="K156" s="665">
        <v>247</v>
      </c>
      <c r="L156" s="665">
        <v>0.34022038567493113</v>
      </c>
      <c r="M156" s="665">
        <v>247</v>
      </c>
      <c r="N156" s="665">
        <v>8</v>
      </c>
      <c r="O156" s="665">
        <v>3072</v>
      </c>
      <c r="P156" s="678">
        <v>4.2314049586776861</v>
      </c>
      <c r="Q156" s="666">
        <v>384</v>
      </c>
    </row>
    <row r="157" spans="1:17" ht="14.4" customHeight="1" x14ac:dyDescent="0.3">
      <c r="A157" s="661" t="s">
        <v>3503</v>
      </c>
      <c r="B157" s="662" t="s">
        <v>3235</v>
      </c>
      <c r="C157" s="662" t="s">
        <v>3277</v>
      </c>
      <c r="D157" s="662" t="s">
        <v>3320</v>
      </c>
      <c r="E157" s="662" t="s">
        <v>3321</v>
      </c>
      <c r="F157" s="665">
        <v>4</v>
      </c>
      <c r="G157" s="665">
        <v>984</v>
      </c>
      <c r="H157" s="665">
        <v>1</v>
      </c>
      <c r="I157" s="665">
        <v>246</v>
      </c>
      <c r="J157" s="665">
        <v>1</v>
      </c>
      <c r="K157" s="665">
        <v>251</v>
      </c>
      <c r="L157" s="665">
        <v>0.25508130081300812</v>
      </c>
      <c r="M157" s="665">
        <v>251</v>
      </c>
      <c r="N157" s="665">
        <v>4</v>
      </c>
      <c r="O157" s="665">
        <v>1556</v>
      </c>
      <c r="P157" s="678">
        <v>1.5813008130081301</v>
      </c>
      <c r="Q157" s="666">
        <v>389</v>
      </c>
    </row>
    <row r="158" spans="1:17" ht="14.4" customHeight="1" x14ac:dyDescent="0.3">
      <c r="A158" s="661" t="s">
        <v>3503</v>
      </c>
      <c r="B158" s="662" t="s">
        <v>3235</v>
      </c>
      <c r="C158" s="662" t="s">
        <v>3277</v>
      </c>
      <c r="D158" s="662" t="s">
        <v>3412</v>
      </c>
      <c r="E158" s="662" t="s">
        <v>3413</v>
      </c>
      <c r="F158" s="665"/>
      <c r="G158" s="665"/>
      <c r="H158" s="665"/>
      <c r="I158" s="665"/>
      <c r="J158" s="665">
        <v>1</v>
      </c>
      <c r="K158" s="665">
        <v>212</v>
      </c>
      <c r="L158" s="665"/>
      <c r="M158" s="665">
        <v>212</v>
      </c>
      <c r="N158" s="665"/>
      <c r="O158" s="665"/>
      <c r="P158" s="678"/>
      <c r="Q158" s="666"/>
    </row>
    <row r="159" spans="1:17" ht="14.4" customHeight="1" x14ac:dyDescent="0.3">
      <c r="A159" s="661" t="s">
        <v>3504</v>
      </c>
      <c r="B159" s="662" t="s">
        <v>3235</v>
      </c>
      <c r="C159" s="662" t="s">
        <v>3277</v>
      </c>
      <c r="D159" s="662" t="s">
        <v>3288</v>
      </c>
      <c r="E159" s="662" t="s">
        <v>3289</v>
      </c>
      <c r="F159" s="665">
        <v>1</v>
      </c>
      <c r="G159" s="665">
        <v>34</v>
      </c>
      <c r="H159" s="665">
        <v>1</v>
      </c>
      <c r="I159" s="665">
        <v>34</v>
      </c>
      <c r="J159" s="665"/>
      <c r="K159" s="665"/>
      <c r="L159" s="665"/>
      <c r="M159" s="665"/>
      <c r="N159" s="665"/>
      <c r="O159" s="665"/>
      <c r="P159" s="678"/>
      <c r="Q159" s="666"/>
    </row>
    <row r="160" spans="1:17" ht="14.4" customHeight="1" x14ac:dyDescent="0.3">
      <c r="A160" s="661" t="s">
        <v>3504</v>
      </c>
      <c r="B160" s="662" t="s">
        <v>3235</v>
      </c>
      <c r="C160" s="662" t="s">
        <v>3277</v>
      </c>
      <c r="D160" s="662" t="s">
        <v>3300</v>
      </c>
      <c r="E160" s="662" t="s">
        <v>3301</v>
      </c>
      <c r="F160" s="665">
        <v>4</v>
      </c>
      <c r="G160" s="665">
        <v>928</v>
      </c>
      <c r="H160" s="665">
        <v>1</v>
      </c>
      <c r="I160" s="665">
        <v>232</v>
      </c>
      <c r="J160" s="665"/>
      <c r="K160" s="665"/>
      <c r="L160" s="665"/>
      <c r="M160" s="665"/>
      <c r="N160" s="665">
        <v>1</v>
      </c>
      <c r="O160" s="665">
        <v>251</v>
      </c>
      <c r="P160" s="678">
        <v>0.27047413793103448</v>
      </c>
      <c r="Q160" s="666">
        <v>251</v>
      </c>
    </row>
    <row r="161" spans="1:17" ht="14.4" customHeight="1" x14ac:dyDescent="0.3">
      <c r="A161" s="661" t="s">
        <v>3504</v>
      </c>
      <c r="B161" s="662" t="s">
        <v>3235</v>
      </c>
      <c r="C161" s="662" t="s">
        <v>3277</v>
      </c>
      <c r="D161" s="662" t="s">
        <v>3312</v>
      </c>
      <c r="E161" s="662" t="s">
        <v>3313</v>
      </c>
      <c r="F161" s="665">
        <v>1</v>
      </c>
      <c r="G161" s="665">
        <v>57</v>
      </c>
      <c r="H161" s="665">
        <v>1</v>
      </c>
      <c r="I161" s="665">
        <v>57</v>
      </c>
      <c r="J161" s="665"/>
      <c r="K161" s="665"/>
      <c r="L161" s="665"/>
      <c r="M161" s="665"/>
      <c r="N161" s="665"/>
      <c r="O161" s="665"/>
      <c r="P161" s="678"/>
      <c r="Q161" s="666"/>
    </row>
    <row r="162" spans="1:17" ht="14.4" customHeight="1" x14ac:dyDescent="0.3">
      <c r="A162" s="661" t="s">
        <v>3504</v>
      </c>
      <c r="B162" s="662" t="s">
        <v>3235</v>
      </c>
      <c r="C162" s="662" t="s">
        <v>3277</v>
      </c>
      <c r="D162" s="662" t="s">
        <v>3318</v>
      </c>
      <c r="E162" s="662" t="s">
        <v>3319</v>
      </c>
      <c r="F162" s="665">
        <v>2</v>
      </c>
      <c r="G162" s="665">
        <v>484</v>
      </c>
      <c r="H162" s="665">
        <v>1</v>
      </c>
      <c r="I162" s="665">
        <v>242</v>
      </c>
      <c r="J162" s="665"/>
      <c r="K162" s="665"/>
      <c r="L162" s="665"/>
      <c r="M162" s="665"/>
      <c r="N162" s="665">
        <v>1</v>
      </c>
      <c r="O162" s="665">
        <v>384</v>
      </c>
      <c r="P162" s="678">
        <v>0.79338842975206614</v>
      </c>
      <c r="Q162" s="666">
        <v>384</v>
      </c>
    </row>
    <row r="163" spans="1:17" ht="14.4" customHeight="1" x14ac:dyDescent="0.3">
      <c r="A163" s="661" t="s">
        <v>3504</v>
      </c>
      <c r="B163" s="662" t="s">
        <v>3235</v>
      </c>
      <c r="C163" s="662" t="s">
        <v>3277</v>
      </c>
      <c r="D163" s="662" t="s">
        <v>3320</v>
      </c>
      <c r="E163" s="662" t="s">
        <v>3321</v>
      </c>
      <c r="F163" s="665">
        <v>2</v>
      </c>
      <c r="G163" s="665">
        <v>492</v>
      </c>
      <c r="H163" s="665">
        <v>1</v>
      </c>
      <c r="I163" s="665">
        <v>246</v>
      </c>
      <c r="J163" s="665"/>
      <c r="K163" s="665"/>
      <c r="L163" s="665"/>
      <c r="M163" s="665"/>
      <c r="N163" s="665"/>
      <c r="O163" s="665"/>
      <c r="P163" s="678"/>
      <c r="Q163" s="666"/>
    </row>
    <row r="164" spans="1:17" ht="14.4" customHeight="1" x14ac:dyDescent="0.3">
      <c r="A164" s="661" t="s">
        <v>529</v>
      </c>
      <c r="B164" s="662" t="s">
        <v>3505</v>
      </c>
      <c r="C164" s="662" t="s">
        <v>3277</v>
      </c>
      <c r="D164" s="662" t="s">
        <v>578</v>
      </c>
      <c r="E164" s="662" t="s">
        <v>3506</v>
      </c>
      <c r="F164" s="665"/>
      <c r="G164" s="665"/>
      <c r="H164" s="665"/>
      <c r="I164" s="665"/>
      <c r="J164" s="665"/>
      <c r="K164" s="665"/>
      <c r="L164" s="665"/>
      <c r="M164" s="665"/>
      <c r="N164" s="665">
        <v>1</v>
      </c>
      <c r="O164" s="665">
        <v>2462</v>
      </c>
      <c r="P164" s="678"/>
      <c r="Q164" s="666">
        <v>2462</v>
      </c>
    </row>
    <row r="165" spans="1:17" ht="14.4" customHeight="1" x14ac:dyDescent="0.3">
      <c r="A165" s="661" t="s">
        <v>529</v>
      </c>
      <c r="B165" s="662" t="s">
        <v>3507</v>
      </c>
      <c r="C165" s="662" t="s">
        <v>3277</v>
      </c>
      <c r="D165" s="662" t="s">
        <v>3508</v>
      </c>
      <c r="E165" s="662" t="s">
        <v>3509</v>
      </c>
      <c r="F165" s="665"/>
      <c r="G165" s="665"/>
      <c r="H165" s="665"/>
      <c r="I165" s="665"/>
      <c r="J165" s="665"/>
      <c r="K165" s="665"/>
      <c r="L165" s="665"/>
      <c r="M165" s="665"/>
      <c r="N165" s="665">
        <v>1</v>
      </c>
      <c r="O165" s="665">
        <v>1807</v>
      </c>
      <c r="P165" s="678"/>
      <c r="Q165" s="666">
        <v>1807</v>
      </c>
    </row>
    <row r="166" spans="1:17" ht="14.4" customHeight="1" x14ac:dyDescent="0.3">
      <c r="A166" s="661" t="s">
        <v>529</v>
      </c>
      <c r="B166" s="662" t="s">
        <v>3507</v>
      </c>
      <c r="C166" s="662" t="s">
        <v>3277</v>
      </c>
      <c r="D166" s="662" t="s">
        <v>3510</v>
      </c>
      <c r="E166" s="662" t="s">
        <v>3511</v>
      </c>
      <c r="F166" s="665"/>
      <c r="G166" s="665"/>
      <c r="H166" s="665"/>
      <c r="I166" s="665"/>
      <c r="J166" s="665"/>
      <c r="K166" s="665"/>
      <c r="L166" s="665"/>
      <c r="M166" s="665"/>
      <c r="N166" s="665">
        <v>1</v>
      </c>
      <c r="O166" s="665">
        <v>5228</v>
      </c>
      <c r="P166" s="678"/>
      <c r="Q166" s="666">
        <v>5228</v>
      </c>
    </row>
    <row r="167" spans="1:17" ht="14.4" customHeight="1" x14ac:dyDescent="0.3">
      <c r="A167" s="661" t="s">
        <v>529</v>
      </c>
      <c r="B167" s="662" t="s">
        <v>3512</v>
      </c>
      <c r="C167" s="662" t="s">
        <v>3277</v>
      </c>
      <c r="D167" s="662" t="s">
        <v>3513</v>
      </c>
      <c r="E167" s="662" t="s">
        <v>3514</v>
      </c>
      <c r="F167" s="665"/>
      <c r="G167" s="665"/>
      <c r="H167" s="665"/>
      <c r="I167" s="665"/>
      <c r="J167" s="665">
        <v>1</v>
      </c>
      <c r="K167" s="665">
        <v>235</v>
      </c>
      <c r="L167" s="665"/>
      <c r="M167" s="665">
        <v>235</v>
      </c>
      <c r="N167" s="665"/>
      <c r="O167" s="665"/>
      <c r="P167" s="678"/>
      <c r="Q167" s="666"/>
    </row>
    <row r="168" spans="1:17" ht="14.4" customHeight="1" x14ac:dyDescent="0.3">
      <c r="A168" s="661" t="s">
        <v>529</v>
      </c>
      <c r="B168" s="662" t="s">
        <v>3512</v>
      </c>
      <c r="C168" s="662" t="s">
        <v>3277</v>
      </c>
      <c r="D168" s="662" t="s">
        <v>3515</v>
      </c>
      <c r="E168" s="662" t="s">
        <v>3516</v>
      </c>
      <c r="F168" s="665"/>
      <c r="G168" s="665"/>
      <c r="H168" s="665"/>
      <c r="I168" s="665"/>
      <c r="J168" s="665">
        <v>1</v>
      </c>
      <c r="K168" s="665">
        <v>2377</v>
      </c>
      <c r="L168" s="665"/>
      <c r="M168" s="665">
        <v>2377</v>
      </c>
      <c r="N168" s="665"/>
      <c r="O168" s="665"/>
      <c r="P168" s="678"/>
      <c r="Q168" s="666"/>
    </row>
    <row r="169" spans="1:17" ht="14.4" customHeight="1" x14ac:dyDescent="0.3">
      <c r="A169" s="661" t="s">
        <v>529</v>
      </c>
      <c r="B169" s="662" t="s">
        <v>3512</v>
      </c>
      <c r="C169" s="662" t="s">
        <v>3277</v>
      </c>
      <c r="D169" s="662" t="s">
        <v>3517</v>
      </c>
      <c r="E169" s="662" t="s">
        <v>3518</v>
      </c>
      <c r="F169" s="665"/>
      <c r="G169" s="665"/>
      <c r="H169" s="665"/>
      <c r="I169" s="665"/>
      <c r="J169" s="665">
        <v>1</v>
      </c>
      <c r="K169" s="665">
        <v>2233</v>
      </c>
      <c r="L169" s="665"/>
      <c r="M169" s="665">
        <v>2233</v>
      </c>
      <c r="N169" s="665"/>
      <c r="O169" s="665"/>
      <c r="P169" s="678"/>
      <c r="Q169" s="666"/>
    </row>
    <row r="170" spans="1:17" ht="14.4" customHeight="1" x14ac:dyDescent="0.3">
      <c r="A170" s="661" t="s">
        <v>529</v>
      </c>
      <c r="B170" s="662" t="s">
        <v>3512</v>
      </c>
      <c r="C170" s="662" t="s">
        <v>3277</v>
      </c>
      <c r="D170" s="662" t="s">
        <v>3519</v>
      </c>
      <c r="E170" s="662" t="s">
        <v>3520</v>
      </c>
      <c r="F170" s="665"/>
      <c r="G170" s="665"/>
      <c r="H170" s="665"/>
      <c r="I170" s="665"/>
      <c r="J170" s="665">
        <v>1</v>
      </c>
      <c r="K170" s="665">
        <v>349</v>
      </c>
      <c r="L170" s="665"/>
      <c r="M170" s="665">
        <v>349</v>
      </c>
      <c r="N170" s="665"/>
      <c r="O170" s="665"/>
      <c r="P170" s="678"/>
      <c r="Q170" s="666"/>
    </row>
    <row r="171" spans="1:17" ht="14.4" customHeight="1" x14ac:dyDescent="0.3">
      <c r="A171" s="661" t="s">
        <v>529</v>
      </c>
      <c r="B171" s="662" t="s">
        <v>3512</v>
      </c>
      <c r="C171" s="662" t="s">
        <v>3277</v>
      </c>
      <c r="D171" s="662" t="s">
        <v>3521</v>
      </c>
      <c r="E171" s="662" t="s">
        <v>3522</v>
      </c>
      <c r="F171" s="665"/>
      <c r="G171" s="665"/>
      <c r="H171" s="665"/>
      <c r="I171" s="665"/>
      <c r="J171" s="665">
        <v>1</v>
      </c>
      <c r="K171" s="665">
        <v>2362</v>
      </c>
      <c r="L171" s="665"/>
      <c r="M171" s="665">
        <v>2362</v>
      </c>
      <c r="N171" s="665"/>
      <c r="O171" s="665"/>
      <c r="P171" s="678"/>
      <c r="Q171" s="666"/>
    </row>
    <row r="172" spans="1:17" ht="14.4" customHeight="1" x14ac:dyDescent="0.3">
      <c r="A172" s="661" t="s">
        <v>529</v>
      </c>
      <c r="B172" s="662" t="s">
        <v>3235</v>
      </c>
      <c r="C172" s="662" t="s">
        <v>3277</v>
      </c>
      <c r="D172" s="662" t="s">
        <v>3288</v>
      </c>
      <c r="E172" s="662" t="s">
        <v>3289</v>
      </c>
      <c r="F172" s="665">
        <v>153</v>
      </c>
      <c r="G172" s="665">
        <v>5202</v>
      </c>
      <c r="H172" s="665">
        <v>1</v>
      </c>
      <c r="I172" s="665">
        <v>34</v>
      </c>
      <c r="J172" s="665">
        <v>143</v>
      </c>
      <c r="K172" s="665">
        <v>5005</v>
      </c>
      <c r="L172" s="665">
        <v>0.96212995001922341</v>
      </c>
      <c r="M172" s="665">
        <v>35</v>
      </c>
      <c r="N172" s="665">
        <v>128</v>
      </c>
      <c r="O172" s="665">
        <v>4736</v>
      </c>
      <c r="P172" s="678">
        <v>0.91041906958861973</v>
      </c>
      <c r="Q172" s="666">
        <v>37</v>
      </c>
    </row>
    <row r="173" spans="1:17" ht="14.4" customHeight="1" x14ac:dyDescent="0.3">
      <c r="A173" s="661" t="s">
        <v>529</v>
      </c>
      <c r="B173" s="662" t="s">
        <v>3235</v>
      </c>
      <c r="C173" s="662" t="s">
        <v>3277</v>
      </c>
      <c r="D173" s="662" t="s">
        <v>3290</v>
      </c>
      <c r="E173" s="662" t="s">
        <v>3291</v>
      </c>
      <c r="F173" s="665">
        <v>1</v>
      </c>
      <c r="G173" s="665">
        <v>5</v>
      </c>
      <c r="H173" s="665">
        <v>1</v>
      </c>
      <c r="I173" s="665">
        <v>5</v>
      </c>
      <c r="J173" s="665"/>
      <c r="K173" s="665"/>
      <c r="L173" s="665"/>
      <c r="M173" s="665"/>
      <c r="N173" s="665"/>
      <c r="O173" s="665"/>
      <c r="P173" s="678"/>
      <c r="Q173" s="666"/>
    </row>
    <row r="174" spans="1:17" ht="14.4" customHeight="1" x14ac:dyDescent="0.3">
      <c r="A174" s="661" t="s">
        <v>529</v>
      </c>
      <c r="B174" s="662" t="s">
        <v>3235</v>
      </c>
      <c r="C174" s="662" t="s">
        <v>3277</v>
      </c>
      <c r="D174" s="662" t="s">
        <v>3292</v>
      </c>
      <c r="E174" s="662" t="s">
        <v>3293</v>
      </c>
      <c r="F174" s="665"/>
      <c r="G174" s="665"/>
      <c r="H174" s="665"/>
      <c r="I174" s="665"/>
      <c r="J174" s="665">
        <v>41</v>
      </c>
      <c r="K174" s="665">
        <v>205</v>
      </c>
      <c r="L174" s="665"/>
      <c r="M174" s="665">
        <v>5</v>
      </c>
      <c r="N174" s="665">
        <v>4</v>
      </c>
      <c r="O174" s="665">
        <v>20</v>
      </c>
      <c r="P174" s="678"/>
      <c r="Q174" s="666">
        <v>5</v>
      </c>
    </row>
    <row r="175" spans="1:17" ht="14.4" customHeight="1" x14ac:dyDescent="0.3">
      <c r="A175" s="661" t="s">
        <v>529</v>
      </c>
      <c r="B175" s="662" t="s">
        <v>3235</v>
      </c>
      <c r="C175" s="662" t="s">
        <v>3277</v>
      </c>
      <c r="D175" s="662" t="s">
        <v>3296</v>
      </c>
      <c r="E175" s="662" t="s">
        <v>3297</v>
      </c>
      <c r="F175" s="665">
        <v>1</v>
      </c>
      <c r="G175" s="665">
        <v>659</v>
      </c>
      <c r="H175" s="665">
        <v>1</v>
      </c>
      <c r="I175" s="665">
        <v>659</v>
      </c>
      <c r="J175" s="665"/>
      <c r="K175" s="665"/>
      <c r="L175" s="665"/>
      <c r="M175" s="665"/>
      <c r="N175" s="665"/>
      <c r="O175" s="665"/>
      <c r="P175" s="678"/>
      <c r="Q175" s="666"/>
    </row>
    <row r="176" spans="1:17" ht="14.4" customHeight="1" x14ac:dyDescent="0.3">
      <c r="A176" s="661" t="s">
        <v>529</v>
      </c>
      <c r="B176" s="662" t="s">
        <v>3235</v>
      </c>
      <c r="C176" s="662" t="s">
        <v>3277</v>
      </c>
      <c r="D176" s="662" t="s">
        <v>3300</v>
      </c>
      <c r="E176" s="662" t="s">
        <v>3301</v>
      </c>
      <c r="F176" s="665">
        <v>32</v>
      </c>
      <c r="G176" s="665">
        <v>7424</v>
      </c>
      <c r="H176" s="665">
        <v>1</v>
      </c>
      <c r="I176" s="665">
        <v>232</v>
      </c>
      <c r="J176" s="665">
        <v>17</v>
      </c>
      <c r="K176" s="665">
        <v>3995</v>
      </c>
      <c r="L176" s="665">
        <v>0.53811961206896552</v>
      </c>
      <c r="M176" s="665">
        <v>235</v>
      </c>
      <c r="N176" s="665">
        <v>35</v>
      </c>
      <c r="O176" s="665">
        <v>8785</v>
      </c>
      <c r="P176" s="678">
        <v>1.1833243534482758</v>
      </c>
      <c r="Q176" s="666">
        <v>251</v>
      </c>
    </row>
    <row r="177" spans="1:17" ht="14.4" customHeight="1" x14ac:dyDescent="0.3">
      <c r="A177" s="661" t="s">
        <v>529</v>
      </c>
      <c r="B177" s="662" t="s">
        <v>3235</v>
      </c>
      <c r="C177" s="662" t="s">
        <v>3277</v>
      </c>
      <c r="D177" s="662" t="s">
        <v>3302</v>
      </c>
      <c r="E177" s="662" t="s">
        <v>3303</v>
      </c>
      <c r="F177" s="665">
        <v>1</v>
      </c>
      <c r="G177" s="665">
        <v>116</v>
      </c>
      <c r="H177" s="665">
        <v>1</v>
      </c>
      <c r="I177" s="665">
        <v>116</v>
      </c>
      <c r="J177" s="665"/>
      <c r="K177" s="665"/>
      <c r="L177" s="665"/>
      <c r="M177" s="665"/>
      <c r="N177" s="665"/>
      <c r="O177" s="665"/>
      <c r="P177" s="678"/>
      <c r="Q177" s="666"/>
    </row>
    <row r="178" spans="1:17" ht="14.4" customHeight="1" x14ac:dyDescent="0.3">
      <c r="A178" s="661" t="s">
        <v>529</v>
      </c>
      <c r="B178" s="662" t="s">
        <v>3235</v>
      </c>
      <c r="C178" s="662" t="s">
        <v>3277</v>
      </c>
      <c r="D178" s="662" t="s">
        <v>3310</v>
      </c>
      <c r="E178" s="662" t="s">
        <v>3311</v>
      </c>
      <c r="F178" s="665">
        <v>1</v>
      </c>
      <c r="G178" s="665">
        <v>314</v>
      </c>
      <c r="H178" s="665">
        <v>1</v>
      </c>
      <c r="I178" s="665">
        <v>314</v>
      </c>
      <c r="J178" s="665">
        <v>1</v>
      </c>
      <c r="K178" s="665">
        <v>319</v>
      </c>
      <c r="L178" s="665">
        <v>1.015923566878981</v>
      </c>
      <c r="M178" s="665">
        <v>319</v>
      </c>
      <c r="N178" s="665"/>
      <c r="O178" s="665"/>
      <c r="P178" s="678"/>
      <c r="Q178" s="666"/>
    </row>
    <row r="179" spans="1:17" ht="14.4" customHeight="1" x14ac:dyDescent="0.3">
      <c r="A179" s="661" t="s">
        <v>529</v>
      </c>
      <c r="B179" s="662" t="s">
        <v>3235</v>
      </c>
      <c r="C179" s="662" t="s">
        <v>3277</v>
      </c>
      <c r="D179" s="662" t="s">
        <v>3312</v>
      </c>
      <c r="E179" s="662" t="s">
        <v>3313</v>
      </c>
      <c r="F179" s="665">
        <v>13</v>
      </c>
      <c r="G179" s="665">
        <v>741</v>
      </c>
      <c r="H179" s="665">
        <v>1</v>
      </c>
      <c r="I179" s="665">
        <v>57</v>
      </c>
      <c r="J179" s="665">
        <v>6</v>
      </c>
      <c r="K179" s="665">
        <v>354</v>
      </c>
      <c r="L179" s="665">
        <v>0.47773279352226722</v>
      </c>
      <c r="M179" s="665">
        <v>59</v>
      </c>
      <c r="N179" s="665">
        <v>2</v>
      </c>
      <c r="O179" s="665">
        <v>118</v>
      </c>
      <c r="P179" s="678">
        <v>0.15924426450742241</v>
      </c>
      <c r="Q179" s="666">
        <v>59</v>
      </c>
    </row>
    <row r="180" spans="1:17" ht="14.4" customHeight="1" x14ac:dyDescent="0.3">
      <c r="A180" s="661" t="s">
        <v>529</v>
      </c>
      <c r="B180" s="662" t="s">
        <v>3235</v>
      </c>
      <c r="C180" s="662" t="s">
        <v>3277</v>
      </c>
      <c r="D180" s="662" t="s">
        <v>3318</v>
      </c>
      <c r="E180" s="662" t="s">
        <v>3319</v>
      </c>
      <c r="F180" s="665">
        <v>8</v>
      </c>
      <c r="G180" s="665">
        <v>1936</v>
      </c>
      <c r="H180" s="665">
        <v>1</v>
      </c>
      <c r="I180" s="665">
        <v>242</v>
      </c>
      <c r="J180" s="665">
        <v>6</v>
      </c>
      <c r="K180" s="665">
        <v>1482</v>
      </c>
      <c r="L180" s="665">
        <v>0.76549586776859502</v>
      </c>
      <c r="M180" s="665">
        <v>247</v>
      </c>
      <c r="N180" s="665">
        <v>4</v>
      </c>
      <c r="O180" s="665">
        <v>1536</v>
      </c>
      <c r="P180" s="678">
        <v>0.79338842975206614</v>
      </c>
      <c r="Q180" s="666">
        <v>384</v>
      </c>
    </row>
    <row r="181" spans="1:17" ht="14.4" customHeight="1" x14ac:dyDescent="0.3">
      <c r="A181" s="661" t="s">
        <v>529</v>
      </c>
      <c r="B181" s="662" t="s">
        <v>3235</v>
      </c>
      <c r="C181" s="662" t="s">
        <v>3277</v>
      </c>
      <c r="D181" s="662" t="s">
        <v>3320</v>
      </c>
      <c r="E181" s="662" t="s">
        <v>3321</v>
      </c>
      <c r="F181" s="665">
        <v>6</v>
      </c>
      <c r="G181" s="665">
        <v>1476</v>
      </c>
      <c r="H181" s="665">
        <v>1</v>
      </c>
      <c r="I181" s="665">
        <v>246</v>
      </c>
      <c r="J181" s="665">
        <v>7</v>
      </c>
      <c r="K181" s="665">
        <v>1757</v>
      </c>
      <c r="L181" s="665">
        <v>1.1903794037940378</v>
      </c>
      <c r="M181" s="665">
        <v>251</v>
      </c>
      <c r="N181" s="665">
        <v>5</v>
      </c>
      <c r="O181" s="665">
        <v>1945</v>
      </c>
      <c r="P181" s="678">
        <v>1.3177506775067751</v>
      </c>
      <c r="Q181" s="666">
        <v>389</v>
      </c>
    </row>
    <row r="182" spans="1:17" ht="14.4" customHeight="1" x14ac:dyDescent="0.3">
      <c r="A182" s="661" t="s">
        <v>529</v>
      </c>
      <c r="B182" s="662" t="s">
        <v>3235</v>
      </c>
      <c r="C182" s="662" t="s">
        <v>3277</v>
      </c>
      <c r="D182" s="662" t="s">
        <v>3326</v>
      </c>
      <c r="E182" s="662" t="s">
        <v>3327</v>
      </c>
      <c r="F182" s="665"/>
      <c r="G182" s="665"/>
      <c r="H182" s="665"/>
      <c r="I182" s="665"/>
      <c r="J182" s="665">
        <v>1</v>
      </c>
      <c r="K182" s="665">
        <v>50</v>
      </c>
      <c r="L182" s="665"/>
      <c r="M182" s="665">
        <v>50</v>
      </c>
      <c r="N182" s="665"/>
      <c r="O182" s="665"/>
      <c r="P182" s="678"/>
      <c r="Q182" s="666"/>
    </row>
    <row r="183" spans="1:17" ht="14.4" customHeight="1" x14ac:dyDescent="0.3">
      <c r="A183" s="661" t="s">
        <v>529</v>
      </c>
      <c r="B183" s="662" t="s">
        <v>3235</v>
      </c>
      <c r="C183" s="662" t="s">
        <v>3277</v>
      </c>
      <c r="D183" s="662" t="s">
        <v>3330</v>
      </c>
      <c r="E183" s="662" t="s">
        <v>3331</v>
      </c>
      <c r="F183" s="665">
        <v>1</v>
      </c>
      <c r="G183" s="665">
        <v>82</v>
      </c>
      <c r="H183" s="665">
        <v>1</v>
      </c>
      <c r="I183" s="665">
        <v>82</v>
      </c>
      <c r="J183" s="665"/>
      <c r="K183" s="665"/>
      <c r="L183" s="665"/>
      <c r="M183" s="665"/>
      <c r="N183" s="665"/>
      <c r="O183" s="665"/>
      <c r="P183" s="678"/>
      <c r="Q183" s="666"/>
    </row>
    <row r="184" spans="1:17" ht="14.4" customHeight="1" x14ac:dyDescent="0.3">
      <c r="A184" s="661" t="s">
        <v>529</v>
      </c>
      <c r="B184" s="662" t="s">
        <v>3235</v>
      </c>
      <c r="C184" s="662" t="s">
        <v>3277</v>
      </c>
      <c r="D184" s="662" t="s">
        <v>3342</v>
      </c>
      <c r="E184" s="662" t="s">
        <v>3343</v>
      </c>
      <c r="F184" s="665">
        <v>4</v>
      </c>
      <c r="G184" s="665">
        <v>864</v>
      </c>
      <c r="H184" s="665">
        <v>1</v>
      </c>
      <c r="I184" s="665">
        <v>216</v>
      </c>
      <c r="J184" s="665"/>
      <c r="K184" s="665"/>
      <c r="L184" s="665"/>
      <c r="M184" s="665"/>
      <c r="N184" s="665">
        <v>1</v>
      </c>
      <c r="O184" s="665">
        <v>305</v>
      </c>
      <c r="P184" s="678">
        <v>0.35300925925925924</v>
      </c>
      <c r="Q184" s="666">
        <v>305</v>
      </c>
    </row>
    <row r="185" spans="1:17" ht="14.4" customHeight="1" x14ac:dyDescent="0.3">
      <c r="A185" s="661" t="s">
        <v>529</v>
      </c>
      <c r="B185" s="662" t="s">
        <v>3235</v>
      </c>
      <c r="C185" s="662" t="s">
        <v>3277</v>
      </c>
      <c r="D185" s="662" t="s">
        <v>3360</v>
      </c>
      <c r="E185" s="662" t="s">
        <v>3361</v>
      </c>
      <c r="F185" s="665">
        <v>3</v>
      </c>
      <c r="G185" s="665">
        <v>0</v>
      </c>
      <c r="H185" s="665"/>
      <c r="I185" s="665">
        <v>0</v>
      </c>
      <c r="J185" s="665">
        <v>7</v>
      </c>
      <c r="K185" s="665">
        <v>0</v>
      </c>
      <c r="L185" s="665"/>
      <c r="M185" s="665">
        <v>0</v>
      </c>
      <c r="N185" s="665"/>
      <c r="O185" s="665"/>
      <c r="P185" s="678"/>
      <c r="Q185" s="666"/>
    </row>
    <row r="186" spans="1:17" ht="14.4" customHeight="1" x14ac:dyDescent="0.3">
      <c r="A186" s="661" t="s">
        <v>529</v>
      </c>
      <c r="B186" s="662" t="s">
        <v>3235</v>
      </c>
      <c r="C186" s="662" t="s">
        <v>3277</v>
      </c>
      <c r="D186" s="662" t="s">
        <v>3370</v>
      </c>
      <c r="E186" s="662" t="s">
        <v>3371</v>
      </c>
      <c r="F186" s="665"/>
      <c r="G186" s="665"/>
      <c r="H186" s="665"/>
      <c r="I186" s="665"/>
      <c r="J186" s="665">
        <v>1</v>
      </c>
      <c r="K186" s="665">
        <v>0</v>
      </c>
      <c r="L186" s="665"/>
      <c r="M186" s="665">
        <v>0</v>
      </c>
      <c r="N186" s="665"/>
      <c r="O186" s="665"/>
      <c r="P186" s="678"/>
      <c r="Q186" s="666"/>
    </row>
    <row r="187" spans="1:17" ht="14.4" customHeight="1" x14ac:dyDescent="0.3">
      <c r="A187" s="661" t="s">
        <v>529</v>
      </c>
      <c r="B187" s="662" t="s">
        <v>3235</v>
      </c>
      <c r="C187" s="662" t="s">
        <v>3277</v>
      </c>
      <c r="D187" s="662" t="s">
        <v>3376</v>
      </c>
      <c r="E187" s="662" t="s">
        <v>3377</v>
      </c>
      <c r="F187" s="665"/>
      <c r="G187" s="665"/>
      <c r="H187" s="665"/>
      <c r="I187" s="665"/>
      <c r="J187" s="665"/>
      <c r="K187" s="665"/>
      <c r="L187" s="665"/>
      <c r="M187" s="665"/>
      <c r="N187" s="665">
        <v>1</v>
      </c>
      <c r="O187" s="665">
        <v>113</v>
      </c>
      <c r="P187" s="678"/>
      <c r="Q187" s="666">
        <v>113</v>
      </c>
    </row>
    <row r="188" spans="1:17" ht="14.4" customHeight="1" x14ac:dyDescent="0.3">
      <c r="A188" s="661" t="s">
        <v>529</v>
      </c>
      <c r="B188" s="662" t="s">
        <v>3235</v>
      </c>
      <c r="C188" s="662" t="s">
        <v>3277</v>
      </c>
      <c r="D188" s="662" t="s">
        <v>3386</v>
      </c>
      <c r="E188" s="662" t="s">
        <v>3387</v>
      </c>
      <c r="F188" s="665">
        <v>7</v>
      </c>
      <c r="G188" s="665">
        <v>364</v>
      </c>
      <c r="H188" s="665">
        <v>1</v>
      </c>
      <c r="I188" s="665">
        <v>52</v>
      </c>
      <c r="J188" s="665">
        <v>9</v>
      </c>
      <c r="K188" s="665">
        <v>477</v>
      </c>
      <c r="L188" s="665">
        <v>1.3104395604395604</v>
      </c>
      <c r="M188" s="665">
        <v>53</v>
      </c>
      <c r="N188" s="665">
        <v>9</v>
      </c>
      <c r="O188" s="665">
        <v>504</v>
      </c>
      <c r="P188" s="678">
        <v>1.3846153846153846</v>
      </c>
      <c r="Q188" s="666">
        <v>56</v>
      </c>
    </row>
    <row r="189" spans="1:17" ht="14.4" customHeight="1" x14ac:dyDescent="0.3">
      <c r="A189" s="661" t="s">
        <v>529</v>
      </c>
      <c r="B189" s="662" t="s">
        <v>3235</v>
      </c>
      <c r="C189" s="662" t="s">
        <v>3277</v>
      </c>
      <c r="D189" s="662" t="s">
        <v>3390</v>
      </c>
      <c r="E189" s="662" t="s">
        <v>3391</v>
      </c>
      <c r="F189" s="665">
        <v>3</v>
      </c>
      <c r="G189" s="665">
        <v>336</v>
      </c>
      <c r="H189" s="665">
        <v>1</v>
      </c>
      <c r="I189" s="665">
        <v>112</v>
      </c>
      <c r="J189" s="665">
        <v>4</v>
      </c>
      <c r="K189" s="665">
        <v>456</v>
      </c>
      <c r="L189" s="665">
        <v>1.3571428571428572</v>
      </c>
      <c r="M189" s="665">
        <v>114</v>
      </c>
      <c r="N189" s="665">
        <v>1</v>
      </c>
      <c r="O189" s="665">
        <v>120</v>
      </c>
      <c r="P189" s="678">
        <v>0.35714285714285715</v>
      </c>
      <c r="Q189" s="666">
        <v>120</v>
      </c>
    </row>
    <row r="190" spans="1:17" ht="14.4" customHeight="1" x14ac:dyDescent="0.3">
      <c r="A190" s="661" t="s">
        <v>529</v>
      </c>
      <c r="B190" s="662" t="s">
        <v>3235</v>
      </c>
      <c r="C190" s="662" t="s">
        <v>3277</v>
      </c>
      <c r="D190" s="662" t="s">
        <v>3398</v>
      </c>
      <c r="E190" s="662" t="s">
        <v>3399</v>
      </c>
      <c r="F190" s="665"/>
      <c r="G190" s="665"/>
      <c r="H190" s="665"/>
      <c r="I190" s="665"/>
      <c r="J190" s="665"/>
      <c r="K190" s="665"/>
      <c r="L190" s="665"/>
      <c r="M190" s="665"/>
      <c r="N190" s="665">
        <v>5</v>
      </c>
      <c r="O190" s="665">
        <v>775</v>
      </c>
      <c r="P190" s="678"/>
      <c r="Q190" s="666">
        <v>155</v>
      </c>
    </row>
    <row r="191" spans="1:17" ht="14.4" customHeight="1" x14ac:dyDescent="0.3">
      <c r="A191" s="661" t="s">
        <v>529</v>
      </c>
      <c r="B191" s="662" t="s">
        <v>3235</v>
      </c>
      <c r="C191" s="662" t="s">
        <v>3277</v>
      </c>
      <c r="D191" s="662" t="s">
        <v>3410</v>
      </c>
      <c r="E191" s="662" t="s">
        <v>3411</v>
      </c>
      <c r="F191" s="665"/>
      <c r="G191" s="665"/>
      <c r="H191" s="665"/>
      <c r="I191" s="665"/>
      <c r="J191" s="665">
        <v>1</v>
      </c>
      <c r="K191" s="665">
        <v>95</v>
      </c>
      <c r="L191" s="665"/>
      <c r="M191" s="665">
        <v>95</v>
      </c>
      <c r="N191" s="665"/>
      <c r="O191" s="665"/>
      <c r="P191" s="678"/>
      <c r="Q191" s="666"/>
    </row>
    <row r="192" spans="1:17" ht="14.4" customHeight="1" x14ac:dyDescent="0.3">
      <c r="A192" s="661" t="s">
        <v>529</v>
      </c>
      <c r="B192" s="662" t="s">
        <v>3235</v>
      </c>
      <c r="C192" s="662" t="s">
        <v>3277</v>
      </c>
      <c r="D192" s="662" t="s">
        <v>3412</v>
      </c>
      <c r="E192" s="662" t="s">
        <v>3413</v>
      </c>
      <c r="F192" s="665"/>
      <c r="G192" s="665"/>
      <c r="H192" s="665"/>
      <c r="I192" s="665"/>
      <c r="J192" s="665">
        <v>1</v>
      </c>
      <c r="K192" s="665">
        <v>212</v>
      </c>
      <c r="L192" s="665"/>
      <c r="M192" s="665">
        <v>212</v>
      </c>
      <c r="N192" s="665"/>
      <c r="O192" s="665"/>
      <c r="P192" s="678"/>
      <c r="Q192" s="666"/>
    </row>
    <row r="193" spans="1:17" ht="14.4" customHeight="1" x14ac:dyDescent="0.3">
      <c r="A193" s="661" t="s">
        <v>529</v>
      </c>
      <c r="B193" s="662" t="s">
        <v>3428</v>
      </c>
      <c r="C193" s="662" t="s">
        <v>3277</v>
      </c>
      <c r="D193" s="662" t="s">
        <v>3304</v>
      </c>
      <c r="E193" s="662" t="s">
        <v>3305</v>
      </c>
      <c r="F193" s="665">
        <v>8</v>
      </c>
      <c r="G193" s="665">
        <v>696</v>
      </c>
      <c r="H193" s="665">
        <v>1</v>
      </c>
      <c r="I193" s="665">
        <v>87</v>
      </c>
      <c r="J193" s="665">
        <v>12</v>
      </c>
      <c r="K193" s="665">
        <v>1068</v>
      </c>
      <c r="L193" s="665">
        <v>1.5344827586206897</v>
      </c>
      <c r="M193" s="665">
        <v>89</v>
      </c>
      <c r="N193" s="665"/>
      <c r="O193" s="665"/>
      <c r="P193" s="678"/>
      <c r="Q193" s="666"/>
    </row>
    <row r="194" spans="1:17" ht="14.4" customHeight="1" x14ac:dyDescent="0.3">
      <c r="A194" s="661" t="s">
        <v>529</v>
      </c>
      <c r="B194" s="662" t="s">
        <v>3428</v>
      </c>
      <c r="C194" s="662" t="s">
        <v>3277</v>
      </c>
      <c r="D194" s="662" t="s">
        <v>3348</v>
      </c>
      <c r="E194" s="662" t="s">
        <v>3349</v>
      </c>
      <c r="F194" s="665">
        <v>1</v>
      </c>
      <c r="G194" s="665">
        <v>54</v>
      </c>
      <c r="H194" s="665">
        <v>1</v>
      </c>
      <c r="I194" s="665">
        <v>54</v>
      </c>
      <c r="J194" s="665">
        <v>2</v>
      </c>
      <c r="K194" s="665">
        <v>112</v>
      </c>
      <c r="L194" s="665">
        <v>2.074074074074074</v>
      </c>
      <c r="M194" s="665">
        <v>56</v>
      </c>
      <c r="N194" s="665"/>
      <c r="O194" s="665"/>
      <c r="P194" s="678"/>
      <c r="Q194" s="666"/>
    </row>
    <row r="195" spans="1:17" ht="14.4" customHeight="1" x14ac:dyDescent="0.3">
      <c r="A195" s="661" t="s">
        <v>529</v>
      </c>
      <c r="B195" s="662" t="s">
        <v>3428</v>
      </c>
      <c r="C195" s="662" t="s">
        <v>3277</v>
      </c>
      <c r="D195" s="662" t="s">
        <v>3456</v>
      </c>
      <c r="E195" s="662" t="s">
        <v>3457</v>
      </c>
      <c r="F195" s="665"/>
      <c r="G195" s="665"/>
      <c r="H195" s="665"/>
      <c r="I195" s="665"/>
      <c r="J195" s="665"/>
      <c r="K195" s="665"/>
      <c r="L195" s="665"/>
      <c r="M195" s="665"/>
      <c r="N195" s="665">
        <v>1</v>
      </c>
      <c r="O195" s="665">
        <v>364</v>
      </c>
      <c r="P195" s="678"/>
      <c r="Q195" s="666">
        <v>364</v>
      </c>
    </row>
    <row r="196" spans="1:17" ht="14.4" customHeight="1" x14ac:dyDescent="0.3">
      <c r="A196" s="661" t="s">
        <v>529</v>
      </c>
      <c r="B196" s="662" t="s">
        <v>3428</v>
      </c>
      <c r="C196" s="662" t="s">
        <v>3277</v>
      </c>
      <c r="D196" s="662" t="s">
        <v>3400</v>
      </c>
      <c r="E196" s="662" t="s">
        <v>3401</v>
      </c>
      <c r="F196" s="665">
        <v>8</v>
      </c>
      <c r="G196" s="665">
        <v>1088</v>
      </c>
      <c r="H196" s="665">
        <v>1</v>
      </c>
      <c r="I196" s="665">
        <v>136</v>
      </c>
      <c r="J196" s="665">
        <v>10</v>
      </c>
      <c r="K196" s="665">
        <v>1390</v>
      </c>
      <c r="L196" s="665">
        <v>1.2775735294117647</v>
      </c>
      <c r="M196" s="665">
        <v>139</v>
      </c>
      <c r="N196" s="665"/>
      <c r="O196" s="665"/>
      <c r="P196" s="678"/>
      <c r="Q196" s="666"/>
    </row>
    <row r="197" spans="1:17" ht="14.4" customHeight="1" x14ac:dyDescent="0.3">
      <c r="A197" s="661" t="s">
        <v>529</v>
      </c>
      <c r="B197" s="662" t="s">
        <v>3523</v>
      </c>
      <c r="C197" s="662" t="s">
        <v>3236</v>
      </c>
      <c r="D197" s="662" t="s">
        <v>3524</v>
      </c>
      <c r="E197" s="662" t="s">
        <v>3525</v>
      </c>
      <c r="F197" s="665">
        <v>4</v>
      </c>
      <c r="G197" s="665">
        <v>20859.28</v>
      </c>
      <c r="H197" s="665">
        <v>1</v>
      </c>
      <c r="I197" s="665">
        <v>5214.82</v>
      </c>
      <c r="J197" s="665"/>
      <c r="K197" s="665"/>
      <c r="L197" s="665"/>
      <c r="M197" s="665"/>
      <c r="N197" s="665"/>
      <c r="O197" s="665"/>
      <c r="P197" s="678"/>
      <c r="Q197" s="666"/>
    </row>
    <row r="198" spans="1:17" ht="14.4" customHeight="1" x14ac:dyDescent="0.3">
      <c r="A198" s="661" t="s">
        <v>529</v>
      </c>
      <c r="B198" s="662" t="s">
        <v>3523</v>
      </c>
      <c r="C198" s="662" t="s">
        <v>3236</v>
      </c>
      <c r="D198" s="662" t="s">
        <v>3526</v>
      </c>
      <c r="E198" s="662" t="s">
        <v>3527</v>
      </c>
      <c r="F198" s="665">
        <v>12.3</v>
      </c>
      <c r="G198" s="665">
        <v>1450.9</v>
      </c>
      <c r="H198" s="665">
        <v>1</v>
      </c>
      <c r="I198" s="665">
        <v>117.95934959349593</v>
      </c>
      <c r="J198" s="665">
        <v>50</v>
      </c>
      <c r="K198" s="665">
        <v>5641.5</v>
      </c>
      <c r="L198" s="665">
        <v>3.8882762423323451</v>
      </c>
      <c r="M198" s="665">
        <v>112.83</v>
      </c>
      <c r="N198" s="665">
        <v>48</v>
      </c>
      <c r="O198" s="665">
        <v>4103.04</v>
      </c>
      <c r="P198" s="678">
        <v>2.8279274932800327</v>
      </c>
      <c r="Q198" s="666">
        <v>85.48</v>
      </c>
    </row>
    <row r="199" spans="1:17" ht="14.4" customHeight="1" x14ac:dyDescent="0.3">
      <c r="A199" s="661" t="s">
        <v>529</v>
      </c>
      <c r="B199" s="662" t="s">
        <v>3523</v>
      </c>
      <c r="C199" s="662" t="s">
        <v>3236</v>
      </c>
      <c r="D199" s="662" t="s">
        <v>3528</v>
      </c>
      <c r="E199" s="662" t="s">
        <v>1086</v>
      </c>
      <c r="F199" s="665">
        <v>0.1</v>
      </c>
      <c r="G199" s="665">
        <v>27.57</v>
      </c>
      <c r="H199" s="665">
        <v>1</v>
      </c>
      <c r="I199" s="665">
        <v>275.7</v>
      </c>
      <c r="J199" s="665"/>
      <c r="K199" s="665"/>
      <c r="L199" s="665"/>
      <c r="M199" s="665"/>
      <c r="N199" s="665"/>
      <c r="O199" s="665"/>
      <c r="P199" s="678"/>
      <c r="Q199" s="666"/>
    </row>
    <row r="200" spans="1:17" ht="14.4" customHeight="1" x14ac:dyDescent="0.3">
      <c r="A200" s="661" t="s">
        <v>529</v>
      </c>
      <c r="B200" s="662" t="s">
        <v>3523</v>
      </c>
      <c r="C200" s="662" t="s">
        <v>3236</v>
      </c>
      <c r="D200" s="662" t="s">
        <v>3529</v>
      </c>
      <c r="E200" s="662" t="s">
        <v>3530</v>
      </c>
      <c r="F200" s="665">
        <v>1.4</v>
      </c>
      <c r="G200" s="665">
        <v>1133.44</v>
      </c>
      <c r="H200" s="665">
        <v>1</v>
      </c>
      <c r="I200" s="665">
        <v>809.60000000000014</v>
      </c>
      <c r="J200" s="665"/>
      <c r="K200" s="665"/>
      <c r="L200" s="665"/>
      <c r="M200" s="665"/>
      <c r="N200" s="665"/>
      <c r="O200" s="665"/>
      <c r="P200" s="678"/>
      <c r="Q200" s="666"/>
    </row>
    <row r="201" spans="1:17" ht="14.4" customHeight="1" x14ac:dyDescent="0.3">
      <c r="A201" s="661" t="s">
        <v>529</v>
      </c>
      <c r="B201" s="662" t="s">
        <v>3523</v>
      </c>
      <c r="C201" s="662" t="s">
        <v>3236</v>
      </c>
      <c r="D201" s="662" t="s">
        <v>3531</v>
      </c>
      <c r="E201" s="662" t="s">
        <v>3532</v>
      </c>
      <c r="F201" s="665">
        <v>9</v>
      </c>
      <c r="G201" s="665">
        <v>427.5</v>
      </c>
      <c r="H201" s="665">
        <v>1</v>
      </c>
      <c r="I201" s="665">
        <v>47.5</v>
      </c>
      <c r="J201" s="665"/>
      <c r="K201" s="665"/>
      <c r="L201" s="665"/>
      <c r="M201" s="665"/>
      <c r="N201" s="665"/>
      <c r="O201" s="665"/>
      <c r="P201" s="678"/>
      <c r="Q201" s="666"/>
    </row>
    <row r="202" spans="1:17" ht="14.4" customHeight="1" x14ac:dyDescent="0.3">
      <c r="A202" s="661" t="s">
        <v>529</v>
      </c>
      <c r="B202" s="662" t="s">
        <v>3523</v>
      </c>
      <c r="C202" s="662" t="s">
        <v>3236</v>
      </c>
      <c r="D202" s="662" t="s">
        <v>3533</v>
      </c>
      <c r="E202" s="662" t="s">
        <v>3534</v>
      </c>
      <c r="F202" s="665"/>
      <c r="G202" s="665"/>
      <c r="H202" s="665"/>
      <c r="I202" s="665"/>
      <c r="J202" s="665"/>
      <c r="K202" s="665"/>
      <c r="L202" s="665"/>
      <c r="M202" s="665"/>
      <c r="N202" s="665">
        <v>5</v>
      </c>
      <c r="O202" s="665">
        <v>214.4</v>
      </c>
      <c r="P202" s="678"/>
      <c r="Q202" s="666">
        <v>42.88</v>
      </c>
    </row>
    <row r="203" spans="1:17" ht="14.4" customHeight="1" x14ac:dyDescent="0.3">
      <c r="A203" s="661" t="s">
        <v>529</v>
      </c>
      <c r="B203" s="662" t="s">
        <v>3523</v>
      </c>
      <c r="C203" s="662" t="s">
        <v>3236</v>
      </c>
      <c r="D203" s="662" t="s">
        <v>3535</v>
      </c>
      <c r="E203" s="662" t="s">
        <v>3536</v>
      </c>
      <c r="F203" s="665"/>
      <c r="G203" s="665"/>
      <c r="H203" s="665"/>
      <c r="I203" s="665"/>
      <c r="J203" s="665"/>
      <c r="K203" s="665"/>
      <c r="L203" s="665"/>
      <c r="M203" s="665"/>
      <c r="N203" s="665">
        <v>0.2</v>
      </c>
      <c r="O203" s="665">
        <v>108.68</v>
      </c>
      <c r="P203" s="678"/>
      <c r="Q203" s="666">
        <v>543.4</v>
      </c>
    </row>
    <row r="204" spans="1:17" ht="14.4" customHeight="1" x14ac:dyDescent="0.3">
      <c r="A204" s="661" t="s">
        <v>529</v>
      </c>
      <c r="B204" s="662" t="s">
        <v>3523</v>
      </c>
      <c r="C204" s="662" t="s">
        <v>3236</v>
      </c>
      <c r="D204" s="662" t="s">
        <v>3537</v>
      </c>
      <c r="E204" s="662" t="s">
        <v>1328</v>
      </c>
      <c r="F204" s="665">
        <v>18</v>
      </c>
      <c r="G204" s="665">
        <v>2088</v>
      </c>
      <c r="H204" s="665">
        <v>1</v>
      </c>
      <c r="I204" s="665">
        <v>116</v>
      </c>
      <c r="J204" s="665"/>
      <c r="K204" s="665"/>
      <c r="L204" s="665"/>
      <c r="M204" s="665"/>
      <c r="N204" s="665">
        <v>20</v>
      </c>
      <c r="O204" s="665">
        <v>1544.4</v>
      </c>
      <c r="P204" s="678">
        <v>0.73965517241379319</v>
      </c>
      <c r="Q204" s="666">
        <v>77.22</v>
      </c>
    </row>
    <row r="205" spans="1:17" ht="14.4" customHeight="1" x14ac:dyDescent="0.3">
      <c r="A205" s="661" t="s">
        <v>529</v>
      </c>
      <c r="B205" s="662" t="s">
        <v>3523</v>
      </c>
      <c r="C205" s="662" t="s">
        <v>3236</v>
      </c>
      <c r="D205" s="662" t="s">
        <v>3256</v>
      </c>
      <c r="E205" s="662" t="s">
        <v>1657</v>
      </c>
      <c r="F205" s="665">
        <v>20.2</v>
      </c>
      <c r="G205" s="665">
        <v>7670.68</v>
      </c>
      <c r="H205" s="665">
        <v>1</v>
      </c>
      <c r="I205" s="665">
        <v>379.73663366336638</v>
      </c>
      <c r="J205" s="665">
        <v>32.1</v>
      </c>
      <c r="K205" s="665">
        <v>11659.86</v>
      </c>
      <c r="L205" s="665">
        <v>1.5200555882920419</v>
      </c>
      <c r="M205" s="665">
        <v>363.23551401869162</v>
      </c>
      <c r="N205" s="665">
        <v>49.2</v>
      </c>
      <c r="O205" s="665">
        <v>13367.859999999999</v>
      </c>
      <c r="P205" s="678">
        <v>1.7427216361522053</v>
      </c>
      <c r="Q205" s="666">
        <v>271.70447154471543</v>
      </c>
    </row>
    <row r="206" spans="1:17" ht="14.4" customHeight="1" x14ac:dyDescent="0.3">
      <c r="A206" s="661" t="s">
        <v>529</v>
      </c>
      <c r="B206" s="662" t="s">
        <v>3523</v>
      </c>
      <c r="C206" s="662" t="s">
        <v>3236</v>
      </c>
      <c r="D206" s="662" t="s">
        <v>3538</v>
      </c>
      <c r="E206" s="662" t="s">
        <v>3539</v>
      </c>
      <c r="F206" s="665">
        <v>122</v>
      </c>
      <c r="G206" s="665">
        <v>4056.95</v>
      </c>
      <c r="H206" s="665">
        <v>1</v>
      </c>
      <c r="I206" s="665">
        <v>33.25368852459016</v>
      </c>
      <c r="J206" s="665">
        <v>84.2</v>
      </c>
      <c r="K206" s="665">
        <v>2358.5</v>
      </c>
      <c r="L206" s="665">
        <v>0.58134805703792258</v>
      </c>
      <c r="M206" s="665">
        <v>28.010688836104514</v>
      </c>
      <c r="N206" s="665">
        <v>130</v>
      </c>
      <c r="O206" s="665">
        <v>3574.07</v>
      </c>
      <c r="P206" s="678">
        <v>0.8809746237937367</v>
      </c>
      <c r="Q206" s="666">
        <v>27.492846153846155</v>
      </c>
    </row>
    <row r="207" spans="1:17" ht="14.4" customHeight="1" x14ac:dyDescent="0.3">
      <c r="A207" s="661" t="s">
        <v>529</v>
      </c>
      <c r="B207" s="662" t="s">
        <v>3523</v>
      </c>
      <c r="C207" s="662" t="s">
        <v>3236</v>
      </c>
      <c r="D207" s="662" t="s">
        <v>3540</v>
      </c>
      <c r="E207" s="662" t="s">
        <v>1677</v>
      </c>
      <c r="F207" s="665"/>
      <c r="G207" s="665"/>
      <c r="H207" s="665"/>
      <c r="I207" s="665"/>
      <c r="J207" s="665">
        <v>1.9</v>
      </c>
      <c r="K207" s="665">
        <v>87.97</v>
      </c>
      <c r="L207" s="665"/>
      <c r="M207" s="665">
        <v>46.300000000000004</v>
      </c>
      <c r="N207" s="665">
        <v>2.8</v>
      </c>
      <c r="O207" s="665">
        <v>129.66</v>
      </c>
      <c r="P207" s="678"/>
      <c r="Q207" s="666">
        <v>46.307142857142857</v>
      </c>
    </row>
    <row r="208" spans="1:17" ht="14.4" customHeight="1" x14ac:dyDescent="0.3">
      <c r="A208" s="661" t="s">
        <v>529</v>
      </c>
      <c r="B208" s="662" t="s">
        <v>3523</v>
      </c>
      <c r="C208" s="662" t="s">
        <v>3236</v>
      </c>
      <c r="D208" s="662" t="s">
        <v>3541</v>
      </c>
      <c r="E208" s="662" t="s">
        <v>1331</v>
      </c>
      <c r="F208" s="665">
        <v>2.8</v>
      </c>
      <c r="G208" s="665">
        <v>271.40000000000003</v>
      </c>
      <c r="H208" s="665">
        <v>1</v>
      </c>
      <c r="I208" s="665">
        <v>96.928571428571445</v>
      </c>
      <c r="J208" s="665"/>
      <c r="K208" s="665"/>
      <c r="L208" s="665"/>
      <c r="M208" s="665"/>
      <c r="N208" s="665">
        <v>1.4000000000000001</v>
      </c>
      <c r="O208" s="665">
        <v>111.71</v>
      </c>
      <c r="P208" s="678">
        <v>0.41160648489314655</v>
      </c>
      <c r="Q208" s="666">
        <v>79.79285714285713</v>
      </c>
    </row>
    <row r="209" spans="1:17" ht="14.4" customHeight="1" x14ac:dyDescent="0.3">
      <c r="A209" s="661" t="s">
        <v>529</v>
      </c>
      <c r="B209" s="662" t="s">
        <v>3523</v>
      </c>
      <c r="C209" s="662" t="s">
        <v>3236</v>
      </c>
      <c r="D209" s="662" t="s">
        <v>3542</v>
      </c>
      <c r="E209" s="662" t="s">
        <v>1665</v>
      </c>
      <c r="F209" s="665">
        <v>2.4</v>
      </c>
      <c r="G209" s="665">
        <v>1936.32</v>
      </c>
      <c r="H209" s="665">
        <v>1</v>
      </c>
      <c r="I209" s="665">
        <v>806.8</v>
      </c>
      <c r="J209" s="665"/>
      <c r="K209" s="665"/>
      <c r="L209" s="665"/>
      <c r="M209" s="665"/>
      <c r="N209" s="665"/>
      <c r="O209" s="665"/>
      <c r="P209" s="678"/>
      <c r="Q209" s="666"/>
    </row>
    <row r="210" spans="1:17" ht="14.4" customHeight="1" x14ac:dyDescent="0.3">
      <c r="A210" s="661" t="s">
        <v>529</v>
      </c>
      <c r="B210" s="662" t="s">
        <v>3523</v>
      </c>
      <c r="C210" s="662" t="s">
        <v>3236</v>
      </c>
      <c r="D210" s="662" t="s">
        <v>3543</v>
      </c>
      <c r="E210" s="662" t="s">
        <v>1400</v>
      </c>
      <c r="F210" s="665"/>
      <c r="G210" s="665"/>
      <c r="H210" s="665"/>
      <c r="I210" s="665"/>
      <c r="J210" s="665"/>
      <c r="K210" s="665"/>
      <c r="L210" s="665"/>
      <c r="M210" s="665"/>
      <c r="N210" s="665">
        <v>0.3</v>
      </c>
      <c r="O210" s="665">
        <v>117.54</v>
      </c>
      <c r="P210" s="678"/>
      <c r="Q210" s="666">
        <v>391.8</v>
      </c>
    </row>
    <row r="211" spans="1:17" ht="14.4" customHeight="1" x14ac:dyDescent="0.3">
      <c r="A211" s="661" t="s">
        <v>529</v>
      </c>
      <c r="B211" s="662" t="s">
        <v>3523</v>
      </c>
      <c r="C211" s="662" t="s">
        <v>3236</v>
      </c>
      <c r="D211" s="662" t="s">
        <v>3544</v>
      </c>
      <c r="E211" s="662" t="s">
        <v>3545</v>
      </c>
      <c r="F211" s="665"/>
      <c r="G211" s="665"/>
      <c r="H211" s="665"/>
      <c r="I211" s="665"/>
      <c r="J211" s="665"/>
      <c r="K211" s="665"/>
      <c r="L211" s="665"/>
      <c r="M211" s="665"/>
      <c r="N211" s="665">
        <v>1.8</v>
      </c>
      <c r="O211" s="665">
        <v>694.88</v>
      </c>
      <c r="P211" s="678"/>
      <c r="Q211" s="666">
        <v>386.04444444444442</v>
      </c>
    </row>
    <row r="212" spans="1:17" ht="14.4" customHeight="1" x14ac:dyDescent="0.3">
      <c r="A212" s="661" t="s">
        <v>529</v>
      </c>
      <c r="B212" s="662" t="s">
        <v>3523</v>
      </c>
      <c r="C212" s="662" t="s">
        <v>3236</v>
      </c>
      <c r="D212" s="662" t="s">
        <v>3546</v>
      </c>
      <c r="E212" s="662" t="s">
        <v>3547</v>
      </c>
      <c r="F212" s="665">
        <v>0.3</v>
      </c>
      <c r="G212" s="665">
        <v>1088.4100000000001</v>
      </c>
      <c r="H212" s="665">
        <v>1</v>
      </c>
      <c r="I212" s="665">
        <v>3628.0333333333338</v>
      </c>
      <c r="J212" s="665"/>
      <c r="K212" s="665"/>
      <c r="L212" s="665"/>
      <c r="M212" s="665"/>
      <c r="N212" s="665"/>
      <c r="O212" s="665"/>
      <c r="P212" s="678"/>
      <c r="Q212" s="666"/>
    </row>
    <row r="213" spans="1:17" ht="14.4" customHeight="1" x14ac:dyDescent="0.3">
      <c r="A213" s="661" t="s">
        <v>529</v>
      </c>
      <c r="B213" s="662" t="s">
        <v>3523</v>
      </c>
      <c r="C213" s="662" t="s">
        <v>3236</v>
      </c>
      <c r="D213" s="662" t="s">
        <v>3548</v>
      </c>
      <c r="E213" s="662" t="s">
        <v>3549</v>
      </c>
      <c r="F213" s="665"/>
      <c r="G213" s="665"/>
      <c r="H213" s="665"/>
      <c r="I213" s="665"/>
      <c r="J213" s="665"/>
      <c r="K213" s="665"/>
      <c r="L213" s="665"/>
      <c r="M213" s="665"/>
      <c r="N213" s="665">
        <v>0.1</v>
      </c>
      <c r="O213" s="665">
        <v>51.82</v>
      </c>
      <c r="P213" s="678"/>
      <c r="Q213" s="666">
        <v>518.19999999999993</v>
      </c>
    </row>
    <row r="214" spans="1:17" ht="14.4" customHeight="1" x14ac:dyDescent="0.3">
      <c r="A214" s="661" t="s">
        <v>529</v>
      </c>
      <c r="B214" s="662" t="s">
        <v>3523</v>
      </c>
      <c r="C214" s="662" t="s">
        <v>3236</v>
      </c>
      <c r="D214" s="662" t="s">
        <v>3550</v>
      </c>
      <c r="E214" s="662" t="s">
        <v>1407</v>
      </c>
      <c r="F214" s="665"/>
      <c r="G214" s="665"/>
      <c r="H214" s="665"/>
      <c r="I214" s="665"/>
      <c r="J214" s="665"/>
      <c r="K214" s="665"/>
      <c r="L214" s="665"/>
      <c r="M214" s="665"/>
      <c r="N214" s="665">
        <v>4.2</v>
      </c>
      <c r="O214" s="665">
        <v>1134.73</v>
      </c>
      <c r="P214" s="678"/>
      <c r="Q214" s="666">
        <v>270.1738095238095</v>
      </c>
    </row>
    <row r="215" spans="1:17" ht="14.4" customHeight="1" x14ac:dyDescent="0.3">
      <c r="A215" s="661" t="s">
        <v>529</v>
      </c>
      <c r="B215" s="662" t="s">
        <v>3523</v>
      </c>
      <c r="C215" s="662" t="s">
        <v>3551</v>
      </c>
      <c r="D215" s="662" t="s">
        <v>3552</v>
      </c>
      <c r="E215" s="662"/>
      <c r="F215" s="665">
        <v>1</v>
      </c>
      <c r="G215" s="665">
        <v>1865.58</v>
      </c>
      <c r="H215" s="665">
        <v>1</v>
      </c>
      <c r="I215" s="665">
        <v>1865.58</v>
      </c>
      <c r="J215" s="665"/>
      <c r="K215" s="665"/>
      <c r="L215" s="665"/>
      <c r="M215" s="665"/>
      <c r="N215" s="665">
        <v>1</v>
      </c>
      <c r="O215" s="665">
        <v>2002.48</v>
      </c>
      <c r="P215" s="678">
        <v>1.0733820045240623</v>
      </c>
      <c r="Q215" s="666">
        <v>2002.48</v>
      </c>
    </row>
    <row r="216" spans="1:17" ht="14.4" customHeight="1" x14ac:dyDescent="0.3">
      <c r="A216" s="661" t="s">
        <v>529</v>
      </c>
      <c r="B216" s="662" t="s">
        <v>3523</v>
      </c>
      <c r="C216" s="662" t="s">
        <v>3551</v>
      </c>
      <c r="D216" s="662" t="s">
        <v>3553</v>
      </c>
      <c r="E216" s="662"/>
      <c r="F216" s="665">
        <v>1</v>
      </c>
      <c r="G216" s="665">
        <v>925.57</v>
      </c>
      <c r="H216" s="665">
        <v>1</v>
      </c>
      <c r="I216" s="665">
        <v>925.57</v>
      </c>
      <c r="J216" s="665"/>
      <c r="K216" s="665"/>
      <c r="L216" s="665"/>
      <c r="M216" s="665"/>
      <c r="N216" s="665"/>
      <c r="O216" s="665"/>
      <c r="P216" s="678"/>
      <c r="Q216" s="666"/>
    </row>
    <row r="217" spans="1:17" ht="14.4" customHeight="1" x14ac:dyDescent="0.3">
      <c r="A217" s="661" t="s">
        <v>529</v>
      </c>
      <c r="B217" s="662" t="s">
        <v>3523</v>
      </c>
      <c r="C217" s="662" t="s">
        <v>3274</v>
      </c>
      <c r="D217" s="662" t="s">
        <v>3275</v>
      </c>
      <c r="E217" s="662" t="s">
        <v>3276</v>
      </c>
      <c r="F217" s="665">
        <v>45</v>
      </c>
      <c r="G217" s="665">
        <v>23400</v>
      </c>
      <c r="H217" s="665">
        <v>1</v>
      </c>
      <c r="I217" s="665">
        <v>520</v>
      </c>
      <c r="J217" s="665">
        <v>2</v>
      </c>
      <c r="K217" s="665">
        <v>1040</v>
      </c>
      <c r="L217" s="665">
        <v>4.4444444444444446E-2</v>
      </c>
      <c r="M217" s="665">
        <v>520</v>
      </c>
      <c r="N217" s="665">
        <v>2</v>
      </c>
      <c r="O217" s="665">
        <v>1040</v>
      </c>
      <c r="P217" s="678">
        <v>4.4444444444444446E-2</v>
      </c>
      <c r="Q217" s="666">
        <v>520</v>
      </c>
    </row>
    <row r="218" spans="1:17" ht="14.4" customHeight="1" x14ac:dyDescent="0.3">
      <c r="A218" s="661" t="s">
        <v>529</v>
      </c>
      <c r="B218" s="662" t="s">
        <v>3523</v>
      </c>
      <c r="C218" s="662" t="s">
        <v>3274</v>
      </c>
      <c r="D218" s="662" t="s">
        <v>3554</v>
      </c>
      <c r="E218" s="662" t="s">
        <v>3555</v>
      </c>
      <c r="F218" s="665">
        <v>1</v>
      </c>
      <c r="G218" s="665">
        <v>3773</v>
      </c>
      <c r="H218" s="665">
        <v>1</v>
      </c>
      <c r="I218" s="665">
        <v>3773</v>
      </c>
      <c r="J218" s="665">
        <v>3</v>
      </c>
      <c r="K218" s="665">
        <v>11319</v>
      </c>
      <c r="L218" s="665">
        <v>3</v>
      </c>
      <c r="M218" s="665">
        <v>3773</v>
      </c>
      <c r="N218" s="665">
        <v>1</v>
      </c>
      <c r="O218" s="665">
        <v>3773</v>
      </c>
      <c r="P218" s="678">
        <v>1</v>
      </c>
      <c r="Q218" s="666">
        <v>3773</v>
      </c>
    </row>
    <row r="219" spans="1:17" ht="14.4" customHeight="1" x14ac:dyDescent="0.3">
      <c r="A219" s="661" t="s">
        <v>529</v>
      </c>
      <c r="B219" s="662" t="s">
        <v>3523</v>
      </c>
      <c r="C219" s="662" t="s">
        <v>3274</v>
      </c>
      <c r="D219" s="662" t="s">
        <v>3556</v>
      </c>
      <c r="E219" s="662" t="s">
        <v>3557</v>
      </c>
      <c r="F219" s="665"/>
      <c r="G219" s="665"/>
      <c r="H219" s="665"/>
      <c r="I219" s="665"/>
      <c r="J219" s="665"/>
      <c r="K219" s="665"/>
      <c r="L219" s="665"/>
      <c r="M219" s="665"/>
      <c r="N219" s="665">
        <v>4</v>
      </c>
      <c r="O219" s="665">
        <v>12996</v>
      </c>
      <c r="P219" s="678"/>
      <c r="Q219" s="666">
        <v>3249</v>
      </c>
    </row>
    <row r="220" spans="1:17" ht="14.4" customHeight="1" x14ac:dyDescent="0.3">
      <c r="A220" s="661" t="s">
        <v>529</v>
      </c>
      <c r="B220" s="662" t="s">
        <v>3523</v>
      </c>
      <c r="C220" s="662" t="s">
        <v>3274</v>
      </c>
      <c r="D220" s="662" t="s">
        <v>3558</v>
      </c>
      <c r="E220" s="662" t="s">
        <v>3559</v>
      </c>
      <c r="F220" s="665">
        <v>2</v>
      </c>
      <c r="G220" s="665">
        <v>2262</v>
      </c>
      <c r="H220" s="665">
        <v>1</v>
      </c>
      <c r="I220" s="665">
        <v>1131</v>
      </c>
      <c r="J220" s="665">
        <v>5</v>
      </c>
      <c r="K220" s="665">
        <v>5655</v>
      </c>
      <c r="L220" s="665">
        <v>2.5</v>
      </c>
      <c r="M220" s="665">
        <v>1131</v>
      </c>
      <c r="N220" s="665">
        <v>4</v>
      </c>
      <c r="O220" s="665">
        <v>4524</v>
      </c>
      <c r="P220" s="678">
        <v>2</v>
      </c>
      <c r="Q220" s="666">
        <v>1131</v>
      </c>
    </row>
    <row r="221" spans="1:17" ht="14.4" customHeight="1" x14ac:dyDescent="0.3">
      <c r="A221" s="661" t="s">
        <v>529</v>
      </c>
      <c r="B221" s="662" t="s">
        <v>3523</v>
      </c>
      <c r="C221" s="662" t="s">
        <v>3274</v>
      </c>
      <c r="D221" s="662" t="s">
        <v>3560</v>
      </c>
      <c r="E221" s="662" t="s">
        <v>3561</v>
      </c>
      <c r="F221" s="665">
        <v>1</v>
      </c>
      <c r="G221" s="665">
        <v>556.5</v>
      </c>
      <c r="H221" s="665">
        <v>1</v>
      </c>
      <c r="I221" s="665">
        <v>556.5</v>
      </c>
      <c r="J221" s="665">
        <v>5</v>
      </c>
      <c r="K221" s="665">
        <v>2782.5</v>
      </c>
      <c r="L221" s="665">
        <v>5</v>
      </c>
      <c r="M221" s="665">
        <v>556.5</v>
      </c>
      <c r="N221" s="665">
        <v>9</v>
      </c>
      <c r="O221" s="665">
        <v>5008.5</v>
      </c>
      <c r="P221" s="678">
        <v>9</v>
      </c>
      <c r="Q221" s="666">
        <v>556.5</v>
      </c>
    </row>
    <row r="222" spans="1:17" ht="14.4" customHeight="1" x14ac:dyDescent="0.3">
      <c r="A222" s="661" t="s">
        <v>529</v>
      </c>
      <c r="B222" s="662" t="s">
        <v>3523</v>
      </c>
      <c r="C222" s="662" t="s">
        <v>3274</v>
      </c>
      <c r="D222" s="662" t="s">
        <v>3562</v>
      </c>
      <c r="E222" s="662" t="s">
        <v>3563</v>
      </c>
      <c r="F222" s="665"/>
      <c r="G222" s="665"/>
      <c r="H222" s="665"/>
      <c r="I222" s="665"/>
      <c r="J222" s="665">
        <v>9</v>
      </c>
      <c r="K222" s="665">
        <v>1548.36</v>
      </c>
      <c r="L222" s="665"/>
      <c r="M222" s="665">
        <v>172.04</v>
      </c>
      <c r="N222" s="665"/>
      <c r="O222" s="665"/>
      <c r="P222" s="678"/>
      <c r="Q222" s="666"/>
    </row>
    <row r="223" spans="1:17" ht="14.4" customHeight="1" x14ac:dyDescent="0.3">
      <c r="A223" s="661" t="s">
        <v>529</v>
      </c>
      <c r="B223" s="662" t="s">
        <v>3523</v>
      </c>
      <c r="C223" s="662" t="s">
        <v>3274</v>
      </c>
      <c r="D223" s="662" t="s">
        <v>3564</v>
      </c>
      <c r="E223" s="662" t="s">
        <v>3565</v>
      </c>
      <c r="F223" s="665"/>
      <c r="G223" s="665"/>
      <c r="H223" s="665"/>
      <c r="I223" s="665"/>
      <c r="J223" s="665">
        <v>5</v>
      </c>
      <c r="K223" s="665">
        <v>8995.6500000000015</v>
      </c>
      <c r="L223" s="665"/>
      <c r="M223" s="665">
        <v>1799.1300000000003</v>
      </c>
      <c r="N223" s="665"/>
      <c r="O223" s="665"/>
      <c r="P223" s="678"/>
      <c r="Q223" s="666"/>
    </row>
    <row r="224" spans="1:17" ht="14.4" customHeight="1" x14ac:dyDescent="0.3">
      <c r="A224" s="661" t="s">
        <v>529</v>
      </c>
      <c r="B224" s="662" t="s">
        <v>3523</v>
      </c>
      <c r="C224" s="662" t="s">
        <v>3274</v>
      </c>
      <c r="D224" s="662" t="s">
        <v>3566</v>
      </c>
      <c r="E224" s="662" t="s">
        <v>3563</v>
      </c>
      <c r="F224" s="665"/>
      <c r="G224" s="665"/>
      <c r="H224" s="665"/>
      <c r="I224" s="665"/>
      <c r="J224" s="665">
        <v>2</v>
      </c>
      <c r="K224" s="665">
        <v>835.3</v>
      </c>
      <c r="L224" s="665"/>
      <c r="M224" s="665">
        <v>417.65</v>
      </c>
      <c r="N224" s="665"/>
      <c r="O224" s="665"/>
      <c r="P224" s="678"/>
      <c r="Q224" s="666"/>
    </row>
    <row r="225" spans="1:17" ht="14.4" customHeight="1" x14ac:dyDescent="0.3">
      <c r="A225" s="661" t="s">
        <v>529</v>
      </c>
      <c r="B225" s="662" t="s">
        <v>3523</v>
      </c>
      <c r="C225" s="662" t="s">
        <v>3274</v>
      </c>
      <c r="D225" s="662" t="s">
        <v>3567</v>
      </c>
      <c r="E225" s="662" t="s">
        <v>3557</v>
      </c>
      <c r="F225" s="665"/>
      <c r="G225" s="665"/>
      <c r="H225" s="665"/>
      <c r="I225" s="665"/>
      <c r="J225" s="665">
        <v>1</v>
      </c>
      <c r="K225" s="665">
        <v>3390</v>
      </c>
      <c r="L225" s="665"/>
      <c r="M225" s="665">
        <v>3390</v>
      </c>
      <c r="N225" s="665"/>
      <c r="O225" s="665"/>
      <c r="P225" s="678"/>
      <c r="Q225" s="666"/>
    </row>
    <row r="226" spans="1:17" ht="14.4" customHeight="1" x14ac:dyDescent="0.3">
      <c r="A226" s="661" t="s">
        <v>529</v>
      </c>
      <c r="B226" s="662" t="s">
        <v>3523</v>
      </c>
      <c r="C226" s="662" t="s">
        <v>3277</v>
      </c>
      <c r="D226" s="662" t="s">
        <v>3568</v>
      </c>
      <c r="E226" s="662" t="s">
        <v>3569</v>
      </c>
      <c r="F226" s="665">
        <v>66</v>
      </c>
      <c r="G226" s="665">
        <v>11418</v>
      </c>
      <c r="H226" s="665">
        <v>1</v>
      </c>
      <c r="I226" s="665">
        <v>173</v>
      </c>
      <c r="J226" s="665"/>
      <c r="K226" s="665"/>
      <c r="L226" s="665"/>
      <c r="M226" s="665"/>
      <c r="N226" s="665"/>
      <c r="O226" s="665"/>
      <c r="P226" s="678"/>
      <c r="Q226" s="666"/>
    </row>
    <row r="227" spans="1:17" ht="14.4" customHeight="1" x14ac:dyDescent="0.3">
      <c r="A227" s="661" t="s">
        <v>529</v>
      </c>
      <c r="B227" s="662" t="s">
        <v>3523</v>
      </c>
      <c r="C227" s="662" t="s">
        <v>3277</v>
      </c>
      <c r="D227" s="662" t="s">
        <v>3282</v>
      </c>
      <c r="E227" s="662" t="s">
        <v>3283</v>
      </c>
      <c r="F227" s="665"/>
      <c r="G227" s="665"/>
      <c r="H227" s="665"/>
      <c r="I227" s="665"/>
      <c r="J227" s="665"/>
      <c r="K227" s="665"/>
      <c r="L227" s="665"/>
      <c r="M227" s="665"/>
      <c r="N227" s="665">
        <v>1</v>
      </c>
      <c r="O227" s="665">
        <v>299</v>
      </c>
      <c r="P227" s="678"/>
      <c r="Q227" s="666">
        <v>299</v>
      </c>
    </row>
    <row r="228" spans="1:17" ht="14.4" customHeight="1" x14ac:dyDescent="0.3">
      <c r="A228" s="661" t="s">
        <v>529</v>
      </c>
      <c r="B228" s="662" t="s">
        <v>3523</v>
      </c>
      <c r="C228" s="662" t="s">
        <v>3277</v>
      </c>
      <c r="D228" s="662" t="s">
        <v>3570</v>
      </c>
      <c r="E228" s="662" t="s">
        <v>3571</v>
      </c>
      <c r="F228" s="665">
        <v>1</v>
      </c>
      <c r="G228" s="665">
        <v>185</v>
      </c>
      <c r="H228" s="665">
        <v>1</v>
      </c>
      <c r="I228" s="665">
        <v>185</v>
      </c>
      <c r="J228" s="665"/>
      <c r="K228" s="665"/>
      <c r="L228" s="665"/>
      <c r="M228" s="665"/>
      <c r="N228" s="665">
        <v>1</v>
      </c>
      <c r="O228" s="665">
        <v>195</v>
      </c>
      <c r="P228" s="678">
        <v>1.0540540540540539</v>
      </c>
      <c r="Q228" s="666">
        <v>195</v>
      </c>
    </row>
    <row r="229" spans="1:17" ht="14.4" customHeight="1" x14ac:dyDescent="0.3">
      <c r="A229" s="661" t="s">
        <v>529</v>
      </c>
      <c r="B229" s="662" t="s">
        <v>3523</v>
      </c>
      <c r="C229" s="662" t="s">
        <v>3277</v>
      </c>
      <c r="D229" s="662" t="s">
        <v>3572</v>
      </c>
      <c r="E229" s="662" t="s">
        <v>3381</v>
      </c>
      <c r="F229" s="665">
        <v>1</v>
      </c>
      <c r="G229" s="665">
        <v>527</v>
      </c>
      <c r="H229" s="665">
        <v>1</v>
      </c>
      <c r="I229" s="665">
        <v>527</v>
      </c>
      <c r="J229" s="665">
        <v>1</v>
      </c>
      <c r="K229" s="665">
        <v>532</v>
      </c>
      <c r="L229" s="665">
        <v>1.0094876660341556</v>
      </c>
      <c r="M229" s="665">
        <v>532</v>
      </c>
      <c r="N229" s="665">
        <v>2</v>
      </c>
      <c r="O229" s="665">
        <v>1080</v>
      </c>
      <c r="P229" s="678">
        <v>2.0493358633776091</v>
      </c>
      <c r="Q229" s="666">
        <v>540</v>
      </c>
    </row>
    <row r="230" spans="1:17" ht="14.4" customHeight="1" x14ac:dyDescent="0.3">
      <c r="A230" s="661" t="s">
        <v>529</v>
      </c>
      <c r="B230" s="662" t="s">
        <v>3523</v>
      </c>
      <c r="C230" s="662" t="s">
        <v>3277</v>
      </c>
      <c r="D230" s="662" t="s">
        <v>3296</v>
      </c>
      <c r="E230" s="662" t="s">
        <v>3297</v>
      </c>
      <c r="F230" s="665">
        <v>6</v>
      </c>
      <c r="G230" s="665">
        <v>3954</v>
      </c>
      <c r="H230" s="665">
        <v>1</v>
      </c>
      <c r="I230" s="665">
        <v>659</v>
      </c>
      <c r="J230" s="665">
        <v>1</v>
      </c>
      <c r="K230" s="665">
        <v>666</v>
      </c>
      <c r="L230" s="665">
        <v>0.16843702579666162</v>
      </c>
      <c r="M230" s="665">
        <v>666</v>
      </c>
      <c r="N230" s="665">
        <v>1</v>
      </c>
      <c r="O230" s="665">
        <v>679</v>
      </c>
      <c r="P230" s="678">
        <v>0.17172483560950935</v>
      </c>
      <c r="Q230" s="666">
        <v>679</v>
      </c>
    </row>
    <row r="231" spans="1:17" ht="14.4" customHeight="1" x14ac:dyDescent="0.3">
      <c r="A231" s="661" t="s">
        <v>529</v>
      </c>
      <c r="B231" s="662" t="s">
        <v>3523</v>
      </c>
      <c r="C231" s="662" t="s">
        <v>3277</v>
      </c>
      <c r="D231" s="662" t="s">
        <v>3573</v>
      </c>
      <c r="E231" s="662" t="s">
        <v>3574</v>
      </c>
      <c r="F231" s="665">
        <v>1</v>
      </c>
      <c r="G231" s="665">
        <v>1001</v>
      </c>
      <c r="H231" s="665">
        <v>1</v>
      </c>
      <c r="I231" s="665">
        <v>1001</v>
      </c>
      <c r="J231" s="665"/>
      <c r="K231" s="665"/>
      <c r="L231" s="665"/>
      <c r="M231" s="665"/>
      <c r="N231" s="665">
        <v>1</v>
      </c>
      <c r="O231" s="665">
        <v>1031</v>
      </c>
      <c r="P231" s="678">
        <v>1.0299700299700301</v>
      </c>
      <c r="Q231" s="666">
        <v>1031</v>
      </c>
    </row>
    <row r="232" spans="1:17" ht="14.4" customHeight="1" x14ac:dyDescent="0.3">
      <c r="A232" s="661" t="s">
        <v>529</v>
      </c>
      <c r="B232" s="662" t="s">
        <v>3523</v>
      </c>
      <c r="C232" s="662" t="s">
        <v>3277</v>
      </c>
      <c r="D232" s="662" t="s">
        <v>3575</v>
      </c>
      <c r="E232" s="662" t="s">
        <v>3576</v>
      </c>
      <c r="F232" s="665">
        <v>1</v>
      </c>
      <c r="G232" s="665">
        <v>1499</v>
      </c>
      <c r="H232" s="665">
        <v>1</v>
      </c>
      <c r="I232" s="665">
        <v>1499</v>
      </c>
      <c r="J232" s="665">
        <v>1</v>
      </c>
      <c r="K232" s="665">
        <v>1511</v>
      </c>
      <c r="L232" s="665">
        <v>1.0080053368912609</v>
      </c>
      <c r="M232" s="665">
        <v>1511</v>
      </c>
      <c r="N232" s="665"/>
      <c r="O232" s="665"/>
      <c r="P232" s="678"/>
      <c r="Q232" s="666"/>
    </row>
    <row r="233" spans="1:17" ht="14.4" customHeight="1" x14ac:dyDescent="0.3">
      <c r="A233" s="661" t="s">
        <v>529</v>
      </c>
      <c r="B233" s="662" t="s">
        <v>3523</v>
      </c>
      <c r="C233" s="662" t="s">
        <v>3277</v>
      </c>
      <c r="D233" s="662" t="s">
        <v>3577</v>
      </c>
      <c r="E233" s="662" t="s">
        <v>3578</v>
      </c>
      <c r="F233" s="665">
        <v>4</v>
      </c>
      <c r="G233" s="665">
        <v>4332</v>
      </c>
      <c r="H233" s="665">
        <v>1</v>
      </c>
      <c r="I233" s="665">
        <v>1083</v>
      </c>
      <c r="J233" s="665">
        <v>1</v>
      </c>
      <c r="K233" s="665">
        <v>1105</v>
      </c>
      <c r="L233" s="665">
        <v>0.25507848568790398</v>
      </c>
      <c r="M233" s="665">
        <v>1105</v>
      </c>
      <c r="N233" s="665"/>
      <c r="O233" s="665"/>
      <c r="P233" s="678"/>
      <c r="Q233" s="666"/>
    </row>
    <row r="234" spans="1:17" ht="14.4" customHeight="1" x14ac:dyDescent="0.3">
      <c r="A234" s="661" t="s">
        <v>529</v>
      </c>
      <c r="B234" s="662" t="s">
        <v>3523</v>
      </c>
      <c r="C234" s="662" t="s">
        <v>3277</v>
      </c>
      <c r="D234" s="662" t="s">
        <v>3298</v>
      </c>
      <c r="E234" s="662" t="s">
        <v>3299</v>
      </c>
      <c r="F234" s="665">
        <v>225</v>
      </c>
      <c r="G234" s="665">
        <v>77400</v>
      </c>
      <c r="H234" s="665">
        <v>1</v>
      </c>
      <c r="I234" s="665">
        <v>344</v>
      </c>
      <c r="J234" s="665">
        <v>285</v>
      </c>
      <c r="K234" s="665">
        <v>99464</v>
      </c>
      <c r="L234" s="665">
        <v>1.2850645994832042</v>
      </c>
      <c r="M234" s="665">
        <v>348.99649122807017</v>
      </c>
      <c r="N234" s="665">
        <v>216</v>
      </c>
      <c r="O234" s="665">
        <v>80352</v>
      </c>
      <c r="P234" s="678">
        <v>1.038139534883721</v>
      </c>
      <c r="Q234" s="666">
        <v>372</v>
      </c>
    </row>
    <row r="235" spans="1:17" ht="14.4" customHeight="1" x14ac:dyDescent="0.3">
      <c r="A235" s="661" t="s">
        <v>529</v>
      </c>
      <c r="B235" s="662" t="s">
        <v>3523</v>
      </c>
      <c r="C235" s="662" t="s">
        <v>3277</v>
      </c>
      <c r="D235" s="662" t="s">
        <v>3300</v>
      </c>
      <c r="E235" s="662" t="s">
        <v>3301</v>
      </c>
      <c r="F235" s="665">
        <v>265</v>
      </c>
      <c r="G235" s="665">
        <v>61480</v>
      </c>
      <c r="H235" s="665">
        <v>1</v>
      </c>
      <c r="I235" s="665">
        <v>232</v>
      </c>
      <c r="J235" s="665">
        <v>334</v>
      </c>
      <c r="K235" s="665">
        <v>78490</v>
      </c>
      <c r="L235" s="665">
        <v>1.2766753415744958</v>
      </c>
      <c r="M235" s="665">
        <v>235</v>
      </c>
      <c r="N235" s="665">
        <v>305</v>
      </c>
      <c r="O235" s="665">
        <v>76491</v>
      </c>
      <c r="P235" s="678">
        <v>1.2441607026675341</v>
      </c>
      <c r="Q235" s="666">
        <v>250.79016393442623</v>
      </c>
    </row>
    <row r="236" spans="1:17" ht="14.4" customHeight="1" x14ac:dyDescent="0.3">
      <c r="A236" s="661" t="s">
        <v>529</v>
      </c>
      <c r="B236" s="662" t="s">
        <v>3523</v>
      </c>
      <c r="C236" s="662" t="s">
        <v>3277</v>
      </c>
      <c r="D236" s="662" t="s">
        <v>3304</v>
      </c>
      <c r="E236" s="662" t="s">
        <v>3305</v>
      </c>
      <c r="F236" s="665">
        <v>40</v>
      </c>
      <c r="G236" s="665">
        <v>3480</v>
      </c>
      <c r="H236" s="665">
        <v>1</v>
      </c>
      <c r="I236" s="665">
        <v>87</v>
      </c>
      <c r="J236" s="665">
        <v>41</v>
      </c>
      <c r="K236" s="665">
        <v>3649</v>
      </c>
      <c r="L236" s="665">
        <v>1.0485632183908047</v>
      </c>
      <c r="M236" s="665">
        <v>89</v>
      </c>
      <c r="N236" s="665">
        <v>44</v>
      </c>
      <c r="O236" s="665">
        <v>4004</v>
      </c>
      <c r="P236" s="678">
        <v>1.1505747126436781</v>
      </c>
      <c r="Q236" s="666">
        <v>91</v>
      </c>
    </row>
    <row r="237" spans="1:17" ht="14.4" customHeight="1" x14ac:dyDescent="0.3">
      <c r="A237" s="661" t="s">
        <v>529</v>
      </c>
      <c r="B237" s="662" t="s">
        <v>3523</v>
      </c>
      <c r="C237" s="662" t="s">
        <v>3277</v>
      </c>
      <c r="D237" s="662" t="s">
        <v>3310</v>
      </c>
      <c r="E237" s="662" t="s">
        <v>3311</v>
      </c>
      <c r="F237" s="665">
        <v>1</v>
      </c>
      <c r="G237" s="665">
        <v>314</v>
      </c>
      <c r="H237" s="665">
        <v>1</v>
      </c>
      <c r="I237" s="665">
        <v>314</v>
      </c>
      <c r="J237" s="665">
        <v>1</v>
      </c>
      <c r="K237" s="665">
        <v>319</v>
      </c>
      <c r="L237" s="665">
        <v>1.015923566878981</v>
      </c>
      <c r="M237" s="665">
        <v>319</v>
      </c>
      <c r="N237" s="665"/>
      <c r="O237" s="665"/>
      <c r="P237" s="678"/>
      <c r="Q237" s="666"/>
    </row>
    <row r="238" spans="1:17" ht="14.4" customHeight="1" x14ac:dyDescent="0.3">
      <c r="A238" s="661" t="s">
        <v>529</v>
      </c>
      <c r="B238" s="662" t="s">
        <v>3523</v>
      </c>
      <c r="C238" s="662" t="s">
        <v>3277</v>
      </c>
      <c r="D238" s="662" t="s">
        <v>3579</v>
      </c>
      <c r="E238" s="662" t="s">
        <v>3580</v>
      </c>
      <c r="F238" s="665">
        <v>19</v>
      </c>
      <c r="G238" s="665">
        <v>7828</v>
      </c>
      <c r="H238" s="665">
        <v>1</v>
      </c>
      <c r="I238" s="665">
        <v>412</v>
      </c>
      <c r="J238" s="665">
        <v>38</v>
      </c>
      <c r="K238" s="665">
        <v>15922</v>
      </c>
      <c r="L238" s="665">
        <v>2.0339805825242721</v>
      </c>
      <c r="M238" s="665">
        <v>419</v>
      </c>
      <c r="N238" s="665">
        <v>26</v>
      </c>
      <c r="O238" s="665">
        <v>11232</v>
      </c>
      <c r="P238" s="678">
        <v>1.434849259070005</v>
      </c>
      <c r="Q238" s="666">
        <v>432</v>
      </c>
    </row>
    <row r="239" spans="1:17" ht="14.4" customHeight="1" x14ac:dyDescent="0.3">
      <c r="A239" s="661" t="s">
        <v>529</v>
      </c>
      <c r="B239" s="662" t="s">
        <v>3523</v>
      </c>
      <c r="C239" s="662" t="s">
        <v>3277</v>
      </c>
      <c r="D239" s="662" t="s">
        <v>3581</v>
      </c>
      <c r="E239" s="662" t="s">
        <v>3582</v>
      </c>
      <c r="F239" s="665">
        <v>24</v>
      </c>
      <c r="G239" s="665">
        <v>5952</v>
      </c>
      <c r="H239" s="665">
        <v>1</v>
      </c>
      <c r="I239" s="665">
        <v>248</v>
      </c>
      <c r="J239" s="665">
        <v>37</v>
      </c>
      <c r="K239" s="665">
        <v>9398</v>
      </c>
      <c r="L239" s="665">
        <v>1.5789650537634408</v>
      </c>
      <c r="M239" s="665">
        <v>254</v>
      </c>
      <c r="N239" s="665">
        <v>38</v>
      </c>
      <c r="O239" s="665">
        <v>9994</v>
      </c>
      <c r="P239" s="678">
        <v>1.6790994623655915</v>
      </c>
      <c r="Q239" s="666">
        <v>263</v>
      </c>
    </row>
    <row r="240" spans="1:17" ht="14.4" customHeight="1" x14ac:dyDescent="0.3">
      <c r="A240" s="661" t="s">
        <v>529</v>
      </c>
      <c r="B240" s="662" t="s">
        <v>3523</v>
      </c>
      <c r="C240" s="662" t="s">
        <v>3277</v>
      </c>
      <c r="D240" s="662" t="s">
        <v>3318</v>
      </c>
      <c r="E240" s="662" t="s">
        <v>3319</v>
      </c>
      <c r="F240" s="665">
        <v>261</v>
      </c>
      <c r="G240" s="665">
        <v>63162</v>
      </c>
      <c r="H240" s="665">
        <v>1</v>
      </c>
      <c r="I240" s="665">
        <v>242</v>
      </c>
      <c r="J240" s="665">
        <v>528</v>
      </c>
      <c r="K240" s="665">
        <v>130416</v>
      </c>
      <c r="L240" s="665">
        <v>2.0647857889237198</v>
      </c>
      <c r="M240" s="665">
        <v>247</v>
      </c>
      <c r="N240" s="665">
        <v>780</v>
      </c>
      <c r="O240" s="665">
        <v>291985</v>
      </c>
      <c r="P240" s="678">
        <v>4.6227953516354772</v>
      </c>
      <c r="Q240" s="666">
        <v>374.33974358974359</v>
      </c>
    </row>
    <row r="241" spans="1:17" ht="14.4" customHeight="1" x14ac:dyDescent="0.3">
      <c r="A241" s="661" t="s">
        <v>529</v>
      </c>
      <c r="B241" s="662" t="s">
        <v>3523</v>
      </c>
      <c r="C241" s="662" t="s">
        <v>3277</v>
      </c>
      <c r="D241" s="662" t="s">
        <v>3320</v>
      </c>
      <c r="E241" s="662" t="s">
        <v>3321</v>
      </c>
      <c r="F241" s="665">
        <v>56</v>
      </c>
      <c r="G241" s="665">
        <v>13776</v>
      </c>
      <c r="H241" s="665">
        <v>1</v>
      </c>
      <c r="I241" s="665">
        <v>246</v>
      </c>
      <c r="J241" s="665">
        <v>148</v>
      </c>
      <c r="K241" s="665">
        <v>37148</v>
      </c>
      <c r="L241" s="665">
        <v>2.6965737514518002</v>
      </c>
      <c r="M241" s="665">
        <v>251</v>
      </c>
      <c r="N241" s="665">
        <v>110</v>
      </c>
      <c r="O241" s="665">
        <v>42790</v>
      </c>
      <c r="P241" s="678">
        <v>3.1061265969802556</v>
      </c>
      <c r="Q241" s="666">
        <v>389</v>
      </c>
    </row>
    <row r="242" spans="1:17" ht="14.4" customHeight="1" x14ac:dyDescent="0.3">
      <c r="A242" s="661" t="s">
        <v>529</v>
      </c>
      <c r="B242" s="662" t="s">
        <v>3523</v>
      </c>
      <c r="C242" s="662" t="s">
        <v>3277</v>
      </c>
      <c r="D242" s="662" t="s">
        <v>3322</v>
      </c>
      <c r="E242" s="662" t="s">
        <v>3323</v>
      </c>
      <c r="F242" s="665">
        <v>1</v>
      </c>
      <c r="G242" s="665">
        <v>40</v>
      </c>
      <c r="H242" s="665">
        <v>1</v>
      </c>
      <c r="I242" s="665">
        <v>40</v>
      </c>
      <c r="J242" s="665"/>
      <c r="K242" s="665"/>
      <c r="L242" s="665"/>
      <c r="M242" s="665"/>
      <c r="N242" s="665"/>
      <c r="O242" s="665"/>
      <c r="P242" s="678"/>
      <c r="Q242" s="666"/>
    </row>
    <row r="243" spans="1:17" ht="14.4" customHeight="1" x14ac:dyDescent="0.3">
      <c r="A243" s="661" t="s">
        <v>529</v>
      </c>
      <c r="B243" s="662" t="s">
        <v>3523</v>
      </c>
      <c r="C243" s="662" t="s">
        <v>3277</v>
      </c>
      <c r="D243" s="662" t="s">
        <v>3583</v>
      </c>
      <c r="E243" s="662" t="s">
        <v>3584</v>
      </c>
      <c r="F243" s="665"/>
      <c r="G243" s="665"/>
      <c r="H243" s="665"/>
      <c r="I243" s="665"/>
      <c r="J243" s="665">
        <v>2</v>
      </c>
      <c r="K243" s="665">
        <v>2290</v>
      </c>
      <c r="L243" s="665"/>
      <c r="M243" s="665">
        <v>1145</v>
      </c>
      <c r="N243" s="665">
        <v>1</v>
      </c>
      <c r="O243" s="665">
        <v>1194</v>
      </c>
      <c r="P243" s="678"/>
      <c r="Q243" s="666">
        <v>1194</v>
      </c>
    </row>
    <row r="244" spans="1:17" ht="14.4" customHeight="1" x14ac:dyDescent="0.3">
      <c r="A244" s="661" t="s">
        <v>529</v>
      </c>
      <c r="B244" s="662" t="s">
        <v>3523</v>
      </c>
      <c r="C244" s="662" t="s">
        <v>3277</v>
      </c>
      <c r="D244" s="662" t="s">
        <v>3585</v>
      </c>
      <c r="E244" s="662" t="s">
        <v>3586</v>
      </c>
      <c r="F244" s="665">
        <v>2</v>
      </c>
      <c r="G244" s="665">
        <v>1360</v>
      </c>
      <c r="H244" s="665">
        <v>1</v>
      </c>
      <c r="I244" s="665">
        <v>680</v>
      </c>
      <c r="J244" s="665">
        <v>3</v>
      </c>
      <c r="K244" s="665">
        <v>2085</v>
      </c>
      <c r="L244" s="665">
        <v>1.5330882352941178</v>
      </c>
      <c r="M244" s="665">
        <v>695</v>
      </c>
      <c r="N244" s="665">
        <v>1</v>
      </c>
      <c r="O244" s="665">
        <v>714</v>
      </c>
      <c r="P244" s="678">
        <v>0.52500000000000002</v>
      </c>
      <c r="Q244" s="666">
        <v>714</v>
      </c>
    </row>
    <row r="245" spans="1:17" ht="14.4" customHeight="1" x14ac:dyDescent="0.3">
      <c r="A245" s="661" t="s">
        <v>529</v>
      </c>
      <c r="B245" s="662" t="s">
        <v>3523</v>
      </c>
      <c r="C245" s="662" t="s">
        <v>3277</v>
      </c>
      <c r="D245" s="662" t="s">
        <v>3587</v>
      </c>
      <c r="E245" s="662" t="s">
        <v>3588</v>
      </c>
      <c r="F245" s="665"/>
      <c r="G245" s="665"/>
      <c r="H245" s="665"/>
      <c r="I245" s="665"/>
      <c r="J245" s="665"/>
      <c r="K245" s="665"/>
      <c r="L245" s="665"/>
      <c r="M245" s="665"/>
      <c r="N245" s="665">
        <v>1</v>
      </c>
      <c r="O245" s="665">
        <v>4324</v>
      </c>
      <c r="P245" s="678"/>
      <c r="Q245" s="666">
        <v>4324</v>
      </c>
    </row>
    <row r="246" spans="1:17" ht="14.4" customHeight="1" x14ac:dyDescent="0.3">
      <c r="A246" s="661" t="s">
        <v>529</v>
      </c>
      <c r="B246" s="662" t="s">
        <v>3523</v>
      </c>
      <c r="C246" s="662" t="s">
        <v>3277</v>
      </c>
      <c r="D246" s="662" t="s">
        <v>3326</v>
      </c>
      <c r="E246" s="662" t="s">
        <v>3327</v>
      </c>
      <c r="F246" s="665">
        <v>2</v>
      </c>
      <c r="G246" s="665">
        <v>98</v>
      </c>
      <c r="H246" s="665">
        <v>1</v>
      </c>
      <c r="I246" s="665">
        <v>49</v>
      </c>
      <c r="J246" s="665"/>
      <c r="K246" s="665"/>
      <c r="L246" s="665"/>
      <c r="M246" s="665"/>
      <c r="N246" s="665"/>
      <c r="O246" s="665"/>
      <c r="P246" s="678"/>
      <c r="Q246" s="666"/>
    </row>
    <row r="247" spans="1:17" ht="14.4" customHeight="1" x14ac:dyDescent="0.3">
      <c r="A247" s="661" t="s">
        <v>529</v>
      </c>
      <c r="B247" s="662" t="s">
        <v>3523</v>
      </c>
      <c r="C247" s="662" t="s">
        <v>3277</v>
      </c>
      <c r="D247" s="662" t="s">
        <v>3589</v>
      </c>
      <c r="E247" s="662" t="s">
        <v>3590</v>
      </c>
      <c r="F247" s="665"/>
      <c r="G247" s="665"/>
      <c r="H247" s="665"/>
      <c r="I247" s="665"/>
      <c r="J247" s="665">
        <v>1</v>
      </c>
      <c r="K247" s="665">
        <v>2172</v>
      </c>
      <c r="L247" s="665"/>
      <c r="M247" s="665">
        <v>2172</v>
      </c>
      <c r="N247" s="665">
        <v>4</v>
      </c>
      <c r="O247" s="665">
        <v>9124</v>
      </c>
      <c r="P247" s="678"/>
      <c r="Q247" s="666">
        <v>2281</v>
      </c>
    </row>
    <row r="248" spans="1:17" ht="14.4" customHeight="1" x14ac:dyDescent="0.3">
      <c r="A248" s="661" t="s">
        <v>529</v>
      </c>
      <c r="B248" s="662" t="s">
        <v>3523</v>
      </c>
      <c r="C248" s="662" t="s">
        <v>3277</v>
      </c>
      <c r="D248" s="662" t="s">
        <v>3591</v>
      </c>
      <c r="E248" s="662" t="s">
        <v>3592</v>
      </c>
      <c r="F248" s="665">
        <v>6</v>
      </c>
      <c r="G248" s="665">
        <v>15834</v>
      </c>
      <c r="H248" s="665">
        <v>1</v>
      </c>
      <c r="I248" s="665">
        <v>2639</v>
      </c>
      <c r="J248" s="665">
        <v>9</v>
      </c>
      <c r="K248" s="665">
        <v>24102</v>
      </c>
      <c r="L248" s="665">
        <v>1.5221674876847291</v>
      </c>
      <c r="M248" s="665">
        <v>2678</v>
      </c>
      <c r="N248" s="665">
        <v>4</v>
      </c>
      <c r="O248" s="665">
        <v>11292</v>
      </c>
      <c r="P248" s="678">
        <v>0.71314892004547181</v>
      </c>
      <c r="Q248" s="666">
        <v>2823</v>
      </c>
    </row>
    <row r="249" spans="1:17" ht="14.4" customHeight="1" x14ac:dyDescent="0.3">
      <c r="A249" s="661" t="s">
        <v>529</v>
      </c>
      <c r="B249" s="662" t="s">
        <v>3523</v>
      </c>
      <c r="C249" s="662" t="s">
        <v>3277</v>
      </c>
      <c r="D249" s="662" t="s">
        <v>3593</v>
      </c>
      <c r="E249" s="662" t="s">
        <v>3594</v>
      </c>
      <c r="F249" s="665">
        <v>4</v>
      </c>
      <c r="G249" s="665">
        <v>11412</v>
      </c>
      <c r="H249" s="665">
        <v>1</v>
      </c>
      <c r="I249" s="665">
        <v>2853</v>
      </c>
      <c r="J249" s="665">
        <v>11</v>
      </c>
      <c r="K249" s="665">
        <v>32109</v>
      </c>
      <c r="L249" s="665">
        <v>2.8136172450052577</v>
      </c>
      <c r="M249" s="665">
        <v>2919</v>
      </c>
      <c r="N249" s="665">
        <v>5</v>
      </c>
      <c r="O249" s="665">
        <v>15145</v>
      </c>
      <c r="P249" s="678">
        <v>1.3271118121275849</v>
      </c>
      <c r="Q249" s="666">
        <v>3029</v>
      </c>
    </row>
    <row r="250" spans="1:17" ht="14.4" customHeight="1" x14ac:dyDescent="0.3">
      <c r="A250" s="661" t="s">
        <v>529</v>
      </c>
      <c r="B250" s="662" t="s">
        <v>3523</v>
      </c>
      <c r="C250" s="662" t="s">
        <v>3277</v>
      </c>
      <c r="D250" s="662" t="s">
        <v>3595</v>
      </c>
      <c r="E250" s="662" t="s">
        <v>3596</v>
      </c>
      <c r="F250" s="665">
        <v>11</v>
      </c>
      <c r="G250" s="665">
        <v>13222</v>
      </c>
      <c r="H250" s="665">
        <v>1</v>
      </c>
      <c r="I250" s="665">
        <v>1202</v>
      </c>
      <c r="J250" s="665">
        <v>21</v>
      </c>
      <c r="K250" s="665">
        <v>25662</v>
      </c>
      <c r="L250" s="665">
        <v>1.9408561488428377</v>
      </c>
      <c r="M250" s="665">
        <v>1222</v>
      </c>
      <c r="N250" s="665">
        <v>15</v>
      </c>
      <c r="O250" s="665">
        <v>19065</v>
      </c>
      <c r="P250" s="678">
        <v>1.441914990167902</v>
      </c>
      <c r="Q250" s="666">
        <v>1271</v>
      </c>
    </row>
    <row r="251" spans="1:17" ht="14.4" customHeight="1" x14ac:dyDescent="0.3">
      <c r="A251" s="661" t="s">
        <v>529</v>
      </c>
      <c r="B251" s="662" t="s">
        <v>3523</v>
      </c>
      <c r="C251" s="662" t="s">
        <v>3277</v>
      </c>
      <c r="D251" s="662" t="s">
        <v>3597</v>
      </c>
      <c r="E251" s="662" t="s">
        <v>3598</v>
      </c>
      <c r="F251" s="665">
        <v>2</v>
      </c>
      <c r="G251" s="665">
        <v>5616</v>
      </c>
      <c r="H251" s="665">
        <v>1</v>
      </c>
      <c r="I251" s="665">
        <v>2808</v>
      </c>
      <c r="J251" s="665">
        <v>5</v>
      </c>
      <c r="K251" s="665">
        <v>14310</v>
      </c>
      <c r="L251" s="665">
        <v>2.5480769230769229</v>
      </c>
      <c r="M251" s="665">
        <v>2862</v>
      </c>
      <c r="N251" s="665">
        <v>6</v>
      </c>
      <c r="O251" s="665">
        <v>17976</v>
      </c>
      <c r="P251" s="678">
        <v>3.200854700854701</v>
      </c>
      <c r="Q251" s="666">
        <v>2996</v>
      </c>
    </row>
    <row r="252" spans="1:17" ht="14.4" customHeight="1" x14ac:dyDescent="0.3">
      <c r="A252" s="661" t="s">
        <v>529</v>
      </c>
      <c r="B252" s="662" t="s">
        <v>3523</v>
      </c>
      <c r="C252" s="662" t="s">
        <v>3277</v>
      </c>
      <c r="D252" s="662" t="s">
        <v>3599</v>
      </c>
      <c r="E252" s="662" t="s">
        <v>3600</v>
      </c>
      <c r="F252" s="665"/>
      <c r="G252" s="665"/>
      <c r="H252" s="665"/>
      <c r="I252" s="665"/>
      <c r="J252" s="665">
        <v>1</v>
      </c>
      <c r="K252" s="665">
        <v>4876</v>
      </c>
      <c r="L252" s="665"/>
      <c r="M252" s="665">
        <v>4876</v>
      </c>
      <c r="N252" s="665"/>
      <c r="O252" s="665"/>
      <c r="P252" s="678"/>
      <c r="Q252" s="666"/>
    </row>
    <row r="253" spans="1:17" ht="14.4" customHeight="1" x14ac:dyDescent="0.3">
      <c r="A253" s="661" t="s">
        <v>529</v>
      </c>
      <c r="B253" s="662" t="s">
        <v>3523</v>
      </c>
      <c r="C253" s="662" t="s">
        <v>3277</v>
      </c>
      <c r="D253" s="662" t="s">
        <v>3328</v>
      </c>
      <c r="E253" s="662" t="s">
        <v>3329</v>
      </c>
      <c r="F253" s="665">
        <v>2</v>
      </c>
      <c r="G253" s="665">
        <v>156</v>
      </c>
      <c r="H253" s="665">
        <v>1</v>
      </c>
      <c r="I253" s="665">
        <v>78</v>
      </c>
      <c r="J253" s="665"/>
      <c r="K253" s="665"/>
      <c r="L253" s="665"/>
      <c r="M253" s="665"/>
      <c r="N253" s="665"/>
      <c r="O253" s="665"/>
      <c r="P253" s="678"/>
      <c r="Q253" s="666"/>
    </row>
    <row r="254" spans="1:17" ht="14.4" customHeight="1" x14ac:dyDescent="0.3">
      <c r="A254" s="661" t="s">
        <v>529</v>
      </c>
      <c r="B254" s="662" t="s">
        <v>3523</v>
      </c>
      <c r="C254" s="662" t="s">
        <v>3277</v>
      </c>
      <c r="D254" s="662" t="s">
        <v>3601</v>
      </c>
      <c r="E254" s="662" t="s">
        <v>3602</v>
      </c>
      <c r="F254" s="665">
        <v>6</v>
      </c>
      <c r="G254" s="665">
        <v>3762</v>
      </c>
      <c r="H254" s="665">
        <v>1</v>
      </c>
      <c r="I254" s="665">
        <v>627</v>
      </c>
      <c r="J254" s="665">
        <v>8</v>
      </c>
      <c r="K254" s="665">
        <v>5104</v>
      </c>
      <c r="L254" s="665">
        <v>1.3567251461988303</v>
      </c>
      <c r="M254" s="665">
        <v>638</v>
      </c>
      <c r="N254" s="665">
        <v>1</v>
      </c>
      <c r="O254" s="665">
        <v>657</v>
      </c>
      <c r="P254" s="678">
        <v>0.17464114832535885</v>
      </c>
      <c r="Q254" s="666">
        <v>657</v>
      </c>
    </row>
    <row r="255" spans="1:17" ht="14.4" customHeight="1" x14ac:dyDescent="0.3">
      <c r="A255" s="661" t="s">
        <v>529</v>
      </c>
      <c r="B255" s="662" t="s">
        <v>3523</v>
      </c>
      <c r="C255" s="662" t="s">
        <v>3277</v>
      </c>
      <c r="D255" s="662" t="s">
        <v>3330</v>
      </c>
      <c r="E255" s="662" t="s">
        <v>3331</v>
      </c>
      <c r="F255" s="665">
        <v>9</v>
      </c>
      <c r="G255" s="665">
        <v>738</v>
      </c>
      <c r="H255" s="665">
        <v>1</v>
      </c>
      <c r="I255" s="665">
        <v>82</v>
      </c>
      <c r="J255" s="665">
        <v>6</v>
      </c>
      <c r="K255" s="665">
        <v>504</v>
      </c>
      <c r="L255" s="665">
        <v>0.68292682926829273</v>
      </c>
      <c r="M255" s="665">
        <v>84</v>
      </c>
      <c r="N255" s="665">
        <v>3</v>
      </c>
      <c r="O255" s="665">
        <v>414</v>
      </c>
      <c r="P255" s="678">
        <v>0.56097560975609762</v>
      </c>
      <c r="Q255" s="666">
        <v>138</v>
      </c>
    </row>
    <row r="256" spans="1:17" ht="14.4" customHeight="1" x14ac:dyDescent="0.3">
      <c r="A256" s="661" t="s">
        <v>529</v>
      </c>
      <c r="B256" s="662" t="s">
        <v>3523</v>
      </c>
      <c r="C256" s="662" t="s">
        <v>3277</v>
      </c>
      <c r="D256" s="662" t="s">
        <v>3603</v>
      </c>
      <c r="E256" s="662" t="s">
        <v>3604</v>
      </c>
      <c r="F256" s="665">
        <v>4</v>
      </c>
      <c r="G256" s="665">
        <v>3468</v>
      </c>
      <c r="H256" s="665">
        <v>1</v>
      </c>
      <c r="I256" s="665">
        <v>867</v>
      </c>
      <c r="J256" s="665">
        <v>5</v>
      </c>
      <c r="K256" s="665">
        <v>4415</v>
      </c>
      <c r="L256" s="665">
        <v>1.2730680507497116</v>
      </c>
      <c r="M256" s="665">
        <v>883</v>
      </c>
      <c r="N256" s="665">
        <v>3</v>
      </c>
      <c r="O256" s="665">
        <v>2715</v>
      </c>
      <c r="P256" s="678">
        <v>0.78287197231833905</v>
      </c>
      <c r="Q256" s="666">
        <v>905</v>
      </c>
    </row>
    <row r="257" spans="1:17" ht="14.4" customHeight="1" x14ac:dyDescent="0.3">
      <c r="A257" s="661" t="s">
        <v>529</v>
      </c>
      <c r="B257" s="662" t="s">
        <v>3523</v>
      </c>
      <c r="C257" s="662" t="s">
        <v>3277</v>
      </c>
      <c r="D257" s="662" t="s">
        <v>3605</v>
      </c>
      <c r="E257" s="662" t="s">
        <v>3606</v>
      </c>
      <c r="F257" s="665">
        <v>22</v>
      </c>
      <c r="G257" s="665">
        <v>23716</v>
      </c>
      <c r="H257" s="665">
        <v>1</v>
      </c>
      <c r="I257" s="665">
        <v>1078</v>
      </c>
      <c r="J257" s="665">
        <v>30</v>
      </c>
      <c r="K257" s="665">
        <v>33030</v>
      </c>
      <c r="L257" s="665">
        <v>1.3927306459773992</v>
      </c>
      <c r="M257" s="665">
        <v>1101</v>
      </c>
      <c r="N257" s="665">
        <v>21</v>
      </c>
      <c r="O257" s="665">
        <v>23772</v>
      </c>
      <c r="P257" s="678">
        <v>1.0023612750885478</v>
      </c>
      <c r="Q257" s="666">
        <v>1132</v>
      </c>
    </row>
    <row r="258" spans="1:17" ht="14.4" customHeight="1" x14ac:dyDescent="0.3">
      <c r="A258" s="661" t="s">
        <v>529</v>
      </c>
      <c r="B258" s="662" t="s">
        <v>3523</v>
      </c>
      <c r="C258" s="662" t="s">
        <v>3277</v>
      </c>
      <c r="D258" s="662" t="s">
        <v>3336</v>
      </c>
      <c r="E258" s="662" t="s">
        <v>3337</v>
      </c>
      <c r="F258" s="665">
        <v>1</v>
      </c>
      <c r="G258" s="665">
        <v>136</v>
      </c>
      <c r="H258" s="665">
        <v>1</v>
      </c>
      <c r="I258" s="665">
        <v>136</v>
      </c>
      <c r="J258" s="665">
        <v>2</v>
      </c>
      <c r="K258" s="665">
        <v>276</v>
      </c>
      <c r="L258" s="665">
        <v>2.0294117647058822</v>
      </c>
      <c r="M258" s="665">
        <v>138</v>
      </c>
      <c r="N258" s="665"/>
      <c r="O258" s="665"/>
      <c r="P258" s="678"/>
      <c r="Q258" s="666"/>
    </row>
    <row r="259" spans="1:17" ht="14.4" customHeight="1" x14ac:dyDescent="0.3">
      <c r="A259" s="661" t="s">
        <v>529</v>
      </c>
      <c r="B259" s="662" t="s">
        <v>3523</v>
      </c>
      <c r="C259" s="662" t="s">
        <v>3277</v>
      </c>
      <c r="D259" s="662" t="s">
        <v>3607</v>
      </c>
      <c r="E259" s="662" t="s">
        <v>3608</v>
      </c>
      <c r="F259" s="665">
        <v>17</v>
      </c>
      <c r="G259" s="665">
        <v>25500</v>
      </c>
      <c r="H259" s="665">
        <v>1</v>
      </c>
      <c r="I259" s="665">
        <v>1500</v>
      </c>
      <c r="J259" s="665">
        <v>40</v>
      </c>
      <c r="K259" s="665">
        <v>61160</v>
      </c>
      <c r="L259" s="665">
        <v>2.3984313725490196</v>
      </c>
      <c r="M259" s="665">
        <v>1529</v>
      </c>
      <c r="N259" s="665">
        <v>26</v>
      </c>
      <c r="O259" s="665">
        <v>41652</v>
      </c>
      <c r="P259" s="678">
        <v>1.6334117647058823</v>
      </c>
      <c r="Q259" s="666">
        <v>1602</v>
      </c>
    </row>
    <row r="260" spans="1:17" ht="14.4" customHeight="1" x14ac:dyDescent="0.3">
      <c r="A260" s="661" t="s">
        <v>529</v>
      </c>
      <c r="B260" s="662" t="s">
        <v>3523</v>
      </c>
      <c r="C260" s="662" t="s">
        <v>3277</v>
      </c>
      <c r="D260" s="662" t="s">
        <v>3609</v>
      </c>
      <c r="E260" s="662" t="s">
        <v>3610</v>
      </c>
      <c r="F260" s="665">
        <v>11</v>
      </c>
      <c r="G260" s="665">
        <v>20174</v>
      </c>
      <c r="H260" s="665">
        <v>1</v>
      </c>
      <c r="I260" s="665">
        <v>1834</v>
      </c>
      <c r="J260" s="665">
        <v>24</v>
      </c>
      <c r="K260" s="665">
        <v>44832</v>
      </c>
      <c r="L260" s="665">
        <v>2.2222662833349855</v>
      </c>
      <c r="M260" s="665">
        <v>1868</v>
      </c>
      <c r="N260" s="665">
        <v>12</v>
      </c>
      <c r="O260" s="665">
        <v>23436</v>
      </c>
      <c r="P260" s="678">
        <v>1.1616932685634975</v>
      </c>
      <c r="Q260" s="666">
        <v>1953</v>
      </c>
    </row>
    <row r="261" spans="1:17" ht="14.4" customHeight="1" x14ac:dyDescent="0.3">
      <c r="A261" s="661" t="s">
        <v>529</v>
      </c>
      <c r="B261" s="662" t="s">
        <v>3523</v>
      </c>
      <c r="C261" s="662" t="s">
        <v>3277</v>
      </c>
      <c r="D261" s="662" t="s">
        <v>3611</v>
      </c>
      <c r="E261" s="662" t="s">
        <v>3612</v>
      </c>
      <c r="F261" s="665">
        <v>1</v>
      </c>
      <c r="G261" s="665">
        <v>3035</v>
      </c>
      <c r="H261" s="665">
        <v>1</v>
      </c>
      <c r="I261" s="665">
        <v>3035</v>
      </c>
      <c r="J261" s="665">
        <v>5</v>
      </c>
      <c r="K261" s="665">
        <v>15465</v>
      </c>
      <c r="L261" s="665">
        <v>5.0955518945634264</v>
      </c>
      <c r="M261" s="665">
        <v>3093</v>
      </c>
      <c r="N261" s="665">
        <v>1</v>
      </c>
      <c r="O261" s="665">
        <v>3239</v>
      </c>
      <c r="P261" s="678">
        <v>1.0672158154859968</v>
      </c>
      <c r="Q261" s="666">
        <v>3239</v>
      </c>
    </row>
    <row r="262" spans="1:17" ht="14.4" customHeight="1" x14ac:dyDescent="0.3">
      <c r="A262" s="661" t="s">
        <v>529</v>
      </c>
      <c r="B262" s="662" t="s">
        <v>3523</v>
      </c>
      <c r="C262" s="662" t="s">
        <v>3277</v>
      </c>
      <c r="D262" s="662" t="s">
        <v>3338</v>
      </c>
      <c r="E262" s="662" t="s">
        <v>3339</v>
      </c>
      <c r="F262" s="665"/>
      <c r="G262" s="665"/>
      <c r="H262" s="665"/>
      <c r="I262" s="665"/>
      <c r="J262" s="665">
        <v>1</v>
      </c>
      <c r="K262" s="665">
        <v>297</v>
      </c>
      <c r="L262" s="665"/>
      <c r="M262" s="665">
        <v>297</v>
      </c>
      <c r="N262" s="665"/>
      <c r="O262" s="665"/>
      <c r="P262" s="678"/>
      <c r="Q262" s="666"/>
    </row>
    <row r="263" spans="1:17" ht="14.4" customHeight="1" x14ac:dyDescent="0.3">
      <c r="A263" s="661" t="s">
        <v>529</v>
      </c>
      <c r="B263" s="662" t="s">
        <v>3523</v>
      </c>
      <c r="C263" s="662" t="s">
        <v>3277</v>
      </c>
      <c r="D263" s="662" t="s">
        <v>3613</v>
      </c>
      <c r="E263" s="662" t="s">
        <v>3614</v>
      </c>
      <c r="F263" s="665">
        <v>1</v>
      </c>
      <c r="G263" s="665">
        <v>806</v>
      </c>
      <c r="H263" s="665">
        <v>1</v>
      </c>
      <c r="I263" s="665">
        <v>806</v>
      </c>
      <c r="J263" s="665">
        <v>5</v>
      </c>
      <c r="K263" s="665">
        <v>4095</v>
      </c>
      <c r="L263" s="665">
        <v>5.080645161290323</v>
      </c>
      <c r="M263" s="665">
        <v>819</v>
      </c>
      <c r="N263" s="665">
        <v>10</v>
      </c>
      <c r="O263" s="665">
        <v>8360</v>
      </c>
      <c r="P263" s="678">
        <v>10.372208436724566</v>
      </c>
      <c r="Q263" s="666">
        <v>836</v>
      </c>
    </row>
    <row r="264" spans="1:17" ht="14.4" customHeight="1" x14ac:dyDescent="0.3">
      <c r="A264" s="661" t="s">
        <v>529</v>
      </c>
      <c r="B264" s="662" t="s">
        <v>3523</v>
      </c>
      <c r="C264" s="662" t="s">
        <v>3277</v>
      </c>
      <c r="D264" s="662" t="s">
        <v>3615</v>
      </c>
      <c r="E264" s="662" t="s">
        <v>3616</v>
      </c>
      <c r="F264" s="665">
        <v>2</v>
      </c>
      <c r="G264" s="665">
        <v>2362</v>
      </c>
      <c r="H264" s="665">
        <v>1</v>
      </c>
      <c r="I264" s="665">
        <v>1181</v>
      </c>
      <c r="J264" s="665"/>
      <c r="K264" s="665"/>
      <c r="L264" s="665"/>
      <c r="M264" s="665"/>
      <c r="N264" s="665"/>
      <c r="O264" s="665"/>
      <c r="P264" s="678"/>
      <c r="Q264" s="666"/>
    </row>
    <row r="265" spans="1:17" ht="14.4" customHeight="1" x14ac:dyDescent="0.3">
      <c r="A265" s="661" t="s">
        <v>529</v>
      </c>
      <c r="B265" s="662" t="s">
        <v>3523</v>
      </c>
      <c r="C265" s="662" t="s">
        <v>3277</v>
      </c>
      <c r="D265" s="662" t="s">
        <v>3617</v>
      </c>
      <c r="E265" s="662" t="s">
        <v>3618</v>
      </c>
      <c r="F265" s="665"/>
      <c r="G265" s="665"/>
      <c r="H265" s="665"/>
      <c r="I265" s="665"/>
      <c r="J265" s="665"/>
      <c r="K265" s="665"/>
      <c r="L265" s="665"/>
      <c r="M265" s="665"/>
      <c r="N265" s="665">
        <v>1</v>
      </c>
      <c r="O265" s="665">
        <v>7129</v>
      </c>
      <c r="P265" s="678"/>
      <c r="Q265" s="666">
        <v>7129</v>
      </c>
    </row>
    <row r="266" spans="1:17" ht="14.4" customHeight="1" x14ac:dyDescent="0.3">
      <c r="A266" s="661" t="s">
        <v>529</v>
      </c>
      <c r="B266" s="662" t="s">
        <v>3523</v>
      </c>
      <c r="C266" s="662" t="s">
        <v>3277</v>
      </c>
      <c r="D266" s="662" t="s">
        <v>3619</v>
      </c>
      <c r="E266" s="662" t="s">
        <v>3620</v>
      </c>
      <c r="F266" s="665">
        <v>12</v>
      </c>
      <c r="G266" s="665">
        <v>28332</v>
      </c>
      <c r="H266" s="665">
        <v>1</v>
      </c>
      <c r="I266" s="665">
        <v>2361</v>
      </c>
      <c r="J266" s="665">
        <v>12</v>
      </c>
      <c r="K266" s="665">
        <v>28692</v>
      </c>
      <c r="L266" s="665">
        <v>1.0127064803049555</v>
      </c>
      <c r="M266" s="665">
        <v>2391</v>
      </c>
      <c r="N266" s="665">
        <v>12</v>
      </c>
      <c r="O266" s="665">
        <v>30000</v>
      </c>
      <c r="P266" s="678">
        <v>1.058873358746294</v>
      </c>
      <c r="Q266" s="666">
        <v>2500</v>
      </c>
    </row>
    <row r="267" spans="1:17" ht="14.4" customHeight="1" x14ac:dyDescent="0.3">
      <c r="A267" s="661" t="s">
        <v>529</v>
      </c>
      <c r="B267" s="662" t="s">
        <v>3523</v>
      </c>
      <c r="C267" s="662" t="s">
        <v>3277</v>
      </c>
      <c r="D267" s="662" t="s">
        <v>3621</v>
      </c>
      <c r="E267" s="662" t="s">
        <v>3622</v>
      </c>
      <c r="F267" s="665"/>
      <c r="G267" s="665"/>
      <c r="H267" s="665"/>
      <c r="I267" s="665"/>
      <c r="J267" s="665">
        <v>1</v>
      </c>
      <c r="K267" s="665">
        <v>7929</v>
      </c>
      <c r="L267" s="665"/>
      <c r="M267" s="665">
        <v>7929</v>
      </c>
      <c r="N267" s="665"/>
      <c r="O267" s="665"/>
      <c r="P267" s="678"/>
      <c r="Q267" s="666"/>
    </row>
    <row r="268" spans="1:17" ht="14.4" customHeight="1" x14ac:dyDescent="0.3">
      <c r="A268" s="661" t="s">
        <v>529</v>
      </c>
      <c r="B268" s="662" t="s">
        <v>3523</v>
      </c>
      <c r="C268" s="662" t="s">
        <v>3277</v>
      </c>
      <c r="D268" s="662" t="s">
        <v>3623</v>
      </c>
      <c r="E268" s="662" t="s">
        <v>3624</v>
      </c>
      <c r="F268" s="665"/>
      <c r="G268" s="665"/>
      <c r="H268" s="665"/>
      <c r="I268" s="665"/>
      <c r="J268" s="665">
        <v>2</v>
      </c>
      <c r="K268" s="665">
        <v>7808</v>
      </c>
      <c r="L268" s="665"/>
      <c r="M268" s="665">
        <v>3904</v>
      </c>
      <c r="N268" s="665"/>
      <c r="O268" s="665"/>
      <c r="P268" s="678"/>
      <c r="Q268" s="666"/>
    </row>
    <row r="269" spans="1:17" ht="14.4" customHeight="1" x14ac:dyDescent="0.3">
      <c r="A269" s="661" t="s">
        <v>529</v>
      </c>
      <c r="B269" s="662" t="s">
        <v>3523</v>
      </c>
      <c r="C269" s="662" t="s">
        <v>3277</v>
      </c>
      <c r="D269" s="662" t="s">
        <v>3625</v>
      </c>
      <c r="E269" s="662" t="s">
        <v>3626</v>
      </c>
      <c r="F269" s="665">
        <v>1</v>
      </c>
      <c r="G269" s="665">
        <v>2657</v>
      </c>
      <c r="H269" s="665">
        <v>1</v>
      </c>
      <c r="I269" s="665">
        <v>2657</v>
      </c>
      <c r="J269" s="665">
        <v>2</v>
      </c>
      <c r="K269" s="665">
        <v>5386</v>
      </c>
      <c r="L269" s="665">
        <v>2.027098231087693</v>
      </c>
      <c r="M269" s="665">
        <v>2693</v>
      </c>
      <c r="N269" s="665"/>
      <c r="O269" s="665"/>
      <c r="P269" s="678"/>
      <c r="Q269" s="666"/>
    </row>
    <row r="270" spans="1:17" ht="14.4" customHeight="1" x14ac:dyDescent="0.3">
      <c r="A270" s="661" t="s">
        <v>529</v>
      </c>
      <c r="B270" s="662" t="s">
        <v>3523</v>
      </c>
      <c r="C270" s="662" t="s">
        <v>3277</v>
      </c>
      <c r="D270" s="662" t="s">
        <v>3627</v>
      </c>
      <c r="E270" s="662" t="s">
        <v>3628</v>
      </c>
      <c r="F270" s="665">
        <v>30</v>
      </c>
      <c r="G270" s="665">
        <v>11580</v>
      </c>
      <c r="H270" s="665">
        <v>1</v>
      </c>
      <c r="I270" s="665">
        <v>386</v>
      </c>
      <c r="J270" s="665">
        <v>22</v>
      </c>
      <c r="K270" s="665">
        <v>8690</v>
      </c>
      <c r="L270" s="665">
        <v>0.75043177892918822</v>
      </c>
      <c r="M270" s="665">
        <v>395</v>
      </c>
      <c r="N270" s="665">
        <v>19</v>
      </c>
      <c r="O270" s="665">
        <v>7695</v>
      </c>
      <c r="P270" s="678">
        <v>0.66450777202072542</v>
      </c>
      <c r="Q270" s="666">
        <v>405</v>
      </c>
    </row>
    <row r="271" spans="1:17" ht="14.4" customHeight="1" x14ac:dyDescent="0.3">
      <c r="A271" s="661" t="s">
        <v>529</v>
      </c>
      <c r="B271" s="662" t="s">
        <v>3523</v>
      </c>
      <c r="C271" s="662" t="s">
        <v>3277</v>
      </c>
      <c r="D271" s="662" t="s">
        <v>3629</v>
      </c>
      <c r="E271" s="662" t="s">
        <v>3630</v>
      </c>
      <c r="F271" s="665">
        <v>1</v>
      </c>
      <c r="G271" s="665">
        <v>5390</v>
      </c>
      <c r="H271" s="665">
        <v>1</v>
      </c>
      <c r="I271" s="665">
        <v>5390</v>
      </c>
      <c r="J271" s="665">
        <v>3</v>
      </c>
      <c r="K271" s="665">
        <v>16464</v>
      </c>
      <c r="L271" s="665">
        <v>3.0545454545454547</v>
      </c>
      <c r="M271" s="665">
        <v>5488</v>
      </c>
      <c r="N271" s="665">
        <v>6</v>
      </c>
      <c r="O271" s="665">
        <v>34386</v>
      </c>
      <c r="P271" s="678">
        <v>6.3795918367346935</v>
      </c>
      <c r="Q271" s="666">
        <v>5731</v>
      </c>
    </row>
    <row r="272" spans="1:17" ht="14.4" customHeight="1" x14ac:dyDescent="0.3">
      <c r="A272" s="661" t="s">
        <v>529</v>
      </c>
      <c r="B272" s="662" t="s">
        <v>3523</v>
      </c>
      <c r="C272" s="662" t="s">
        <v>3277</v>
      </c>
      <c r="D272" s="662" t="s">
        <v>3631</v>
      </c>
      <c r="E272" s="662" t="s">
        <v>3632</v>
      </c>
      <c r="F272" s="665">
        <v>1</v>
      </c>
      <c r="G272" s="665">
        <v>5112</v>
      </c>
      <c r="H272" s="665">
        <v>1</v>
      </c>
      <c r="I272" s="665">
        <v>5112</v>
      </c>
      <c r="J272" s="665"/>
      <c r="K272" s="665"/>
      <c r="L272" s="665"/>
      <c r="M272" s="665"/>
      <c r="N272" s="665">
        <v>1</v>
      </c>
      <c r="O272" s="665">
        <v>5453</v>
      </c>
      <c r="P272" s="678">
        <v>1.0667057902973396</v>
      </c>
      <c r="Q272" s="666">
        <v>5453</v>
      </c>
    </row>
    <row r="273" spans="1:17" ht="14.4" customHeight="1" x14ac:dyDescent="0.3">
      <c r="A273" s="661" t="s">
        <v>529</v>
      </c>
      <c r="B273" s="662" t="s">
        <v>3523</v>
      </c>
      <c r="C273" s="662" t="s">
        <v>3277</v>
      </c>
      <c r="D273" s="662" t="s">
        <v>3633</v>
      </c>
      <c r="E273" s="662" t="s">
        <v>3634</v>
      </c>
      <c r="F273" s="665">
        <v>0</v>
      </c>
      <c r="G273" s="665">
        <v>0</v>
      </c>
      <c r="H273" s="665"/>
      <c r="I273" s="665"/>
      <c r="J273" s="665">
        <v>2</v>
      </c>
      <c r="K273" s="665">
        <v>3414</v>
      </c>
      <c r="L273" s="665"/>
      <c r="M273" s="665">
        <v>1707</v>
      </c>
      <c r="N273" s="665">
        <v>7</v>
      </c>
      <c r="O273" s="665">
        <v>12453</v>
      </c>
      <c r="P273" s="678"/>
      <c r="Q273" s="666">
        <v>1779</v>
      </c>
    </row>
    <row r="274" spans="1:17" ht="14.4" customHeight="1" x14ac:dyDescent="0.3">
      <c r="A274" s="661" t="s">
        <v>529</v>
      </c>
      <c r="B274" s="662" t="s">
        <v>3523</v>
      </c>
      <c r="C274" s="662" t="s">
        <v>3277</v>
      </c>
      <c r="D274" s="662" t="s">
        <v>3342</v>
      </c>
      <c r="E274" s="662" t="s">
        <v>3343</v>
      </c>
      <c r="F274" s="665">
        <v>5</v>
      </c>
      <c r="G274" s="665">
        <v>1080</v>
      </c>
      <c r="H274" s="665">
        <v>1</v>
      </c>
      <c r="I274" s="665">
        <v>216</v>
      </c>
      <c r="J274" s="665">
        <v>3</v>
      </c>
      <c r="K274" s="665">
        <v>663</v>
      </c>
      <c r="L274" s="665">
        <v>0.61388888888888893</v>
      </c>
      <c r="M274" s="665">
        <v>221</v>
      </c>
      <c r="N274" s="665">
        <v>1</v>
      </c>
      <c r="O274" s="665">
        <v>305</v>
      </c>
      <c r="P274" s="678">
        <v>0.28240740740740738</v>
      </c>
      <c r="Q274" s="666">
        <v>305</v>
      </c>
    </row>
    <row r="275" spans="1:17" ht="14.4" customHeight="1" x14ac:dyDescent="0.3">
      <c r="A275" s="661" t="s">
        <v>529</v>
      </c>
      <c r="B275" s="662" t="s">
        <v>3523</v>
      </c>
      <c r="C275" s="662" t="s">
        <v>3277</v>
      </c>
      <c r="D275" s="662" t="s">
        <v>3635</v>
      </c>
      <c r="E275" s="662" t="s">
        <v>3636</v>
      </c>
      <c r="F275" s="665"/>
      <c r="G275" s="665"/>
      <c r="H275" s="665"/>
      <c r="I275" s="665"/>
      <c r="J275" s="665">
        <v>2</v>
      </c>
      <c r="K275" s="665">
        <v>3300</v>
      </c>
      <c r="L275" s="665"/>
      <c r="M275" s="665">
        <v>1650</v>
      </c>
      <c r="N275" s="665">
        <v>1</v>
      </c>
      <c r="O275" s="665">
        <v>1709</v>
      </c>
      <c r="P275" s="678"/>
      <c r="Q275" s="666">
        <v>1709</v>
      </c>
    </row>
    <row r="276" spans="1:17" ht="14.4" customHeight="1" x14ac:dyDescent="0.3">
      <c r="A276" s="661" t="s">
        <v>529</v>
      </c>
      <c r="B276" s="662" t="s">
        <v>3523</v>
      </c>
      <c r="C276" s="662" t="s">
        <v>3277</v>
      </c>
      <c r="D276" s="662" t="s">
        <v>3637</v>
      </c>
      <c r="E276" s="662" t="s">
        <v>3638</v>
      </c>
      <c r="F276" s="665"/>
      <c r="G276" s="665"/>
      <c r="H276" s="665"/>
      <c r="I276" s="665"/>
      <c r="J276" s="665">
        <v>1</v>
      </c>
      <c r="K276" s="665">
        <v>1587</v>
      </c>
      <c r="L276" s="665"/>
      <c r="M276" s="665">
        <v>1587</v>
      </c>
      <c r="N276" s="665"/>
      <c r="O276" s="665"/>
      <c r="P276" s="678"/>
      <c r="Q276" s="666"/>
    </row>
    <row r="277" spans="1:17" ht="14.4" customHeight="1" x14ac:dyDescent="0.3">
      <c r="A277" s="661" t="s">
        <v>529</v>
      </c>
      <c r="B277" s="662" t="s">
        <v>3523</v>
      </c>
      <c r="C277" s="662" t="s">
        <v>3277</v>
      </c>
      <c r="D277" s="662" t="s">
        <v>3639</v>
      </c>
      <c r="E277" s="662" t="s">
        <v>3640</v>
      </c>
      <c r="F277" s="665">
        <v>4</v>
      </c>
      <c r="G277" s="665">
        <v>504</v>
      </c>
      <c r="H277" s="665">
        <v>1</v>
      </c>
      <c r="I277" s="665">
        <v>126</v>
      </c>
      <c r="J277" s="665">
        <v>4</v>
      </c>
      <c r="K277" s="665">
        <v>512</v>
      </c>
      <c r="L277" s="665">
        <v>1.0158730158730158</v>
      </c>
      <c r="M277" s="665">
        <v>128</v>
      </c>
      <c r="N277" s="665"/>
      <c r="O277" s="665"/>
      <c r="P277" s="678"/>
      <c r="Q277" s="666"/>
    </row>
    <row r="278" spans="1:17" ht="14.4" customHeight="1" x14ac:dyDescent="0.3">
      <c r="A278" s="661" t="s">
        <v>529</v>
      </c>
      <c r="B278" s="662" t="s">
        <v>3523</v>
      </c>
      <c r="C278" s="662" t="s">
        <v>3277</v>
      </c>
      <c r="D278" s="662" t="s">
        <v>3344</v>
      </c>
      <c r="E278" s="662" t="s">
        <v>3345</v>
      </c>
      <c r="F278" s="665">
        <v>369</v>
      </c>
      <c r="G278" s="665">
        <v>23985</v>
      </c>
      <c r="H278" s="665">
        <v>1</v>
      </c>
      <c r="I278" s="665">
        <v>65</v>
      </c>
      <c r="J278" s="665">
        <v>631</v>
      </c>
      <c r="K278" s="665">
        <v>41646</v>
      </c>
      <c r="L278" s="665">
        <v>1.7363352095059412</v>
      </c>
      <c r="M278" s="665">
        <v>66</v>
      </c>
      <c r="N278" s="665">
        <v>488</v>
      </c>
      <c r="O278" s="665">
        <v>32208</v>
      </c>
      <c r="P278" s="678">
        <v>1.3428392745465916</v>
      </c>
      <c r="Q278" s="666">
        <v>66</v>
      </c>
    </row>
    <row r="279" spans="1:17" ht="14.4" customHeight="1" x14ac:dyDescent="0.3">
      <c r="A279" s="661" t="s">
        <v>529</v>
      </c>
      <c r="B279" s="662" t="s">
        <v>3523</v>
      </c>
      <c r="C279" s="662" t="s">
        <v>3277</v>
      </c>
      <c r="D279" s="662" t="s">
        <v>3442</v>
      </c>
      <c r="E279" s="662" t="s">
        <v>3443</v>
      </c>
      <c r="F279" s="665">
        <v>1</v>
      </c>
      <c r="G279" s="665">
        <v>194</v>
      </c>
      <c r="H279" s="665">
        <v>1</v>
      </c>
      <c r="I279" s="665">
        <v>194</v>
      </c>
      <c r="J279" s="665">
        <v>3</v>
      </c>
      <c r="K279" s="665">
        <v>591</v>
      </c>
      <c r="L279" s="665">
        <v>3.0463917525773194</v>
      </c>
      <c r="M279" s="665">
        <v>197</v>
      </c>
      <c r="N279" s="665"/>
      <c r="O279" s="665"/>
      <c r="P279" s="678"/>
      <c r="Q279" s="666"/>
    </row>
    <row r="280" spans="1:17" ht="14.4" customHeight="1" x14ac:dyDescent="0.3">
      <c r="A280" s="661" t="s">
        <v>529</v>
      </c>
      <c r="B280" s="662" t="s">
        <v>3523</v>
      </c>
      <c r="C280" s="662" t="s">
        <v>3277</v>
      </c>
      <c r="D280" s="662" t="s">
        <v>3448</v>
      </c>
      <c r="E280" s="662" t="s">
        <v>3449</v>
      </c>
      <c r="F280" s="665">
        <v>1</v>
      </c>
      <c r="G280" s="665">
        <v>1841</v>
      </c>
      <c r="H280" s="665">
        <v>1</v>
      </c>
      <c r="I280" s="665">
        <v>1841</v>
      </c>
      <c r="J280" s="665"/>
      <c r="K280" s="665"/>
      <c r="L280" s="665"/>
      <c r="M280" s="665"/>
      <c r="N280" s="665"/>
      <c r="O280" s="665"/>
      <c r="P280" s="678"/>
      <c r="Q280" s="666"/>
    </row>
    <row r="281" spans="1:17" ht="14.4" customHeight="1" x14ac:dyDescent="0.3">
      <c r="A281" s="661" t="s">
        <v>529</v>
      </c>
      <c r="B281" s="662" t="s">
        <v>3523</v>
      </c>
      <c r="C281" s="662" t="s">
        <v>3277</v>
      </c>
      <c r="D281" s="662" t="s">
        <v>3350</v>
      </c>
      <c r="E281" s="662" t="s">
        <v>3351</v>
      </c>
      <c r="F281" s="665">
        <v>97</v>
      </c>
      <c r="G281" s="665">
        <v>22504</v>
      </c>
      <c r="H281" s="665">
        <v>1</v>
      </c>
      <c r="I281" s="665">
        <v>232</v>
      </c>
      <c r="J281" s="665"/>
      <c r="K281" s="665"/>
      <c r="L281" s="665"/>
      <c r="M281" s="665"/>
      <c r="N281" s="665"/>
      <c r="O281" s="665"/>
      <c r="P281" s="678"/>
      <c r="Q281" s="666"/>
    </row>
    <row r="282" spans="1:17" ht="14.4" customHeight="1" x14ac:dyDescent="0.3">
      <c r="A282" s="661" t="s">
        <v>529</v>
      </c>
      <c r="B282" s="662" t="s">
        <v>3523</v>
      </c>
      <c r="C282" s="662" t="s">
        <v>3277</v>
      </c>
      <c r="D282" s="662" t="s">
        <v>3641</v>
      </c>
      <c r="E282" s="662" t="s">
        <v>3642</v>
      </c>
      <c r="F282" s="665">
        <v>0</v>
      </c>
      <c r="G282" s="665">
        <v>0</v>
      </c>
      <c r="H282" s="665"/>
      <c r="I282" s="665"/>
      <c r="J282" s="665">
        <v>0</v>
      </c>
      <c r="K282" s="665">
        <v>0</v>
      </c>
      <c r="L282" s="665"/>
      <c r="M282" s="665"/>
      <c r="N282" s="665">
        <v>0</v>
      </c>
      <c r="O282" s="665">
        <v>0</v>
      </c>
      <c r="P282" s="678"/>
      <c r="Q282" s="666"/>
    </row>
    <row r="283" spans="1:17" ht="14.4" customHeight="1" x14ac:dyDescent="0.3">
      <c r="A283" s="661" t="s">
        <v>529</v>
      </c>
      <c r="B283" s="662" t="s">
        <v>3523</v>
      </c>
      <c r="C283" s="662" t="s">
        <v>3277</v>
      </c>
      <c r="D283" s="662" t="s">
        <v>3643</v>
      </c>
      <c r="E283" s="662" t="s">
        <v>3644</v>
      </c>
      <c r="F283" s="665">
        <v>11</v>
      </c>
      <c r="G283" s="665">
        <v>0</v>
      </c>
      <c r="H283" s="665"/>
      <c r="I283" s="665">
        <v>0</v>
      </c>
      <c r="J283" s="665">
        <v>65</v>
      </c>
      <c r="K283" s="665">
        <v>0</v>
      </c>
      <c r="L283" s="665"/>
      <c r="M283" s="665">
        <v>0</v>
      </c>
      <c r="N283" s="665">
        <v>92</v>
      </c>
      <c r="O283" s="665">
        <v>0</v>
      </c>
      <c r="P283" s="678"/>
      <c r="Q283" s="666">
        <v>0</v>
      </c>
    </row>
    <row r="284" spans="1:17" ht="14.4" customHeight="1" x14ac:dyDescent="0.3">
      <c r="A284" s="661" t="s">
        <v>529</v>
      </c>
      <c r="B284" s="662" t="s">
        <v>3523</v>
      </c>
      <c r="C284" s="662" t="s">
        <v>3277</v>
      </c>
      <c r="D284" s="662" t="s">
        <v>3356</v>
      </c>
      <c r="E284" s="662" t="s">
        <v>3357</v>
      </c>
      <c r="F284" s="665">
        <v>1</v>
      </c>
      <c r="G284" s="665">
        <v>145</v>
      </c>
      <c r="H284" s="665">
        <v>1</v>
      </c>
      <c r="I284" s="665">
        <v>145</v>
      </c>
      <c r="J284" s="665"/>
      <c r="K284" s="665"/>
      <c r="L284" s="665"/>
      <c r="M284" s="665"/>
      <c r="N284" s="665">
        <v>1</v>
      </c>
      <c r="O284" s="665">
        <v>155</v>
      </c>
      <c r="P284" s="678">
        <v>1.0689655172413792</v>
      </c>
      <c r="Q284" s="666">
        <v>155</v>
      </c>
    </row>
    <row r="285" spans="1:17" ht="14.4" customHeight="1" x14ac:dyDescent="0.3">
      <c r="A285" s="661" t="s">
        <v>529</v>
      </c>
      <c r="B285" s="662" t="s">
        <v>3523</v>
      </c>
      <c r="C285" s="662" t="s">
        <v>3277</v>
      </c>
      <c r="D285" s="662" t="s">
        <v>3645</v>
      </c>
      <c r="E285" s="662" t="s">
        <v>3646</v>
      </c>
      <c r="F285" s="665">
        <v>1</v>
      </c>
      <c r="G285" s="665">
        <v>3073</v>
      </c>
      <c r="H285" s="665">
        <v>1</v>
      </c>
      <c r="I285" s="665">
        <v>3073</v>
      </c>
      <c r="J285" s="665">
        <v>1</v>
      </c>
      <c r="K285" s="665">
        <v>3131</v>
      </c>
      <c r="L285" s="665">
        <v>1.018874064432151</v>
      </c>
      <c r="M285" s="665">
        <v>3131</v>
      </c>
      <c r="N285" s="665">
        <v>1</v>
      </c>
      <c r="O285" s="665">
        <v>3277</v>
      </c>
      <c r="P285" s="678">
        <v>1.0663846404165311</v>
      </c>
      <c r="Q285" s="666">
        <v>3277</v>
      </c>
    </row>
    <row r="286" spans="1:17" ht="14.4" customHeight="1" x14ac:dyDescent="0.3">
      <c r="A286" s="661" t="s">
        <v>529</v>
      </c>
      <c r="B286" s="662" t="s">
        <v>3523</v>
      </c>
      <c r="C286" s="662" t="s">
        <v>3277</v>
      </c>
      <c r="D286" s="662" t="s">
        <v>3366</v>
      </c>
      <c r="E286" s="662" t="s">
        <v>3367</v>
      </c>
      <c r="F286" s="665">
        <v>20</v>
      </c>
      <c r="G286" s="665">
        <v>1620</v>
      </c>
      <c r="H286" s="665">
        <v>1</v>
      </c>
      <c r="I286" s="665">
        <v>81</v>
      </c>
      <c r="J286" s="665">
        <v>31</v>
      </c>
      <c r="K286" s="665">
        <v>2542</v>
      </c>
      <c r="L286" s="665">
        <v>1.5691358024691358</v>
      </c>
      <c r="M286" s="665">
        <v>82</v>
      </c>
      <c r="N286" s="665">
        <v>31</v>
      </c>
      <c r="O286" s="665">
        <v>2666</v>
      </c>
      <c r="P286" s="678">
        <v>1.645679012345679</v>
      </c>
      <c r="Q286" s="666">
        <v>86</v>
      </c>
    </row>
    <row r="287" spans="1:17" ht="14.4" customHeight="1" x14ac:dyDescent="0.3">
      <c r="A287" s="661" t="s">
        <v>529</v>
      </c>
      <c r="B287" s="662" t="s">
        <v>3523</v>
      </c>
      <c r="C287" s="662" t="s">
        <v>3277</v>
      </c>
      <c r="D287" s="662" t="s">
        <v>3376</v>
      </c>
      <c r="E287" s="662" t="s">
        <v>3377</v>
      </c>
      <c r="F287" s="665">
        <v>12</v>
      </c>
      <c r="G287" s="665">
        <v>1284</v>
      </c>
      <c r="H287" s="665">
        <v>1</v>
      </c>
      <c r="I287" s="665">
        <v>107</v>
      </c>
      <c r="J287" s="665">
        <v>55</v>
      </c>
      <c r="K287" s="665">
        <v>5995</v>
      </c>
      <c r="L287" s="665">
        <v>4.6690031152647977</v>
      </c>
      <c r="M287" s="665">
        <v>109</v>
      </c>
      <c r="N287" s="665">
        <v>184</v>
      </c>
      <c r="O287" s="665">
        <v>20632</v>
      </c>
      <c r="P287" s="678">
        <v>16.068535825545172</v>
      </c>
      <c r="Q287" s="666">
        <v>112.1304347826087</v>
      </c>
    </row>
    <row r="288" spans="1:17" ht="14.4" customHeight="1" x14ac:dyDescent="0.3">
      <c r="A288" s="661" t="s">
        <v>529</v>
      </c>
      <c r="B288" s="662" t="s">
        <v>3523</v>
      </c>
      <c r="C288" s="662" t="s">
        <v>3277</v>
      </c>
      <c r="D288" s="662" t="s">
        <v>3647</v>
      </c>
      <c r="E288" s="662" t="s">
        <v>3648</v>
      </c>
      <c r="F288" s="665">
        <v>1183</v>
      </c>
      <c r="G288" s="665">
        <v>1221236</v>
      </c>
      <c r="H288" s="665">
        <v>1</v>
      </c>
      <c r="I288" s="665">
        <v>1032.3212172442941</v>
      </c>
      <c r="J288" s="665">
        <v>1209</v>
      </c>
      <c r="K288" s="665">
        <v>1243642</v>
      </c>
      <c r="L288" s="665">
        <v>1.0183469861681116</v>
      </c>
      <c r="M288" s="665">
        <v>1028.6534325889165</v>
      </c>
      <c r="N288" s="665">
        <v>1313</v>
      </c>
      <c r="O288" s="665">
        <v>1271144</v>
      </c>
      <c r="P288" s="678">
        <v>1.0408667939693883</v>
      </c>
      <c r="Q288" s="666">
        <v>968.1218583396801</v>
      </c>
    </row>
    <row r="289" spans="1:17" ht="14.4" customHeight="1" x14ac:dyDescent="0.3">
      <c r="A289" s="661" t="s">
        <v>529</v>
      </c>
      <c r="B289" s="662" t="s">
        <v>3523</v>
      </c>
      <c r="C289" s="662" t="s">
        <v>3277</v>
      </c>
      <c r="D289" s="662" t="s">
        <v>3649</v>
      </c>
      <c r="E289" s="662" t="s">
        <v>3650</v>
      </c>
      <c r="F289" s="665"/>
      <c r="G289" s="665"/>
      <c r="H289" s="665"/>
      <c r="I289" s="665"/>
      <c r="J289" s="665">
        <v>1</v>
      </c>
      <c r="K289" s="665">
        <v>0</v>
      </c>
      <c r="L289" s="665"/>
      <c r="M289" s="665">
        <v>0</v>
      </c>
      <c r="N289" s="665"/>
      <c r="O289" s="665"/>
      <c r="P289" s="678"/>
      <c r="Q289" s="666"/>
    </row>
    <row r="290" spans="1:17" ht="14.4" customHeight="1" x14ac:dyDescent="0.3">
      <c r="A290" s="661" t="s">
        <v>529</v>
      </c>
      <c r="B290" s="662" t="s">
        <v>3523</v>
      </c>
      <c r="C290" s="662" t="s">
        <v>3277</v>
      </c>
      <c r="D290" s="662" t="s">
        <v>3456</v>
      </c>
      <c r="E290" s="662" t="s">
        <v>3457</v>
      </c>
      <c r="F290" s="665">
        <v>1</v>
      </c>
      <c r="G290" s="665">
        <v>336</v>
      </c>
      <c r="H290" s="665">
        <v>1</v>
      </c>
      <c r="I290" s="665">
        <v>336</v>
      </c>
      <c r="J290" s="665">
        <v>1</v>
      </c>
      <c r="K290" s="665">
        <v>341</v>
      </c>
      <c r="L290" s="665">
        <v>1.0148809523809523</v>
      </c>
      <c r="M290" s="665">
        <v>341</v>
      </c>
      <c r="N290" s="665"/>
      <c r="O290" s="665"/>
      <c r="P290" s="678"/>
      <c r="Q290" s="666"/>
    </row>
    <row r="291" spans="1:17" ht="14.4" customHeight="1" x14ac:dyDescent="0.3">
      <c r="A291" s="661" t="s">
        <v>529</v>
      </c>
      <c r="B291" s="662" t="s">
        <v>3523</v>
      </c>
      <c r="C291" s="662" t="s">
        <v>3277</v>
      </c>
      <c r="D291" s="662" t="s">
        <v>3651</v>
      </c>
      <c r="E291" s="662" t="s">
        <v>3652</v>
      </c>
      <c r="F291" s="665">
        <v>4</v>
      </c>
      <c r="G291" s="665">
        <v>22804</v>
      </c>
      <c r="H291" s="665">
        <v>1</v>
      </c>
      <c r="I291" s="665">
        <v>5701</v>
      </c>
      <c r="J291" s="665">
        <v>7</v>
      </c>
      <c r="K291" s="665">
        <v>40558</v>
      </c>
      <c r="L291" s="665">
        <v>1.7785476232239958</v>
      </c>
      <c r="M291" s="665">
        <v>5794</v>
      </c>
      <c r="N291" s="665">
        <v>8</v>
      </c>
      <c r="O291" s="665">
        <v>48768</v>
      </c>
      <c r="P291" s="678">
        <v>2.1385721803192421</v>
      </c>
      <c r="Q291" s="666">
        <v>6096</v>
      </c>
    </row>
    <row r="292" spans="1:17" ht="14.4" customHeight="1" x14ac:dyDescent="0.3">
      <c r="A292" s="661" t="s">
        <v>529</v>
      </c>
      <c r="B292" s="662" t="s">
        <v>3523</v>
      </c>
      <c r="C292" s="662" t="s">
        <v>3277</v>
      </c>
      <c r="D292" s="662" t="s">
        <v>3390</v>
      </c>
      <c r="E292" s="662" t="s">
        <v>3391</v>
      </c>
      <c r="F292" s="665">
        <v>24</v>
      </c>
      <c r="G292" s="665">
        <v>2688</v>
      </c>
      <c r="H292" s="665">
        <v>1</v>
      </c>
      <c r="I292" s="665">
        <v>112</v>
      </c>
      <c r="J292" s="665">
        <v>43</v>
      </c>
      <c r="K292" s="665">
        <v>4902</v>
      </c>
      <c r="L292" s="665">
        <v>1.8236607142857142</v>
      </c>
      <c r="M292" s="665">
        <v>114</v>
      </c>
      <c r="N292" s="665">
        <v>33</v>
      </c>
      <c r="O292" s="665">
        <v>3960</v>
      </c>
      <c r="P292" s="678">
        <v>1.4732142857142858</v>
      </c>
      <c r="Q292" s="666">
        <v>120</v>
      </c>
    </row>
    <row r="293" spans="1:17" ht="14.4" customHeight="1" x14ac:dyDescent="0.3">
      <c r="A293" s="661" t="s">
        <v>529</v>
      </c>
      <c r="B293" s="662" t="s">
        <v>3523</v>
      </c>
      <c r="C293" s="662" t="s">
        <v>3277</v>
      </c>
      <c r="D293" s="662" t="s">
        <v>3653</v>
      </c>
      <c r="E293" s="662" t="s">
        <v>3654</v>
      </c>
      <c r="F293" s="665">
        <v>100</v>
      </c>
      <c r="G293" s="665">
        <v>34400</v>
      </c>
      <c r="H293" s="665">
        <v>1</v>
      </c>
      <c r="I293" s="665">
        <v>344</v>
      </c>
      <c r="J293" s="665"/>
      <c r="K293" s="665"/>
      <c r="L293" s="665"/>
      <c r="M293" s="665"/>
      <c r="N293" s="665"/>
      <c r="O293" s="665"/>
      <c r="P293" s="678"/>
      <c r="Q293" s="666"/>
    </row>
    <row r="294" spans="1:17" ht="14.4" customHeight="1" x14ac:dyDescent="0.3">
      <c r="A294" s="661" t="s">
        <v>529</v>
      </c>
      <c r="B294" s="662" t="s">
        <v>3523</v>
      </c>
      <c r="C294" s="662" t="s">
        <v>3277</v>
      </c>
      <c r="D294" s="662" t="s">
        <v>3655</v>
      </c>
      <c r="E294" s="662" t="s">
        <v>3656</v>
      </c>
      <c r="F294" s="665">
        <v>286</v>
      </c>
      <c r="G294" s="665">
        <v>12012</v>
      </c>
      <c r="H294" s="665">
        <v>1</v>
      </c>
      <c r="I294" s="665">
        <v>42</v>
      </c>
      <c r="J294" s="665">
        <v>197</v>
      </c>
      <c r="K294" s="665">
        <v>8471</v>
      </c>
      <c r="L294" s="665">
        <v>0.70521145521145523</v>
      </c>
      <c r="M294" s="665">
        <v>43</v>
      </c>
      <c r="N294" s="665">
        <v>132</v>
      </c>
      <c r="O294" s="665">
        <v>5676</v>
      </c>
      <c r="P294" s="678">
        <v>0.47252747252747251</v>
      </c>
      <c r="Q294" s="666">
        <v>43</v>
      </c>
    </row>
    <row r="295" spans="1:17" ht="14.4" customHeight="1" x14ac:dyDescent="0.3">
      <c r="A295" s="661" t="s">
        <v>529</v>
      </c>
      <c r="B295" s="662" t="s">
        <v>3523</v>
      </c>
      <c r="C295" s="662" t="s">
        <v>3277</v>
      </c>
      <c r="D295" s="662" t="s">
        <v>3400</v>
      </c>
      <c r="E295" s="662" t="s">
        <v>3401</v>
      </c>
      <c r="F295" s="665">
        <v>32</v>
      </c>
      <c r="G295" s="665">
        <v>4352</v>
      </c>
      <c r="H295" s="665">
        <v>1</v>
      </c>
      <c r="I295" s="665">
        <v>136</v>
      </c>
      <c r="J295" s="665">
        <v>18</v>
      </c>
      <c r="K295" s="665">
        <v>2502</v>
      </c>
      <c r="L295" s="665">
        <v>0.57490808823529416</v>
      </c>
      <c r="M295" s="665">
        <v>139</v>
      </c>
      <c r="N295" s="665">
        <v>31</v>
      </c>
      <c r="O295" s="665">
        <v>4433</v>
      </c>
      <c r="P295" s="678">
        <v>1.0186121323529411</v>
      </c>
      <c r="Q295" s="666">
        <v>143</v>
      </c>
    </row>
    <row r="296" spans="1:17" ht="14.4" customHeight="1" x14ac:dyDescent="0.3">
      <c r="A296" s="661" t="s">
        <v>529</v>
      </c>
      <c r="B296" s="662" t="s">
        <v>3523</v>
      </c>
      <c r="C296" s="662" t="s">
        <v>3277</v>
      </c>
      <c r="D296" s="662" t="s">
        <v>3402</v>
      </c>
      <c r="E296" s="662" t="s">
        <v>3403</v>
      </c>
      <c r="F296" s="665">
        <v>1</v>
      </c>
      <c r="G296" s="665">
        <v>117</v>
      </c>
      <c r="H296" s="665">
        <v>1</v>
      </c>
      <c r="I296" s="665">
        <v>117</v>
      </c>
      <c r="J296" s="665"/>
      <c r="K296" s="665"/>
      <c r="L296" s="665"/>
      <c r="M296" s="665"/>
      <c r="N296" s="665"/>
      <c r="O296" s="665"/>
      <c r="P296" s="678"/>
      <c r="Q296" s="666"/>
    </row>
    <row r="297" spans="1:17" ht="14.4" customHeight="1" x14ac:dyDescent="0.3">
      <c r="A297" s="661" t="s">
        <v>529</v>
      </c>
      <c r="B297" s="662" t="s">
        <v>3523</v>
      </c>
      <c r="C297" s="662" t="s">
        <v>3277</v>
      </c>
      <c r="D297" s="662" t="s">
        <v>3657</v>
      </c>
      <c r="E297" s="662" t="s">
        <v>3658</v>
      </c>
      <c r="F297" s="665">
        <v>10</v>
      </c>
      <c r="G297" s="665">
        <v>35990</v>
      </c>
      <c r="H297" s="665">
        <v>1</v>
      </c>
      <c r="I297" s="665">
        <v>3599</v>
      </c>
      <c r="J297" s="665">
        <v>13</v>
      </c>
      <c r="K297" s="665">
        <v>47385</v>
      </c>
      <c r="L297" s="665">
        <v>1.3166157265907197</v>
      </c>
      <c r="M297" s="665">
        <v>3645</v>
      </c>
      <c r="N297" s="665">
        <v>8</v>
      </c>
      <c r="O297" s="665">
        <v>30504</v>
      </c>
      <c r="P297" s="678">
        <v>0.84756876910252843</v>
      </c>
      <c r="Q297" s="666">
        <v>3813</v>
      </c>
    </row>
    <row r="298" spans="1:17" ht="14.4" customHeight="1" x14ac:dyDescent="0.3">
      <c r="A298" s="661" t="s">
        <v>529</v>
      </c>
      <c r="B298" s="662" t="s">
        <v>3523</v>
      </c>
      <c r="C298" s="662" t="s">
        <v>3277</v>
      </c>
      <c r="D298" s="662" t="s">
        <v>3659</v>
      </c>
      <c r="E298" s="662" t="s">
        <v>3660</v>
      </c>
      <c r="F298" s="665">
        <v>106</v>
      </c>
      <c r="G298" s="665">
        <v>150308</v>
      </c>
      <c r="H298" s="665">
        <v>1</v>
      </c>
      <c r="I298" s="665">
        <v>1418</v>
      </c>
      <c r="J298" s="665">
        <v>57</v>
      </c>
      <c r="K298" s="665">
        <v>82479</v>
      </c>
      <c r="L298" s="665">
        <v>0.54873326769034247</v>
      </c>
      <c r="M298" s="665">
        <v>1447</v>
      </c>
      <c r="N298" s="665">
        <v>43</v>
      </c>
      <c r="O298" s="665">
        <v>64371</v>
      </c>
      <c r="P298" s="678">
        <v>0.42826063815631904</v>
      </c>
      <c r="Q298" s="666">
        <v>1497</v>
      </c>
    </row>
    <row r="299" spans="1:17" ht="14.4" customHeight="1" x14ac:dyDescent="0.3">
      <c r="A299" s="661" t="s">
        <v>529</v>
      </c>
      <c r="B299" s="662" t="s">
        <v>3523</v>
      </c>
      <c r="C299" s="662" t="s">
        <v>3277</v>
      </c>
      <c r="D299" s="662" t="s">
        <v>3661</v>
      </c>
      <c r="E299" s="662" t="s">
        <v>3662</v>
      </c>
      <c r="F299" s="665">
        <v>6</v>
      </c>
      <c r="G299" s="665">
        <v>31362</v>
      </c>
      <c r="H299" s="665">
        <v>1</v>
      </c>
      <c r="I299" s="665">
        <v>5227</v>
      </c>
      <c r="J299" s="665">
        <v>6</v>
      </c>
      <c r="K299" s="665">
        <v>31950</v>
      </c>
      <c r="L299" s="665">
        <v>1.0187488042854409</v>
      </c>
      <c r="M299" s="665">
        <v>5325</v>
      </c>
      <c r="N299" s="665">
        <v>7</v>
      </c>
      <c r="O299" s="665">
        <v>38976</v>
      </c>
      <c r="P299" s="678">
        <v>1.2427778840635164</v>
      </c>
      <c r="Q299" s="666">
        <v>5568</v>
      </c>
    </row>
    <row r="300" spans="1:17" ht="14.4" customHeight="1" x14ac:dyDescent="0.3">
      <c r="A300" s="661" t="s">
        <v>529</v>
      </c>
      <c r="B300" s="662" t="s">
        <v>3523</v>
      </c>
      <c r="C300" s="662" t="s">
        <v>3277</v>
      </c>
      <c r="D300" s="662" t="s">
        <v>3406</v>
      </c>
      <c r="E300" s="662" t="s">
        <v>3407</v>
      </c>
      <c r="F300" s="665">
        <v>22</v>
      </c>
      <c r="G300" s="665">
        <v>4290</v>
      </c>
      <c r="H300" s="665">
        <v>1</v>
      </c>
      <c r="I300" s="665">
        <v>195</v>
      </c>
      <c r="J300" s="665">
        <v>1</v>
      </c>
      <c r="K300" s="665">
        <v>200</v>
      </c>
      <c r="L300" s="665">
        <v>4.6620046620046623E-2</v>
      </c>
      <c r="M300" s="665">
        <v>200</v>
      </c>
      <c r="N300" s="665">
        <v>1</v>
      </c>
      <c r="O300" s="665">
        <v>311</v>
      </c>
      <c r="P300" s="678">
        <v>7.249417249417249E-2</v>
      </c>
      <c r="Q300" s="666">
        <v>311</v>
      </c>
    </row>
    <row r="301" spans="1:17" ht="14.4" customHeight="1" x14ac:dyDescent="0.3">
      <c r="A301" s="661" t="s">
        <v>529</v>
      </c>
      <c r="B301" s="662" t="s">
        <v>3523</v>
      </c>
      <c r="C301" s="662" t="s">
        <v>3277</v>
      </c>
      <c r="D301" s="662" t="s">
        <v>3408</v>
      </c>
      <c r="E301" s="662" t="s">
        <v>3409</v>
      </c>
      <c r="F301" s="665">
        <v>54</v>
      </c>
      <c r="G301" s="665">
        <v>1512</v>
      </c>
      <c r="H301" s="665">
        <v>1</v>
      </c>
      <c r="I301" s="665">
        <v>28</v>
      </c>
      <c r="J301" s="665">
        <v>75</v>
      </c>
      <c r="K301" s="665">
        <v>2175</v>
      </c>
      <c r="L301" s="665">
        <v>1.4384920634920635</v>
      </c>
      <c r="M301" s="665">
        <v>29</v>
      </c>
      <c r="N301" s="665">
        <v>76</v>
      </c>
      <c r="O301" s="665">
        <v>2280</v>
      </c>
      <c r="P301" s="678">
        <v>1.5079365079365079</v>
      </c>
      <c r="Q301" s="666">
        <v>30</v>
      </c>
    </row>
    <row r="302" spans="1:17" ht="14.4" customHeight="1" x14ac:dyDescent="0.3">
      <c r="A302" s="661" t="s">
        <v>529</v>
      </c>
      <c r="B302" s="662" t="s">
        <v>3523</v>
      </c>
      <c r="C302" s="662" t="s">
        <v>3277</v>
      </c>
      <c r="D302" s="662" t="s">
        <v>3410</v>
      </c>
      <c r="E302" s="662" t="s">
        <v>3411</v>
      </c>
      <c r="F302" s="665">
        <v>20</v>
      </c>
      <c r="G302" s="665">
        <v>1860</v>
      </c>
      <c r="H302" s="665">
        <v>1</v>
      </c>
      <c r="I302" s="665">
        <v>93</v>
      </c>
      <c r="J302" s="665">
        <v>139</v>
      </c>
      <c r="K302" s="665">
        <v>13205</v>
      </c>
      <c r="L302" s="665">
        <v>7.099462365591398</v>
      </c>
      <c r="M302" s="665">
        <v>95</v>
      </c>
      <c r="N302" s="665">
        <v>153</v>
      </c>
      <c r="O302" s="665">
        <v>15147</v>
      </c>
      <c r="P302" s="678">
        <v>8.1435483870967733</v>
      </c>
      <c r="Q302" s="666">
        <v>99</v>
      </c>
    </row>
    <row r="303" spans="1:17" ht="14.4" customHeight="1" x14ac:dyDescent="0.3">
      <c r="A303" s="661" t="s">
        <v>529</v>
      </c>
      <c r="B303" s="662" t="s">
        <v>3523</v>
      </c>
      <c r="C303" s="662" t="s">
        <v>3277</v>
      </c>
      <c r="D303" s="662" t="s">
        <v>3412</v>
      </c>
      <c r="E303" s="662" t="s">
        <v>3413</v>
      </c>
      <c r="F303" s="665"/>
      <c r="G303" s="665"/>
      <c r="H303" s="665"/>
      <c r="I303" s="665"/>
      <c r="J303" s="665">
        <v>1</v>
      </c>
      <c r="K303" s="665">
        <v>212</v>
      </c>
      <c r="L303" s="665"/>
      <c r="M303" s="665">
        <v>212</v>
      </c>
      <c r="N303" s="665"/>
      <c r="O303" s="665"/>
      <c r="P303" s="678"/>
      <c r="Q303" s="666"/>
    </row>
    <row r="304" spans="1:17" ht="14.4" customHeight="1" x14ac:dyDescent="0.3">
      <c r="A304" s="661" t="s">
        <v>529</v>
      </c>
      <c r="B304" s="662" t="s">
        <v>3523</v>
      </c>
      <c r="C304" s="662" t="s">
        <v>3277</v>
      </c>
      <c r="D304" s="662" t="s">
        <v>3663</v>
      </c>
      <c r="E304" s="662" t="s">
        <v>3664</v>
      </c>
      <c r="F304" s="665">
        <v>1</v>
      </c>
      <c r="G304" s="665">
        <v>4413</v>
      </c>
      <c r="H304" s="665">
        <v>1</v>
      </c>
      <c r="I304" s="665">
        <v>4413</v>
      </c>
      <c r="J304" s="665">
        <v>5</v>
      </c>
      <c r="K304" s="665">
        <v>22510</v>
      </c>
      <c r="L304" s="665">
        <v>5.1008384319057329</v>
      </c>
      <c r="M304" s="665">
        <v>4502</v>
      </c>
      <c r="N304" s="665">
        <v>2</v>
      </c>
      <c r="O304" s="665">
        <v>9440</v>
      </c>
      <c r="P304" s="678">
        <v>2.1391343757081351</v>
      </c>
      <c r="Q304" s="666">
        <v>4720</v>
      </c>
    </row>
    <row r="305" spans="1:17" ht="14.4" customHeight="1" x14ac:dyDescent="0.3">
      <c r="A305" s="661" t="s">
        <v>529</v>
      </c>
      <c r="B305" s="662" t="s">
        <v>3523</v>
      </c>
      <c r="C305" s="662" t="s">
        <v>3277</v>
      </c>
      <c r="D305" s="662" t="s">
        <v>3414</v>
      </c>
      <c r="E305" s="662" t="s">
        <v>3415</v>
      </c>
      <c r="F305" s="665">
        <v>14</v>
      </c>
      <c r="G305" s="665">
        <v>1428</v>
      </c>
      <c r="H305" s="665">
        <v>1</v>
      </c>
      <c r="I305" s="665">
        <v>102</v>
      </c>
      <c r="J305" s="665">
        <v>10</v>
      </c>
      <c r="K305" s="665">
        <v>1040</v>
      </c>
      <c r="L305" s="665">
        <v>0.72829131652661061</v>
      </c>
      <c r="M305" s="665">
        <v>104</v>
      </c>
      <c r="N305" s="665">
        <v>2</v>
      </c>
      <c r="O305" s="665">
        <v>304</v>
      </c>
      <c r="P305" s="678">
        <v>0.21288515406162464</v>
      </c>
      <c r="Q305" s="666">
        <v>152</v>
      </c>
    </row>
    <row r="306" spans="1:17" ht="14.4" customHeight="1" x14ac:dyDescent="0.3">
      <c r="A306" s="661" t="s">
        <v>529</v>
      </c>
      <c r="B306" s="662" t="s">
        <v>3523</v>
      </c>
      <c r="C306" s="662" t="s">
        <v>3277</v>
      </c>
      <c r="D306" s="662" t="s">
        <v>3665</v>
      </c>
      <c r="E306" s="662" t="s">
        <v>3666</v>
      </c>
      <c r="F306" s="665">
        <v>2</v>
      </c>
      <c r="G306" s="665">
        <v>7730</v>
      </c>
      <c r="H306" s="665">
        <v>1</v>
      </c>
      <c r="I306" s="665">
        <v>3865</v>
      </c>
      <c r="J306" s="665">
        <v>3</v>
      </c>
      <c r="K306" s="665">
        <v>11775</v>
      </c>
      <c r="L306" s="665">
        <v>1.5232858990944373</v>
      </c>
      <c r="M306" s="665">
        <v>3925</v>
      </c>
      <c r="N306" s="665">
        <v>2</v>
      </c>
      <c r="O306" s="665">
        <v>8282</v>
      </c>
      <c r="P306" s="678">
        <v>1.0714100905562742</v>
      </c>
      <c r="Q306" s="666">
        <v>4141</v>
      </c>
    </row>
    <row r="307" spans="1:17" ht="14.4" customHeight="1" x14ac:dyDescent="0.3">
      <c r="A307" s="661" t="s">
        <v>529</v>
      </c>
      <c r="B307" s="662" t="s">
        <v>3523</v>
      </c>
      <c r="C307" s="662" t="s">
        <v>3277</v>
      </c>
      <c r="D307" s="662" t="s">
        <v>3667</v>
      </c>
      <c r="E307" s="662" t="s">
        <v>3668</v>
      </c>
      <c r="F307" s="665">
        <v>2</v>
      </c>
      <c r="G307" s="665">
        <v>590</v>
      </c>
      <c r="H307" s="665">
        <v>1</v>
      </c>
      <c r="I307" s="665">
        <v>295</v>
      </c>
      <c r="J307" s="665"/>
      <c r="K307" s="665"/>
      <c r="L307" s="665"/>
      <c r="M307" s="665"/>
      <c r="N307" s="665"/>
      <c r="O307" s="665"/>
      <c r="P307" s="678"/>
      <c r="Q307" s="666"/>
    </row>
    <row r="308" spans="1:17" ht="14.4" customHeight="1" x14ac:dyDescent="0.3">
      <c r="A308" s="661" t="s">
        <v>529</v>
      </c>
      <c r="B308" s="662" t="s">
        <v>3523</v>
      </c>
      <c r="C308" s="662" t="s">
        <v>3277</v>
      </c>
      <c r="D308" s="662" t="s">
        <v>3669</v>
      </c>
      <c r="E308" s="662" t="s">
        <v>3670</v>
      </c>
      <c r="F308" s="665">
        <v>9</v>
      </c>
      <c r="G308" s="665">
        <v>5283</v>
      </c>
      <c r="H308" s="665">
        <v>1</v>
      </c>
      <c r="I308" s="665">
        <v>587</v>
      </c>
      <c r="J308" s="665">
        <v>8</v>
      </c>
      <c r="K308" s="665">
        <v>4792</v>
      </c>
      <c r="L308" s="665">
        <v>0.90706038235850839</v>
      </c>
      <c r="M308" s="665">
        <v>599</v>
      </c>
      <c r="N308" s="665">
        <v>9</v>
      </c>
      <c r="O308" s="665">
        <v>5526</v>
      </c>
      <c r="P308" s="678">
        <v>1.0459965928449744</v>
      </c>
      <c r="Q308" s="666">
        <v>614</v>
      </c>
    </row>
    <row r="309" spans="1:17" ht="14.4" customHeight="1" x14ac:dyDescent="0.3">
      <c r="A309" s="661" t="s">
        <v>529</v>
      </c>
      <c r="B309" s="662" t="s">
        <v>3523</v>
      </c>
      <c r="C309" s="662" t="s">
        <v>3277</v>
      </c>
      <c r="D309" s="662" t="s">
        <v>3416</v>
      </c>
      <c r="E309" s="662" t="s">
        <v>3417</v>
      </c>
      <c r="F309" s="665"/>
      <c r="G309" s="665"/>
      <c r="H309" s="665"/>
      <c r="I309" s="665"/>
      <c r="J309" s="665">
        <v>1</v>
      </c>
      <c r="K309" s="665">
        <v>791</v>
      </c>
      <c r="L309" s="665"/>
      <c r="M309" s="665">
        <v>791</v>
      </c>
      <c r="N309" s="665"/>
      <c r="O309" s="665"/>
      <c r="P309" s="678"/>
      <c r="Q309" s="666"/>
    </row>
    <row r="310" spans="1:17" ht="14.4" customHeight="1" x14ac:dyDescent="0.3">
      <c r="A310" s="661" t="s">
        <v>529</v>
      </c>
      <c r="B310" s="662" t="s">
        <v>3523</v>
      </c>
      <c r="C310" s="662" t="s">
        <v>3277</v>
      </c>
      <c r="D310" s="662" t="s">
        <v>3671</v>
      </c>
      <c r="E310" s="662" t="s">
        <v>3672</v>
      </c>
      <c r="F310" s="665">
        <v>9</v>
      </c>
      <c r="G310" s="665">
        <v>21969</v>
      </c>
      <c r="H310" s="665">
        <v>1</v>
      </c>
      <c r="I310" s="665">
        <v>2441</v>
      </c>
      <c r="J310" s="665">
        <v>20</v>
      </c>
      <c r="K310" s="665">
        <v>49980</v>
      </c>
      <c r="L310" s="665">
        <v>2.2750238973098456</v>
      </c>
      <c r="M310" s="665">
        <v>2499</v>
      </c>
      <c r="N310" s="665">
        <v>10</v>
      </c>
      <c r="O310" s="665">
        <v>25970</v>
      </c>
      <c r="P310" s="678">
        <v>1.1821202603668806</v>
      </c>
      <c r="Q310" s="666">
        <v>2597</v>
      </c>
    </row>
    <row r="311" spans="1:17" ht="14.4" customHeight="1" x14ac:dyDescent="0.3">
      <c r="A311" s="661" t="s">
        <v>529</v>
      </c>
      <c r="B311" s="662" t="s">
        <v>3523</v>
      </c>
      <c r="C311" s="662" t="s">
        <v>3277</v>
      </c>
      <c r="D311" s="662" t="s">
        <v>3673</v>
      </c>
      <c r="E311" s="662" t="s">
        <v>3674</v>
      </c>
      <c r="F311" s="665">
        <v>3</v>
      </c>
      <c r="G311" s="665">
        <v>1380</v>
      </c>
      <c r="H311" s="665">
        <v>1</v>
      </c>
      <c r="I311" s="665">
        <v>460</v>
      </c>
      <c r="J311" s="665">
        <v>6</v>
      </c>
      <c r="K311" s="665">
        <v>2820</v>
      </c>
      <c r="L311" s="665">
        <v>2.0434782608695654</v>
      </c>
      <c r="M311" s="665">
        <v>470</v>
      </c>
      <c r="N311" s="665">
        <v>5</v>
      </c>
      <c r="O311" s="665">
        <v>2470</v>
      </c>
      <c r="P311" s="678">
        <v>1.7898550724637681</v>
      </c>
      <c r="Q311" s="666">
        <v>494</v>
      </c>
    </row>
    <row r="312" spans="1:17" ht="14.4" customHeight="1" x14ac:dyDescent="0.3">
      <c r="A312" s="661" t="s">
        <v>529</v>
      </c>
      <c r="B312" s="662" t="s">
        <v>3523</v>
      </c>
      <c r="C312" s="662" t="s">
        <v>3277</v>
      </c>
      <c r="D312" s="662" t="s">
        <v>3675</v>
      </c>
      <c r="E312" s="662" t="s">
        <v>3676</v>
      </c>
      <c r="F312" s="665">
        <v>23</v>
      </c>
      <c r="G312" s="665">
        <v>11063</v>
      </c>
      <c r="H312" s="665">
        <v>1</v>
      </c>
      <c r="I312" s="665">
        <v>481</v>
      </c>
      <c r="J312" s="665">
        <v>34</v>
      </c>
      <c r="K312" s="665">
        <v>16796</v>
      </c>
      <c r="L312" s="665">
        <v>1.5182138660399529</v>
      </c>
      <c r="M312" s="665">
        <v>494</v>
      </c>
      <c r="N312" s="665">
        <v>36</v>
      </c>
      <c r="O312" s="665">
        <v>18396</v>
      </c>
      <c r="P312" s="678">
        <v>1.6628400976227062</v>
      </c>
      <c r="Q312" s="666">
        <v>511</v>
      </c>
    </row>
    <row r="313" spans="1:17" ht="14.4" customHeight="1" x14ac:dyDescent="0.3">
      <c r="A313" s="661" t="s">
        <v>529</v>
      </c>
      <c r="B313" s="662" t="s">
        <v>3523</v>
      </c>
      <c r="C313" s="662" t="s">
        <v>3277</v>
      </c>
      <c r="D313" s="662" t="s">
        <v>3418</v>
      </c>
      <c r="E313" s="662" t="s">
        <v>3419</v>
      </c>
      <c r="F313" s="665">
        <v>1</v>
      </c>
      <c r="G313" s="665">
        <v>1154</v>
      </c>
      <c r="H313" s="665">
        <v>1</v>
      </c>
      <c r="I313" s="665">
        <v>1154</v>
      </c>
      <c r="J313" s="665"/>
      <c r="K313" s="665"/>
      <c r="L313" s="665"/>
      <c r="M313" s="665"/>
      <c r="N313" s="665"/>
      <c r="O313" s="665"/>
      <c r="P313" s="678"/>
      <c r="Q313" s="666"/>
    </row>
    <row r="314" spans="1:17" ht="14.4" customHeight="1" x14ac:dyDescent="0.3">
      <c r="A314" s="661" t="s">
        <v>529</v>
      </c>
      <c r="B314" s="662" t="s">
        <v>3523</v>
      </c>
      <c r="C314" s="662" t="s">
        <v>3277</v>
      </c>
      <c r="D314" s="662" t="s">
        <v>3677</v>
      </c>
      <c r="E314" s="662" t="s">
        <v>3678</v>
      </c>
      <c r="F314" s="665">
        <v>4</v>
      </c>
      <c r="G314" s="665">
        <v>11376</v>
      </c>
      <c r="H314" s="665">
        <v>1</v>
      </c>
      <c r="I314" s="665">
        <v>2844</v>
      </c>
      <c r="J314" s="665">
        <v>9</v>
      </c>
      <c r="K314" s="665">
        <v>26190</v>
      </c>
      <c r="L314" s="665">
        <v>2.3022151898734178</v>
      </c>
      <c r="M314" s="665">
        <v>2910</v>
      </c>
      <c r="N314" s="665">
        <v>3</v>
      </c>
      <c r="O314" s="665">
        <v>9060</v>
      </c>
      <c r="P314" s="678">
        <v>0.79641350210970463</v>
      </c>
      <c r="Q314" s="666">
        <v>3020</v>
      </c>
    </row>
    <row r="315" spans="1:17" ht="14.4" customHeight="1" x14ac:dyDescent="0.3">
      <c r="A315" s="661" t="s">
        <v>529</v>
      </c>
      <c r="B315" s="662" t="s">
        <v>3523</v>
      </c>
      <c r="C315" s="662" t="s">
        <v>3277</v>
      </c>
      <c r="D315" s="662" t="s">
        <v>3679</v>
      </c>
      <c r="E315" s="662" t="s">
        <v>3680</v>
      </c>
      <c r="F315" s="665">
        <v>1</v>
      </c>
      <c r="G315" s="665">
        <v>3499</v>
      </c>
      <c r="H315" s="665">
        <v>1</v>
      </c>
      <c r="I315" s="665">
        <v>3499</v>
      </c>
      <c r="J315" s="665">
        <v>1</v>
      </c>
      <c r="K315" s="665">
        <v>3557</v>
      </c>
      <c r="L315" s="665">
        <v>1.0165761646184623</v>
      </c>
      <c r="M315" s="665">
        <v>3557</v>
      </c>
      <c r="N315" s="665">
        <v>1</v>
      </c>
      <c r="O315" s="665">
        <v>3703</v>
      </c>
      <c r="P315" s="678">
        <v>1.0583023721063161</v>
      </c>
      <c r="Q315" s="666">
        <v>3703</v>
      </c>
    </row>
    <row r="316" spans="1:17" ht="14.4" customHeight="1" x14ac:dyDescent="0.3">
      <c r="A316" s="661" t="s">
        <v>529</v>
      </c>
      <c r="B316" s="662" t="s">
        <v>3523</v>
      </c>
      <c r="C316" s="662" t="s">
        <v>3277</v>
      </c>
      <c r="D316" s="662" t="s">
        <v>3681</v>
      </c>
      <c r="E316" s="662" t="s">
        <v>3682</v>
      </c>
      <c r="F316" s="665">
        <v>2</v>
      </c>
      <c r="G316" s="665">
        <v>6116</v>
      </c>
      <c r="H316" s="665">
        <v>1</v>
      </c>
      <c r="I316" s="665">
        <v>3058</v>
      </c>
      <c r="J316" s="665">
        <v>8</v>
      </c>
      <c r="K316" s="665">
        <v>24776</v>
      </c>
      <c r="L316" s="665">
        <v>4.0510137344669719</v>
      </c>
      <c r="M316" s="665">
        <v>3097</v>
      </c>
      <c r="N316" s="665">
        <v>3</v>
      </c>
      <c r="O316" s="665">
        <v>9726</v>
      </c>
      <c r="P316" s="678">
        <v>1.5902550686723349</v>
      </c>
      <c r="Q316" s="666">
        <v>3242</v>
      </c>
    </row>
    <row r="317" spans="1:17" ht="14.4" customHeight="1" x14ac:dyDescent="0.3">
      <c r="A317" s="661" t="s">
        <v>529</v>
      </c>
      <c r="B317" s="662" t="s">
        <v>3523</v>
      </c>
      <c r="C317" s="662" t="s">
        <v>3277</v>
      </c>
      <c r="D317" s="662" t="s">
        <v>3683</v>
      </c>
      <c r="E317" s="662" t="s">
        <v>3684</v>
      </c>
      <c r="F317" s="665"/>
      <c r="G317" s="665"/>
      <c r="H317" s="665"/>
      <c r="I317" s="665"/>
      <c r="J317" s="665">
        <v>1</v>
      </c>
      <c r="K317" s="665">
        <v>2160</v>
      </c>
      <c r="L317" s="665"/>
      <c r="M317" s="665">
        <v>2160</v>
      </c>
      <c r="N317" s="665"/>
      <c r="O317" s="665"/>
      <c r="P317" s="678"/>
      <c r="Q317" s="666"/>
    </row>
    <row r="318" spans="1:17" ht="14.4" customHeight="1" x14ac:dyDescent="0.3">
      <c r="A318" s="661" t="s">
        <v>529</v>
      </c>
      <c r="B318" s="662" t="s">
        <v>3523</v>
      </c>
      <c r="C318" s="662" t="s">
        <v>3277</v>
      </c>
      <c r="D318" s="662" t="s">
        <v>3685</v>
      </c>
      <c r="E318" s="662" t="s">
        <v>3686</v>
      </c>
      <c r="F318" s="665"/>
      <c r="G318" s="665"/>
      <c r="H318" s="665"/>
      <c r="I318" s="665"/>
      <c r="J318" s="665"/>
      <c r="K318" s="665"/>
      <c r="L318" s="665"/>
      <c r="M318" s="665"/>
      <c r="N318" s="665">
        <v>1</v>
      </c>
      <c r="O318" s="665">
        <v>2670</v>
      </c>
      <c r="P318" s="678"/>
      <c r="Q318" s="666">
        <v>2670</v>
      </c>
    </row>
    <row r="319" spans="1:17" ht="14.4" customHeight="1" x14ac:dyDescent="0.3">
      <c r="A319" s="661" t="s">
        <v>529</v>
      </c>
      <c r="B319" s="662" t="s">
        <v>3523</v>
      </c>
      <c r="C319" s="662" t="s">
        <v>3277</v>
      </c>
      <c r="D319" s="662" t="s">
        <v>3687</v>
      </c>
      <c r="E319" s="662" t="s">
        <v>3688</v>
      </c>
      <c r="F319" s="665">
        <v>3</v>
      </c>
      <c r="G319" s="665">
        <v>2583</v>
      </c>
      <c r="H319" s="665">
        <v>1</v>
      </c>
      <c r="I319" s="665">
        <v>861</v>
      </c>
      <c r="J319" s="665"/>
      <c r="K319" s="665"/>
      <c r="L319" s="665"/>
      <c r="M319" s="665"/>
      <c r="N319" s="665"/>
      <c r="O319" s="665"/>
      <c r="P319" s="678"/>
      <c r="Q319" s="666"/>
    </row>
    <row r="320" spans="1:17" ht="14.4" customHeight="1" x14ac:dyDescent="0.3">
      <c r="A320" s="661" t="s">
        <v>529</v>
      </c>
      <c r="B320" s="662" t="s">
        <v>3523</v>
      </c>
      <c r="C320" s="662" t="s">
        <v>3277</v>
      </c>
      <c r="D320" s="662" t="s">
        <v>3689</v>
      </c>
      <c r="E320" s="662" t="s">
        <v>3690</v>
      </c>
      <c r="F320" s="665"/>
      <c r="G320" s="665"/>
      <c r="H320" s="665"/>
      <c r="I320" s="665"/>
      <c r="J320" s="665">
        <v>1</v>
      </c>
      <c r="K320" s="665">
        <v>725</v>
      </c>
      <c r="L320" s="665"/>
      <c r="M320" s="665">
        <v>725</v>
      </c>
      <c r="N320" s="665">
        <v>1</v>
      </c>
      <c r="O320" s="665">
        <v>740</v>
      </c>
      <c r="P320" s="678"/>
      <c r="Q320" s="666">
        <v>740</v>
      </c>
    </row>
    <row r="321" spans="1:17" ht="14.4" customHeight="1" x14ac:dyDescent="0.3">
      <c r="A321" s="661" t="s">
        <v>529</v>
      </c>
      <c r="B321" s="662" t="s">
        <v>3523</v>
      </c>
      <c r="C321" s="662" t="s">
        <v>3277</v>
      </c>
      <c r="D321" s="662" t="s">
        <v>3691</v>
      </c>
      <c r="E321" s="662" t="s">
        <v>3692</v>
      </c>
      <c r="F321" s="665"/>
      <c r="G321" s="665"/>
      <c r="H321" s="665"/>
      <c r="I321" s="665"/>
      <c r="J321" s="665"/>
      <c r="K321" s="665"/>
      <c r="L321" s="665"/>
      <c r="M321" s="665"/>
      <c r="N321" s="665">
        <v>1</v>
      </c>
      <c r="O321" s="665">
        <v>140</v>
      </c>
      <c r="P321" s="678"/>
      <c r="Q321" s="666">
        <v>140</v>
      </c>
    </row>
    <row r="322" spans="1:17" ht="14.4" customHeight="1" x14ac:dyDescent="0.3">
      <c r="A322" s="661" t="s">
        <v>529</v>
      </c>
      <c r="B322" s="662" t="s">
        <v>3523</v>
      </c>
      <c r="C322" s="662" t="s">
        <v>3277</v>
      </c>
      <c r="D322" s="662" t="s">
        <v>3693</v>
      </c>
      <c r="E322" s="662" t="s">
        <v>3694</v>
      </c>
      <c r="F322" s="665"/>
      <c r="G322" s="665"/>
      <c r="H322" s="665"/>
      <c r="I322" s="665"/>
      <c r="J322" s="665">
        <v>1</v>
      </c>
      <c r="K322" s="665">
        <v>3403</v>
      </c>
      <c r="L322" s="665"/>
      <c r="M322" s="665">
        <v>3403</v>
      </c>
      <c r="N322" s="665"/>
      <c r="O322" s="665"/>
      <c r="P322" s="678"/>
      <c r="Q322" s="666"/>
    </row>
    <row r="323" spans="1:17" ht="14.4" customHeight="1" x14ac:dyDescent="0.3">
      <c r="A323" s="661" t="s">
        <v>529</v>
      </c>
      <c r="B323" s="662" t="s">
        <v>3523</v>
      </c>
      <c r="C323" s="662" t="s">
        <v>3277</v>
      </c>
      <c r="D323" s="662" t="s">
        <v>3695</v>
      </c>
      <c r="E323" s="662" t="s">
        <v>3696</v>
      </c>
      <c r="F323" s="665"/>
      <c r="G323" s="665"/>
      <c r="H323" s="665"/>
      <c r="I323" s="665"/>
      <c r="J323" s="665">
        <v>1</v>
      </c>
      <c r="K323" s="665">
        <v>1895</v>
      </c>
      <c r="L323" s="665"/>
      <c r="M323" s="665">
        <v>1895</v>
      </c>
      <c r="N323" s="665"/>
      <c r="O323" s="665"/>
      <c r="P323" s="678"/>
      <c r="Q323" s="666"/>
    </row>
    <row r="324" spans="1:17" ht="14.4" customHeight="1" x14ac:dyDescent="0.3">
      <c r="A324" s="661" t="s">
        <v>529</v>
      </c>
      <c r="B324" s="662" t="s">
        <v>3523</v>
      </c>
      <c r="C324" s="662" t="s">
        <v>3277</v>
      </c>
      <c r="D324" s="662" t="s">
        <v>3697</v>
      </c>
      <c r="E324" s="662" t="s">
        <v>3698</v>
      </c>
      <c r="F324" s="665"/>
      <c r="G324" s="665"/>
      <c r="H324" s="665"/>
      <c r="I324" s="665"/>
      <c r="J324" s="665"/>
      <c r="K324" s="665"/>
      <c r="L324" s="665"/>
      <c r="M324" s="665"/>
      <c r="N324" s="665">
        <v>2</v>
      </c>
      <c r="O324" s="665">
        <v>6796</v>
      </c>
      <c r="P324" s="678"/>
      <c r="Q324" s="666">
        <v>3398</v>
      </c>
    </row>
    <row r="325" spans="1:17" ht="14.4" customHeight="1" x14ac:dyDescent="0.3">
      <c r="A325" s="661" t="s">
        <v>529</v>
      </c>
      <c r="B325" s="662" t="s">
        <v>3523</v>
      </c>
      <c r="C325" s="662" t="s">
        <v>3277</v>
      </c>
      <c r="D325" s="662" t="s">
        <v>3699</v>
      </c>
      <c r="E325" s="662" t="s">
        <v>3700</v>
      </c>
      <c r="F325" s="665"/>
      <c r="G325" s="665"/>
      <c r="H325" s="665"/>
      <c r="I325" s="665"/>
      <c r="J325" s="665"/>
      <c r="K325" s="665"/>
      <c r="L325" s="665"/>
      <c r="M325" s="665"/>
      <c r="N325" s="665">
        <v>1</v>
      </c>
      <c r="O325" s="665">
        <v>134</v>
      </c>
      <c r="P325" s="678"/>
      <c r="Q325" s="666">
        <v>134</v>
      </c>
    </row>
    <row r="326" spans="1:17" ht="14.4" customHeight="1" x14ac:dyDescent="0.3">
      <c r="A326" s="661" t="s">
        <v>529</v>
      </c>
      <c r="B326" s="662" t="s">
        <v>3701</v>
      </c>
      <c r="C326" s="662" t="s">
        <v>3277</v>
      </c>
      <c r="D326" s="662" t="s">
        <v>3685</v>
      </c>
      <c r="E326" s="662" t="s">
        <v>3686</v>
      </c>
      <c r="F326" s="665"/>
      <c r="G326" s="665"/>
      <c r="H326" s="665"/>
      <c r="I326" s="665"/>
      <c r="J326" s="665">
        <v>5</v>
      </c>
      <c r="K326" s="665">
        <v>12635</v>
      </c>
      <c r="L326" s="665"/>
      <c r="M326" s="665">
        <v>2527</v>
      </c>
      <c r="N326" s="665"/>
      <c r="O326" s="665"/>
      <c r="P326" s="678"/>
      <c r="Q326" s="666"/>
    </row>
    <row r="327" spans="1:17" ht="14.4" customHeight="1" x14ac:dyDescent="0.3">
      <c r="A327" s="661" t="s">
        <v>3702</v>
      </c>
      <c r="B327" s="662" t="s">
        <v>3235</v>
      </c>
      <c r="C327" s="662" t="s">
        <v>3236</v>
      </c>
      <c r="D327" s="662" t="s">
        <v>3703</v>
      </c>
      <c r="E327" s="662" t="s">
        <v>1541</v>
      </c>
      <c r="F327" s="665">
        <v>0.1</v>
      </c>
      <c r="G327" s="665">
        <v>10.08</v>
      </c>
      <c r="H327" s="665">
        <v>1</v>
      </c>
      <c r="I327" s="665">
        <v>100.8</v>
      </c>
      <c r="J327" s="665"/>
      <c r="K327" s="665"/>
      <c r="L327" s="665"/>
      <c r="M327" s="665"/>
      <c r="N327" s="665"/>
      <c r="O327" s="665"/>
      <c r="P327" s="678"/>
      <c r="Q327" s="666"/>
    </row>
    <row r="328" spans="1:17" ht="14.4" customHeight="1" x14ac:dyDescent="0.3">
      <c r="A328" s="661" t="s">
        <v>3702</v>
      </c>
      <c r="B328" s="662" t="s">
        <v>3235</v>
      </c>
      <c r="C328" s="662" t="s">
        <v>3274</v>
      </c>
      <c r="D328" s="662" t="s">
        <v>3275</v>
      </c>
      <c r="E328" s="662" t="s">
        <v>3276</v>
      </c>
      <c r="F328" s="665">
        <v>2</v>
      </c>
      <c r="G328" s="665">
        <v>1040</v>
      </c>
      <c r="H328" s="665">
        <v>1</v>
      </c>
      <c r="I328" s="665">
        <v>520</v>
      </c>
      <c r="J328" s="665"/>
      <c r="K328" s="665"/>
      <c r="L328" s="665"/>
      <c r="M328" s="665"/>
      <c r="N328" s="665"/>
      <c r="O328" s="665"/>
      <c r="P328" s="678"/>
      <c r="Q328" s="666"/>
    </row>
    <row r="329" spans="1:17" ht="14.4" customHeight="1" x14ac:dyDescent="0.3">
      <c r="A329" s="661" t="s">
        <v>3702</v>
      </c>
      <c r="B329" s="662" t="s">
        <v>3235</v>
      </c>
      <c r="C329" s="662" t="s">
        <v>3277</v>
      </c>
      <c r="D329" s="662" t="s">
        <v>3300</v>
      </c>
      <c r="E329" s="662" t="s">
        <v>3301</v>
      </c>
      <c r="F329" s="665">
        <v>4</v>
      </c>
      <c r="G329" s="665">
        <v>928</v>
      </c>
      <c r="H329" s="665">
        <v>1</v>
      </c>
      <c r="I329" s="665">
        <v>232</v>
      </c>
      <c r="J329" s="665">
        <v>1</v>
      </c>
      <c r="K329" s="665">
        <v>235</v>
      </c>
      <c r="L329" s="665">
        <v>0.25323275862068967</v>
      </c>
      <c r="M329" s="665">
        <v>235</v>
      </c>
      <c r="N329" s="665"/>
      <c r="O329" s="665"/>
      <c r="P329" s="678"/>
      <c r="Q329" s="666"/>
    </row>
    <row r="330" spans="1:17" ht="14.4" customHeight="1" x14ac:dyDescent="0.3">
      <c r="A330" s="661" t="s">
        <v>3702</v>
      </c>
      <c r="B330" s="662" t="s">
        <v>3235</v>
      </c>
      <c r="C330" s="662" t="s">
        <v>3277</v>
      </c>
      <c r="D330" s="662" t="s">
        <v>3312</v>
      </c>
      <c r="E330" s="662" t="s">
        <v>3313</v>
      </c>
      <c r="F330" s="665">
        <v>1</v>
      </c>
      <c r="G330" s="665">
        <v>57</v>
      </c>
      <c r="H330" s="665">
        <v>1</v>
      </c>
      <c r="I330" s="665">
        <v>57</v>
      </c>
      <c r="J330" s="665"/>
      <c r="K330" s="665"/>
      <c r="L330" s="665"/>
      <c r="M330" s="665"/>
      <c r="N330" s="665"/>
      <c r="O330" s="665"/>
      <c r="P330" s="678"/>
      <c r="Q330" s="666"/>
    </row>
    <row r="331" spans="1:17" ht="14.4" customHeight="1" x14ac:dyDescent="0.3">
      <c r="A331" s="661" t="s">
        <v>3702</v>
      </c>
      <c r="B331" s="662" t="s">
        <v>3235</v>
      </c>
      <c r="C331" s="662" t="s">
        <v>3277</v>
      </c>
      <c r="D331" s="662" t="s">
        <v>3318</v>
      </c>
      <c r="E331" s="662" t="s">
        <v>3319</v>
      </c>
      <c r="F331" s="665">
        <v>1</v>
      </c>
      <c r="G331" s="665">
        <v>242</v>
      </c>
      <c r="H331" s="665">
        <v>1</v>
      </c>
      <c r="I331" s="665">
        <v>242</v>
      </c>
      <c r="J331" s="665">
        <v>1</v>
      </c>
      <c r="K331" s="665">
        <v>247</v>
      </c>
      <c r="L331" s="665">
        <v>1.0206611570247934</v>
      </c>
      <c r="M331" s="665">
        <v>247</v>
      </c>
      <c r="N331" s="665"/>
      <c r="O331" s="665"/>
      <c r="P331" s="678"/>
      <c r="Q331" s="666"/>
    </row>
    <row r="332" spans="1:17" ht="14.4" customHeight="1" x14ac:dyDescent="0.3">
      <c r="A332" s="661" t="s">
        <v>3702</v>
      </c>
      <c r="B332" s="662" t="s">
        <v>3235</v>
      </c>
      <c r="C332" s="662" t="s">
        <v>3277</v>
      </c>
      <c r="D332" s="662" t="s">
        <v>3320</v>
      </c>
      <c r="E332" s="662" t="s">
        <v>3321</v>
      </c>
      <c r="F332" s="665">
        <v>1</v>
      </c>
      <c r="G332" s="665">
        <v>246</v>
      </c>
      <c r="H332" s="665">
        <v>1</v>
      </c>
      <c r="I332" s="665">
        <v>246</v>
      </c>
      <c r="J332" s="665"/>
      <c r="K332" s="665"/>
      <c r="L332" s="665"/>
      <c r="M332" s="665"/>
      <c r="N332" s="665"/>
      <c r="O332" s="665"/>
      <c r="P332" s="678"/>
      <c r="Q332" s="666"/>
    </row>
    <row r="333" spans="1:17" ht="14.4" customHeight="1" x14ac:dyDescent="0.3">
      <c r="A333" s="661" t="s">
        <v>3702</v>
      </c>
      <c r="B333" s="662" t="s">
        <v>3235</v>
      </c>
      <c r="C333" s="662" t="s">
        <v>3277</v>
      </c>
      <c r="D333" s="662" t="s">
        <v>3344</v>
      </c>
      <c r="E333" s="662" t="s">
        <v>3345</v>
      </c>
      <c r="F333" s="665">
        <v>1</v>
      </c>
      <c r="G333" s="665">
        <v>65</v>
      </c>
      <c r="H333" s="665">
        <v>1</v>
      </c>
      <c r="I333" s="665">
        <v>65</v>
      </c>
      <c r="J333" s="665"/>
      <c r="K333" s="665"/>
      <c r="L333" s="665"/>
      <c r="M333" s="665"/>
      <c r="N333" s="665"/>
      <c r="O333" s="665"/>
      <c r="P333" s="678"/>
      <c r="Q333" s="666"/>
    </row>
    <row r="334" spans="1:17" ht="14.4" customHeight="1" x14ac:dyDescent="0.3">
      <c r="A334" s="661" t="s">
        <v>3702</v>
      </c>
      <c r="B334" s="662" t="s">
        <v>3235</v>
      </c>
      <c r="C334" s="662" t="s">
        <v>3277</v>
      </c>
      <c r="D334" s="662" t="s">
        <v>3360</v>
      </c>
      <c r="E334" s="662" t="s">
        <v>3361</v>
      </c>
      <c r="F334" s="665">
        <v>1</v>
      </c>
      <c r="G334" s="665">
        <v>0</v>
      </c>
      <c r="H334" s="665"/>
      <c r="I334" s="665">
        <v>0</v>
      </c>
      <c r="J334" s="665">
        <v>1</v>
      </c>
      <c r="K334" s="665">
        <v>0</v>
      </c>
      <c r="L334" s="665"/>
      <c r="M334" s="665">
        <v>0</v>
      </c>
      <c r="N334" s="665"/>
      <c r="O334" s="665"/>
      <c r="P334" s="678"/>
      <c r="Q334" s="666"/>
    </row>
    <row r="335" spans="1:17" ht="14.4" customHeight="1" x14ac:dyDescent="0.3">
      <c r="A335" s="661" t="s">
        <v>3702</v>
      </c>
      <c r="B335" s="662" t="s">
        <v>3235</v>
      </c>
      <c r="C335" s="662" t="s">
        <v>3277</v>
      </c>
      <c r="D335" s="662" t="s">
        <v>3366</v>
      </c>
      <c r="E335" s="662" t="s">
        <v>3367</v>
      </c>
      <c r="F335" s="665">
        <v>1</v>
      </c>
      <c r="G335" s="665">
        <v>81</v>
      </c>
      <c r="H335" s="665">
        <v>1</v>
      </c>
      <c r="I335" s="665">
        <v>81</v>
      </c>
      <c r="J335" s="665"/>
      <c r="K335" s="665"/>
      <c r="L335" s="665"/>
      <c r="M335" s="665"/>
      <c r="N335" s="665"/>
      <c r="O335" s="665"/>
      <c r="P335" s="678"/>
      <c r="Q335" s="666"/>
    </row>
    <row r="336" spans="1:17" ht="14.4" customHeight="1" x14ac:dyDescent="0.3">
      <c r="A336" s="661" t="s">
        <v>3702</v>
      </c>
      <c r="B336" s="662" t="s">
        <v>3235</v>
      </c>
      <c r="C336" s="662" t="s">
        <v>3277</v>
      </c>
      <c r="D336" s="662" t="s">
        <v>3398</v>
      </c>
      <c r="E336" s="662" t="s">
        <v>3399</v>
      </c>
      <c r="F336" s="665">
        <v>1</v>
      </c>
      <c r="G336" s="665">
        <v>107</v>
      </c>
      <c r="H336" s="665">
        <v>1</v>
      </c>
      <c r="I336" s="665">
        <v>107</v>
      </c>
      <c r="J336" s="665"/>
      <c r="K336" s="665"/>
      <c r="L336" s="665"/>
      <c r="M336" s="665"/>
      <c r="N336" s="665"/>
      <c r="O336" s="665"/>
      <c r="P336" s="678"/>
      <c r="Q336" s="666"/>
    </row>
    <row r="337" spans="1:17" ht="14.4" customHeight="1" x14ac:dyDescent="0.3">
      <c r="A337" s="661" t="s">
        <v>3702</v>
      </c>
      <c r="B337" s="662" t="s">
        <v>3235</v>
      </c>
      <c r="C337" s="662" t="s">
        <v>3277</v>
      </c>
      <c r="D337" s="662" t="s">
        <v>3406</v>
      </c>
      <c r="E337" s="662" t="s">
        <v>3407</v>
      </c>
      <c r="F337" s="665">
        <v>1</v>
      </c>
      <c r="G337" s="665">
        <v>195</v>
      </c>
      <c r="H337" s="665">
        <v>1</v>
      </c>
      <c r="I337" s="665">
        <v>195</v>
      </c>
      <c r="J337" s="665"/>
      <c r="K337" s="665"/>
      <c r="L337" s="665"/>
      <c r="M337" s="665"/>
      <c r="N337" s="665"/>
      <c r="O337" s="665"/>
      <c r="P337" s="678"/>
      <c r="Q337" s="666"/>
    </row>
    <row r="338" spans="1:17" ht="14.4" customHeight="1" x14ac:dyDescent="0.3">
      <c r="A338" s="661" t="s">
        <v>3702</v>
      </c>
      <c r="B338" s="662" t="s">
        <v>3235</v>
      </c>
      <c r="C338" s="662" t="s">
        <v>3277</v>
      </c>
      <c r="D338" s="662" t="s">
        <v>3410</v>
      </c>
      <c r="E338" s="662" t="s">
        <v>3411</v>
      </c>
      <c r="F338" s="665">
        <v>1</v>
      </c>
      <c r="G338" s="665">
        <v>93</v>
      </c>
      <c r="H338" s="665">
        <v>1</v>
      </c>
      <c r="I338" s="665">
        <v>93</v>
      </c>
      <c r="J338" s="665"/>
      <c r="K338" s="665"/>
      <c r="L338" s="665"/>
      <c r="M338" s="665"/>
      <c r="N338" s="665"/>
      <c r="O338" s="665"/>
      <c r="P338" s="678"/>
      <c r="Q338" s="666"/>
    </row>
    <row r="339" spans="1:17" ht="14.4" customHeight="1" x14ac:dyDescent="0.3">
      <c r="A339" s="661" t="s">
        <v>3704</v>
      </c>
      <c r="B339" s="662" t="s">
        <v>3235</v>
      </c>
      <c r="C339" s="662" t="s">
        <v>3277</v>
      </c>
      <c r="D339" s="662" t="s">
        <v>3288</v>
      </c>
      <c r="E339" s="662" t="s">
        <v>3289</v>
      </c>
      <c r="F339" s="665">
        <v>1</v>
      </c>
      <c r="G339" s="665">
        <v>34</v>
      </c>
      <c r="H339" s="665">
        <v>1</v>
      </c>
      <c r="I339" s="665">
        <v>34</v>
      </c>
      <c r="J339" s="665">
        <v>3</v>
      </c>
      <c r="K339" s="665">
        <v>105</v>
      </c>
      <c r="L339" s="665">
        <v>3.0882352941176472</v>
      </c>
      <c r="M339" s="665">
        <v>35</v>
      </c>
      <c r="N339" s="665"/>
      <c r="O339" s="665"/>
      <c r="P339" s="678"/>
      <c r="Q339" s="666"/>
    </row>
    <row r="340" spans="1:17" ht="14.4" customHeight="1" x14ac:dyDescent="0.3">
      <c r="A340" s="661" t="s">
        <v>3704</v>
      </c>
      <c r="B340" s="662" t="s">
        <v>3235</v>
      </c>
      <c r="C340" s="662" t="s">
        <v>3277</v>
      </c>
      <c r="D340" s="662" t="s">
        <v>3298</v>
      </c>
      <c r="E340" s="662" t="s">
        <v>3299</v>
      </c>
      <c r="F340" s="665">
        <v>4</v>
      </c>
      <c r="G340" s="665">
        <v>1376</v>
      </c>
      <c r="H340" s="665">
        <v>1</v>
      </c>
      <c r="I340" s="665">
        <v>344</v>
      </c>
      <c r="J340" s="665">
        <v>3</v>
      </c>
      <c r="K340" s="665">
        <v>1047</v>
      </c>
      <c r="L340" s="665">
        <v>0.76090116279069764</v>
      </c>
      <c r="M340" s="665">
        <v>349</v>
      </c>
      <c r="N340" s="665">
        <v>14</v>
      </c>
      <c r="O340" s="665">
        <v>5208</v>
      </c>
      <c r="P340" s="678">
        <v>3.7848837209302326</v>
      </c>
      <c r="Q340" s="666">
        <v>372</v>
      </c>
    </row>
    <row r="341" spans="1:17" ht="14.4" customHeight="1" x14ac:dyDescent="0.3">
      <c r="A341" s="661" t="s">
        <v>3704</v>
      </c>
      <c r="B341" s="662" t="s">
        <v>3235</v>
      </c>
      <c r="C341" s="662" t="s">
        <v>3277</v>
      </c>
      <c r="D341" s="662" t="s">
        <v>3300</v>
      </c>
      <c r="E341" s="662" t="s">
        <v>3301</v>
      </c>
      <c r="F341" s="665">
        <v>97</v>
      </c>
      <c r="G341" s="665">
        <v>22504</v>
      </c>
      <c r="H341" s="665">
        <v>1</v>
      </c>
      <c r="I341" s="665">
        <v>232</v>
      </c>
      <c r="J341" s="665">
        <v>80</v>
      </c>
      <c r="K341" s="665">
        <v>18800</v>
      </c>
      <c r="L341" s="665">
        <v>0.83540703874866695</v>
      </c>
      <c r="M341" s="665">
        <v>235</v>
      </c>
      <c r="N341" s="665">
        <v>89</v>
      </c>
      <c r="O341" s="665">
        <v>22339</v>
      </c>
      <c r="P341" s="678">
        <v>0.99266797013864205</v>
      </c>
      <c r="Q341" s="666">
        <v>251</v>
      </c>
    </row>
    <row r="342" spans="1:17" ht="14.4" customHeight="1" x14ac:dyDescent="0.3">
      <c r="A342" s="661" t="s">
        <v>3704</v>
      </c>
      <c r="B342" s="662" t="s">
        <v>3235</v>
      </c>
      <c r="C342" s="662" t="s">
        <v>3277</v>
      </c>
      <c r="D342" s="662" t="s">
        <v>3302</v>
      </c>
      <c r="E342" s="662" t="s">
        <v>3303</v>
      </c>
      <c r="F342" s="665">
        <v>2</v>
      </c>
      <c r="G342" s="665">
        <v>232</v>
      </c>
      <c r="H342" s="665">
        <v>1</v>
      </c>
      <c r="I342" s="665">
        <v>116</v>
      </c>
      <c r="J342" s="665">
        <v>1</v>
      </c>
      <c r="K342" s="665">
        <v>118</v>
      </c>
      <c r="L342" s="665">
        <v>0.50862068965517238</v>
      </c>
      <c r="M342" s="665">
        <v>118</v>
      </c>
      <c r="N342" s="665">
        <v>2</v>
      </c>
      <c r="O342" s="665">
        <v>252</v>
      </c>
      <c r="P342" s="678">
        <v>1.0862068965517242</v>
      </c>
      <c r="Q342" s="666">
        <v>126</v>
      </c>
    </row>
    <row r="343" spans="1:17" ht="14.4" customHeight="1" x14ac:dyDescent="0.3">
      <c r="A343" s="661" t="s">
        <v>3704</v>
      </c>
      <c r="B343" s="662" t="s">
        <v>3235</v>
      </c>
      <c r="C343" s="662" t="s">
        <v>3277</v>
      </c>
      <c r="D343" s="662" t="s">
        <v>3304</v>
      </c>
      <c r="E343" s="662" t="s">
        <v>3305</v>
      </c>
      <c r="F343" s="665"/>
      <c r="G343" s="665"/>
      <c r="H343" s="665"/>
      <c r="I343" s="665"/>
      <c r="J343" s="665"/>
      <c r="K343" s="665"/>
      <c r="L343" s="665"/>
      <c r="M343" s="665"/>
      <c r="N343" s="665">
        <v>1</v>
      </c>
      <c r="O343" s="665">
        <v>91</v>
      </c>
      <c r="P343" s="678"/>
      <c r="Q343" s="666">
        <v>91</v>
      </c>
    </row>
    <row r="344" spans="1:17" ht="14.4" customHeight="1" x14ac:dyDescent="0.3">
      <c r="A344" s="661" t="s">
        <v>3704</v>
      </c>
      <c r="B344" s="662" t="s">
        <v>3235</v>
      </c>
      <c r="C344" s="662" t="s">
        <v>3277</v>
      </c>
      <c r="D344" s="662" t="s">
        <v>3312</v>
      </c>
      <c r="E344" s="662" t="s">
        <v>3313</v>
      </c>
      <c r="F344" s="665">
        <v>44</v>
      </c>
      <c r="G344" s="665">
        <v>2508</v>
      </c>
      <c r="H344" s="665">
        <v>1</v>
      </c>
      <c r="I344" s="665">
        <v>57</v>
      </c>
      <c r="J344" s="665">
        <v>31</v>
      </c>
      <c r="K344" s="665">
        <v>1829</v>
      </c>
      <c r="L344" s="665">
        <v>0.72926634768740028</v>
      </c>
      <c r="M344" s="665">
        <v>59</v>
      </c>
      <c r="N344" s="665">
        <v>42</v>
      </c>
      <c r="O344" s="665">
        <v>2478</v>
      </c>
      <c r="P344" s="678">
        <v>0.98803827751196172</v>
      </c>
      <c r="Q344" s="666">
        <v>59</v>
      </c>
    </row>
    <row r="345" spans="1:17" ht="14.4" customHeight="1" x14ac:dyDescent="0.3">
      <c r="A345" s="661" t="s">
        <v>3704</v>
      </c>
      <c r="B345" s="662" t="s">
        <v>3235</v>
      </c>
      <c r="C345" s="662" t="s">
        <v>3277</v>
      </c>
      <c r="D345" s="662" t="s">
        <v>3314</v>
      </c>
      <c r="E345" s="662" t="s">
        <v>3315</v>
      </c>
      <c r="F345" s="665"/>
      <c r="G345" s="665"/>
      <c r="H345" s="665"/>
      <c r="I345" s="665"/>
      <c r="J345" s="665"/>
      <c r="K345" s="665"/>
      <c r="L345" s="665"/>
      <c r="M345" s="665"/>
      <c r="N345" s="665">
        <v>1</v>
      </c>
      <c r="O345" s="665">
        <v>253</v>
      </c>
      <c r="P345" s="678"/>
      <c r="Q345" s="666">
        <v>253</v>
      </c>
    </row>
    <row r="346" spans="1:17" ht="14.4" customHeight="1" x14ac:dyDescent="0.3">
      <c r="A346" s="661" t="s">
        <v>3704</v>
      </c>
      <c r="B346" s="662" t="s">
        <v>3235</v>
      </c>
      <c r="C346" s="662" t="s">
        <v>3277</v>
      </c>
      <c r="D346" s="662" t="s">
        <v>3318</v>
      </c>
      <c r="E346" s="662" t="s">
        <v>3319</v>
      </c>
      <c r="F346" s="665">
        <v>69</v>
      </c>
      <c r="G346" s="665">
        <v>16698</v>
      </c>
      <c r="H346" s="665">
        <v>1</v>
      </c>
      <c r="I346" s="665">
        <v>242</v>
      </c>
      <c r="J346" s="665">
        <v>62</v>
      </c>
      <c r="K346" s="665">
        <v>15314</v>
      </c>
      <c r="L346" s="665">
        <v>0.91711582225416222</v>
      </c>
      <c r="M346" s="665">
        <v>247</v>
      </c>
      <c r="N346" s="665">
        <v>84</v>
      </c>
      <c r="O346" s="665">
        <v>32256</v>
      </c>
      <c r="P346" s="678">
        <v>1.9317283507006826</v>
      </c>
      <c r="Q346" s="666">
        <v>384</v>
      </c>
    </row>
    <row r="347" spans="1:17" ht="14.4" customHeight="1" x14ac:dyDescent="0.3">
      <c r="A347" s="661" t="s">
        <v>3704</v>
      </c>
      <c r="B347" s="662" t="s">
        <v>3235</v>
      </c>
      <c r="C347" s="662" t="s">
        <v>3277</v>
      </c>
      <c r="D347" s="662" t="s">
        <v>3320</v>
      </c>
      <c r="E347" s="662" t="s">
        <v>3321</v>
      </c>
      <c r="F347" s="665">
        <v>37</v>
      </c>
      <c r="G347" s="665">
        <v>9102</v>
      </c>
      <c r="H347" s="665">
        <v>1</v>
      </c>
      <c r="I347" s="665">
        <v>246</v>
      </c>
      <c r="J347" s="665">
        <v>51</v>
      </c>
      <c r="K347" s="665">
        <v>12801</v>
      </c>
      <c r="L347" s="665">
        <v>1.4063941990771258</v>
      </c>
      <c r="M347" s="665">
        <v>251</v>
      </c>
      <c r="N347" s="665">
        <v>78</v>
      </c>
      <c r="O347" s="665">
        <v>30342</v>
      </c>
      <c r="P347" s="678">
        <v>3.3335530652603822</v>
      </c>
      <c r="Q347" s="666">
        <v>389</v>
      </c>
    </row>
    <row r="348" spans="1:17" ht="14.4" customHeight="1" x14ac:dyDescent="0.3">
      <c r="A348" s="661" t="s">
        <v>3704</v>
      </c>
      <c r="B348" s="662" t="s">
        <v>3235</v>
      </c>
      <c r="C348" s="662" t="s">
        <v>3277</v>
      </c>
      <c r="D348" s="662" t="s">
        <v>3330</v>
      </c>
      <c r="E348" s="662" t="s">
        <v>3331</v>
      </c>
      <c r="F348" s="665"/>
      <c r="G348" s="665"/>
      <c r="H348" s="665"/>
      <c r="I348" s="665"/>
      <c r="J348" s="665"/>
      <c r="K348" s="665"/>
      <c r="L348" s="665"/>
      <c r="M348" s="665"/>
      <c r="N348" s="665">
        <v>2</v>
      </c>
      <c r="O348" s="665">
        <v>276</v>
      </c>
      <c r="P348" s="678"/>
      <c r="Q348" s="666">
        <v>138</v>
      </c>
    </row>
    <row r="349" spans="1:17" ht="14.4" customHeight="1" x14ac:dyDescent="0.3">
      <c r="A349" s="661" t="s">
        <v>3704</v>
      </c>
      <c r="B349" s="662" t="s">
        <v>3235</v>
      </c>
      <c r="C349" s="662" t="s">
        <v>3277</v>
      </c>
      <c r="D349" s="662" t="s">
        <v>3360</v>
      </c>
      <c r="E349" s="662" t="s">
        <v>3361</v>
      </c>
      <c r="F349" s="665">
        <v>5</v>
      </c>
      <c r="G349" s="665">
        <v>0</v>
      </c>
      <c r="H349" s="665"/>
      <c r="I349" s="665">
        <v>0</v>
      </c>
      <c r="J349" s="665">
        <v>2</v>
      </c>
      <c r="K349" s="665">
        <v>0</v>
      </c>
      <c r="L349" s="665"/>
      <c r="M349" s="665">
        <v>0</v>
      </c>
      <c r="N349" s="665"/>
      <c r="O349" s="665"/>
      <c r="P349" s="678"/>
      <c r="Q349" s="666"/>
    </row>
    <row r="350" spans="1:17" ht="14.4" customHeight="1" x14ac:dyDescent="0.3">
      <c r="A350" s="661" t="s">
        <v>3704</v>
      </c>
      <c r="B350" s="662" t="s">
        <v>3235</v>
      </c>
      <c r="C350" s="662" t="s">
        <v>3277</v>
      </c>
      <c r="D350" s="662" t="s">
        <v>3366</v>
      </c>
      <c r="E350" s="662" t="s">
        <v>3367</v>
      </c>
      <c r="F350" s="665"/>
      <c r="G350" s="665"/>
      <c r="H350" s="665"/>
      <c r="I350" s="665"/>
      <c r="J350" s="665">
        <v>1</v>
      </c>
      <c r="K350" s="665">
        <v>82</v>
      </c>
      <c r="L350" s="665"/>
      <c r="M350" s="665">
        <v>82</v>
      </c>
      <c r="N350" s="665"/>
      <c r="O350" s="665"/>
      <c r="P350" s="678"/>
      <c r="Q350" s="666"/>
    </row>
    <row r="351" spans="1:17" ht="14.4" customHeight="1" x14ac:dyDescent="0.3">
      <c r="A351" s="661" t="s">
        <v>3704</v>
      </c>
      <c r="B351" s="662" t="s">
        <v>3235</v>
      </c>
      <c r="C351" s="662" t="s">
        <v>3277</v>
      </c>
      <c r="D351" s="662" t="s">
        <v>3376</v>
      </c>
      <c r="E351" s="662" t="s">
        <v>3377</v>
      </c>
      <c r="F351" s="665"/>
      <c r="G351" s="665"/>
      <c r="H351" s="665"/>
      <c r="I351" s="665"/>
      <c r="J351" s="665">
        <v>1</v>
      </c>
      <c r="K351" s="665">
        <v>109</v>
      </c>
      <c r="L351" s="665"/>
      <c r="M351" s="665">
        <v>109</v>
      </c>
      <c r="N351" s="665"/>
      <c r="O351" s="665"/>
      <c r="P351" s="678"/>
      <c r="Q351" s="666"/>
    </row>
    <row r="352" spans="1:17" ht="14.4" customHeight="1" x14ac:dyDescent="0.3">
      <c r="A352" s="661" t="s">
        <v>3704</v>
      </c>
      <c r="B352" s="662" t="s">
        <v>3235</v>
      </c>
      <c r="C352" s="662" t="s">
        <v>3277</v>
      </c>
      <c r="D352" s="662" t="s">
        <v>3386</v>
      </c>
      <c r="E352" s="662" t="s">
        <v>3387</v>
      </c>
      <c r="F352" s="665">
        <v>2</v>
      </c>
      <c r="G352" s="665">
        <v>104</v>
      </c>
      <c r="H352" s="665">
        <v>1</v>
      </c>
      <c r="I352" s="665">
        <v>52</v>
      </c>
      <c r="J352" s="665"/>
      <c r="K352" s="665"/>
      <c r="L352" s="665"/>
      <c r="M352" s="665"/>
      <c r="N352" s="665"/>
      <c r="O352" s="665"/>
      <c r="P352" s="678"/>
      <c r="Q352" s="666"/>
    </row>
    <row r="353" spans="1:17" ht="14.4" customHeight="1" x14ac:dyDescent="0.3">
      <c r="A353" s="661" t="s">
        <v>3704</v>
      </c>
      <c r="B353" s="662" t="s">
        <v>3235</v>
      </c>
      <c r="C353" s="662" t="s">
        <v>3277</v>
      </c>
      <c r="D353" s="662" t="s">
        <v>3390</v>
      </c>
      <c r="E353" s="662" t="s">
        <v>3391</v>
      </c>
      <c r="F353" s="665">
        <v>2</v>
      </c>
      <c r="G353" s="665">
        <v>224</v>
      </c>
      <c r="H353" s="665">
        <v>1</v>
      </c>
      <c r="I353" s="665">
        <v>112</v>
      </c>
      <c r="J353" s="665"/>
      <c r="K353" s="665"/>
      <c r="L353" s="665"/>
      <c r="M353" s="665"/>
      <c r="N353" s="665"/>
      <c r="O353" s="665"/>
      <c r="P353" s="678"/>
      <c r="Q353" s="666"/>
    </row>
    <row r="354" spans="1:17" ht="14.4" customHeight="1" x14ac:dyDescent="0.3">
      <c r="A354" s="661" t="s">
        <v>3704</v>
      </c>
      <c r="B354" s="662" t="s">
        <v>3235</v>
      </c>
      <c r="C354" s="662" t="s">
        <v>3277</v>
      </c>
      <c r="D354" s="662" t="s">
        <v>3398</v>
      </c>
      <c r="E354" s="662" t="s">
        <v>3399</v>
      </c>
      <c r="F354" s="665">
        <v>1</v>
      </c>
      <c r="G354" s="665">
        <v>107</v>
      </c>
      <c r="H354" s="665">
        <v>1</v>
      </c>
      <c r="I354" s="665">
        <v>107</v>
      </c>
      <c r="J354" s="665">
        <v>4</v>
      </c>
      <c r="K354" s="665">
        <v>436</v>
      </c>
      <c r="L354" s="665">
        <v>4.0747663551401869</v>
      </c>
      <c r="M354" s="665">
        <v>109</v>
      </c>
      <c r="N354" s="665">
        <v>2</v>
      </c>
      <c r="O354" s="665">
        <v>310</v>
      </c>
      <c r="P354" s="678">
        <v>2.8971962616822431</v>
      </c>
      <c r="Q354" s="666">
        <v>155</v>
      </c>
    </row>
    <row r="355" spans="1:17" ht="14.4" customHeight="1" x14ac:dyDescent="0.3">
      <c r="A355" s="661" t="s">
        <v>3704</v>
      </c>
      <c r="B355" s="662" t="s">
        <v>3235</v>
      </c>
      <c r="C355" s="662" t="s">
        <v>3277</v>
      </c>
      <c r="D355" s="662" t="s">
        <v>3410</v>
      </c>
      <c r="E355" s="662" t="s">
        <v>3411</v>
      </c>
      <c r="F355" s="665"/>
      <c r="G355" s="665"/>
      <c r="H355" s="665"/>
      <c r="I355" s="665"/>
      <c r="J355" s="665">
        <v>2</v>
      </c>
      <c r="K355" s="665">
        <v>190</v>
      </c>
      <c r="L355" s="665"/>
      <c r="M355" s="665">
        <v>95</v>
      </c>
      <c r="N355" s="665"/>
      <c r="O355" s="665"/>
      <c r="P355" s="678"/>
      <c r="Q355" s="666"/>
    </row>
    <row r="356" spans="1:17" ht="14.4" customHeight="1" x14ac:dyDescent="0.3">
      <c r="A356" s="661" t="s">
        <v>3704</v>
      </c>
      <c r="B356" s="662" t="s">
        <v>3235</v>
      </c>
      <c r="C356" s="662" t="s">
        <v>3277</v>
      </c>
      <c r="D356" s="662" t="s">
        <v>3412</v>
      </c>
      <c r="E356" s="662" t="s">
        <v>3413</v>
      </c>
      <c r="F356" s="665">
        <v>3</v>
      </c>
      <c r="G356" s="665">
        <v>621</v>
      </c>
      <c r="H356" s="665">
        <v>1</v>
      </c>
      <c r="I356" s="665">
        <v>207</v>
      </c>
      <c r="J356" s="665">
        <v>7</v>
      </c>
      <c r="K356" s="665">
        <v>1484</v>
      </c>
      <c r="L356" s="665">
        <v>2.3896940418679549</v>
      </c>
      <c r="M356" s="665">
        <v>212</v>
      </c>
      <c r="N356" s="665">
        <v>4</v>
      </c>
      <c r="O356" s="665">
        <v>1576</v>
      </c>
      <c r="P356" s="678">
        <v>2.5378421900161032</v>
      </c>
      <c r="Q356" s="666">
        <v>394</v>
      </c>
    </row>
    <row r="357" spans="1:17" ht="14.4" customHeight="1" x14ac:dyDescent="0.3">
      <c r="A357" s="661" t="s">
        <v>3704</v>
      </c>
      <c r="B357" s="662" t="s">
        <v>3428</v>
      </c>
      <c r="C357" s="662" t="s">
        <v>3277</v>
      </c>
      <c r="D357" s="662" t="s">
        <v>3288</v>
      </c>
      <c r="E357" s="662" t="s">
        <v>3289</v>
      </c>
      <c r="F357" s="665">
        <v>2</v>
      </c>
      <c r="G357" s="665">
        <v>68</v>
      </c>
      <c r="H357" s="665">
        <v>1</v>
      </c>
      <c r="I357" s="665">
        <v>34</v>
      </c>
      <c r="J357" s="665"/>
      <c r="K357" s="665"/>
      <c r="L357" s="665"/>
      <c r="M357" s="665"/>
      <c r="N357" s="665"/>
      <c r="O357" s="665"/>
      <c r="P357" s="678"/>
      <c r="Q357" s="666"/>
    </row>
    <row r="358" spans="1:17" ht="14.4" customHeight="1" x14ac:dyDescent="0.3">
      <c r="A358" s="661" t="s">
        <v>3704</v>
      </c>
      <c r="B358" s="662" t="s">
        <v>3428</v>
      </c>
      <c r="C358" s="662" t="s">
        <v>3277</v>
      </c>
      <c r="D358" s="662" t="s">
        <v>3300</v>
      </c>
      <c r="E358" s="662" t="s">
        <v>3301</v>
      </c>
      <c r="F358" s="665"/>
      <c r="G358" s="665"/>
      <c r="H358" s="665"/>
      <c r="I358" s="665"/>
      <c r="J358" s="665">
        <v>1</v>
      </c>
      <c r="K358" s="665">
        <v>235</v>
      </c>
      <c r="L358" s="665"/>
      <c r="M358" s="665">
        <v>235</v>
      </c>
      <c r="N358" s="665">
        <v>1</v>
      </c>
      <c r="O358" s="665">
        <v>251</v>
      </c>
      <c r="P358" s="678"/>
      <c r="Q358" s="666">
        <v>251</v>
      </c>
    </row>
    <row r="359" spans="1:17" ht="14.4" customHeight="1" x14ac:dyDescent="0.3">
      <c r="A359" s="661" t="s">
        <v>3704</v>
      </c>
      <c r="B359" s="662" t="s">
        <v>3428</v>
      </c>
      <c r="C359" s="662" t="s">
        <v>3277</v>
      </c>
      <c r="D359" s="662" t="s">
        <v>3304</v>
      </c>
      <c r="E359" s="662" t="s">
        <v>3305</v>
      </c>
      <c r="F359" s="665">
        <v>4</v>
      </c>
      <c r="G359" s="665">
        <v>348</v>
      </c>
      <c r="H359" s="665">
        <v>1</v>
      </c>
      <c r="I359" s="665">
        <v>87</v>
      </c>
      <c r="J359" s="665">
        <v>4</v>
      </c>
      <c r="K359" s="665">
        <v>356</v>
      </c>
      <c r="L359" s="665">
        <v>1.0229885057471264</v>
      </c>
      <c r="M359" s="665">
        <v>89</v>
      </c>
      <c r="N359" s="665"/>
      <c r="O359" s="665"/>
      <c r="P359" s="678"/>
      <c r="Q359" s="666"/>
    </row>
    <row r="360" spans="1:17" ht="14.4" customHeight="1" x14ac:dyDescent="0.3">
      <c r="A360" s="661" t="s">
        <v>3704</v>
      </c>
      <c r="B360" s="662" t="s">
        <v>3428</v>
      </c>
      <c r="C360" s="662" t="s">
        <v>3277</v>
      </c>
      <c r="D360" s="662" t="s">
        <v>3318</v>
      </c>
      <c r="E360" s="662" t="s">
        <v>3319</v>
      </c>
      <c r="F360" s="665">
        <v>1</v>
      </c>
      <c r="G360" s="665">
        <v>242</v>
      </c>
      <c r="H360" s="665">
        <v>1</v>
      </c>
      <c r="I360" s="665">
        <v>242</v>
      </c>
      <c r="J360" s="665">
        <v>1</v>
      </c>
      <c r="K360" s="665">
        <v>247</v>
      </c>
      <c r="L360" s="665">
        <v>1.0206611570247934</v>
      </c>
      <c r="M360" s="665">
        <v>247</v>
      </c>
      <c r="N360" s="665">
        <v>1</v>
      </c>
      <c r="O360" s="665">
        <v>384</v>
      </c>
      <c r="P360" s="678">
        <v>1.5867768595041323</v>
      </c>
      <c r="Q360" s="666">
        <v>384</v>
      </c>
    </row>
    <row r="361" spans="1:17" ht="14.4" customHeight="1" x14ac:dyDescent="0.3">
      <c r="A361" s="661" t="s">
        <v>3704</v>
      </c>
      <c r="B361" s="662" t="s">
        <v>3428</v>
      </c>
      <c r="C361" s="662" t="s">
        <v>3277</v>
      </c>
      <c r="D361" s="662" t="s">
        <v>3429</v>
      </c>
      <c r="E361" s="662"/>
      <c r="F361" s="665">
        <v>1</v>
      </c>
      <c r="G361" s="665">
        <v>344</v>
      </c>
      <c r="H361" s="665">
        <v>1</v>
      </c>
      <c r="I361" s="665">
        <v>344</v>
      </c>
      <c r="J361" s="665"/>
      <c r="K361" s="665"/>
      <c r="L361" s="665"/>
      <c r="M361" s="665"/>
      <c r="N361" s="665"/>
      <c r="O361" s="665"/>
      <c r="P361" s="678"/>
      <c r="Q361" s="666"/>
    </row>
    <row r="362" spans="1:17" ht="14.4" customHeight="1" x14ac:dyDescent="0.3">
      <c r="A362" s="661" t="s">
        <v>3704</v>
      </c>
      <c r="B362" s="662" t="s">
        <v>3428</v>
      </c>
      <c r="C362" s="662" t="s">
        <v>3277</v>
      </c>
      <c r="D362" s="662" t="s">
        <v>3431</v>
      </c>
      <c r="E362" s="662"/>
      <c r="F362" s="665">
        <v>1</v>
      </c>
      <c r="G362" s="665">
        <v>116</v>
      </c>
      <c r="H362" s="665">
        <v>1</v>
      </c>
      <c r="I362" s="665">
        <v>116</v>
      </c>
      <c r="J362" s="665"/>
      <c r="K362" s="665"/>
      <c r="L362" s="665"/>
      <c r="M362" s="665"/>
      <c r="N362" s="665"/>
      <c r="O362" s="665"/>
      <c r="P362" s="678"/>
      <c r="Q362" s="666"/>
    </row>
    <row r="363" spans="1:17" ht="14.4" customHeight="1" x14ac:dyDescent="0.3">
      <c r="A363" s="661" t="s">
        <v>3704</v>
      </c>
      <c r="B363" s="662" t="s">
        <v>3428</v>
      </c>
      <c r="C363" s="662" t="s">
        <v>3277</v>
      </c>
      <c r="D363" s="662" t="s">
        <v>3432</v>
      </c>
      <c r="E363" s="662" t="s">
        <v>3433</v>
      </c>
      <c r="F363" s="665"/>
      <c r="G363" s="665"/>
      <c r="H363" s="665"/>
      <c r="I363" s="665"/>
      <c r="J363" s="665">
        <v>1</v>
      </c>
      <c r="K363" s="665">
        <v>1212</v>
      </c>
      <c r="L363" s="665"/>
      <c r="M363" s="665">
        <v>1212</v>
      </c>
      <c r="N363" s="665"/>
      <c r="O363" s="665"/>
      <c r="P363" s="678"/>
      <c r="Q363" s="666"/>
    </row>
    <row r="364" spans="1:17" ht="14.4" customHeight="1" x14ac:dyDescent="0.3">
      <c r="A364" s="661" t="s">
        <v>3704</v>
      </c>
      <c r="B364" s="662" t="s">
        <v>3428</v>
      </c>
      <c r="C364" s="662" t="s">
        <v>3277</v>
      </c>
      <c r="D364" s="662" t="s">
        <v>3434</v>
      </c>
      <c r="E364" s="662" t="s">
        <v>3435</v>
      </c>
      <c r="F364" s="665"/>
      <c r="G364" s="665"/>
      <c r="H364" s="665"/>
      <c r="I364" s="665"/>
      <c r="J364" s="665">
        <v>1</v>
      </c>
      <c r="K364" s="665">
        <v>335</v>
      </c>
      <c r="L364" s="665"/>
      <c r="M364" s="665">
        <v>335</v>
      </c>
      <c r="N364" s="665"/>
      <c r="O364" s="665"/>
      <c r="P364" s="678"/>
      <c r="Q364" s="666"/>
    </row>
    <row r="365" spans="1:17" ht="14.4" customHeight="1" x14ac:dyDescent="0.3">
      <c r="A365" s="661" t="s">
        <v>3704</v>
      </c>
      <c r="B365" s="662" t="s">
        <v>3428</v>
      </c>
      <c r="C365" s="662" t="s">
        <v>3277</v>
      </c>
      <c r="D365" s="662" t="s">
        <v>3442</v>
      </c>
      <c r="E365" s="662" t="s">
        <v>3443</v>
      </c>
      <c r="F365" s="665">
        <v>2</v>
      </c>
      <c r="G365" s="665">
        <v>388</v>
      </c>
      <c r="H365" s="665">
        <v>1</v>
      </c>
      <c r="I365" s="665">
        <v>194</v>
      </c>
      <c r="J365" s="665">
        <v>1</v>
      </c>
      <c r="K365" s="665">
        <v>197</v>
      </c>
      <c r="L365" s="665">
        <v>0.50773195876288657</v>
      </c>
      <c r="M365" s="665">
        <v>197</v>
      </c>
      <c r="N365" s="665">
        <v>1</v>
      </c>
      <c r="O365" s="665">
        <v>205</v>
      </c>
      <c r="P365" s="678">
        <v>0.52835051546391754</v>
      </c>
      <c r="Q365" s="666">
        <v>205</v>
      </c>
    </row>
    <row r="366" spans="1:17" ht="14.4" customHeight="1" x14ac:dyDescent="0.3">
      <c r="A366" s="661" t="s">
        <v>3704</v>
      </c>
      <c r="B366" s="662" t="s">
        <v>3428</v>
      </c>
      <c r="C366" s="662" t="s">
        <v>3277</v>
      </c>
      <c r="D366" s="662" t="s">
        <v>3348</v>
      </c>
      <c r="E366" s="662" t="s">
        <v>3349</v>
      </c>
      <c r="F366" s="665">
        <v>1</v>
      </c>
      <c r="G366" s="665">
        <v>54</v>
      </c>
      <c r="H366" s="665">
        <v>1</v>
      </c>
      <c r="I366" s="665">
        <v>54</v>
      </c>
      <c r="J366" s="665">
        <v>1</v>
      </c>
      <c r="K366" s="665">
        <v>56</v>
      </c>
      <c r="L366" s="665">
        <v>1.037037037037037</v>
      </c>
      <c r="M366" s="665">
        <v>56</v>
      </c>
      <c r="N366" s="665"/>
      <c r="O366" s="665"/>
      <c r="P366" s="678"/>
      <c r="Q366" s="666"/>
    </row>
    <row r="367" spans="1:17" ht="14.4" customHeight="1" x14ac:dyDescent="0.3">
      <c r="A367" s="661" t="s">
        <v>3704</v>
      </c>
      <c r="B367" s="662" t="s">
        <v>3428</v>
      </c>
      <c r="C367" s="662" t="s">
        <v>3277</v>
      </c>
      <c r="D367" s="662" t="s">
        <v>3456</v>
      </c>
      <c r="E367" s="662" t="s">
        <v>3457</v>
      </c>
      <c r="F367" s="665">
        <v>2</v>
      </c>
      <c r="G367" s="665">
        <v>672</v>
      </c>
      <c r="H367" s="665">
        <v>1</v>
      </c>
      <c r="I367" s="665">
        <v>336</v>
      </c>
      <c r="J367" s="665">
        <v>1</v>
      </c>
      <c r="K367" s="665">
        <v>341</v>
      </c>
      <c r="L367" s="665">
        <v>0.50744047619047616</v>
      </c>
      <c r="M367" s="665">
        <v>341</v>
      </c>
      <c r="N367" s="665">
        <v>1</v>
      </c>
      <c r="O367" s="665">
        <v>364</v>
      </c>
      <c r="P367" s="678">
        <v>0.54166666666666663</v>
      </c>
      <c r="Q367" s="666">
        <v>364</v>
      </c>
    </row>
    <row r="368" spans="1:17" ht="14.4" customHeight="1" x14ac:dyDescent="0.3">
      <c r="A368" s="661" t="s">
        <v>3704</v>
      </c>
      <c r="B368" s="662" t="s">
        <v>3428</v>
      </c>
      <c r="C368" s="662" t="s">
        <v>3277</v>
      </c>
      <c r="D368" s="662" t="s">
        <v>3400</v>
      </c>
      <c r="E368" s="662" t="s">
        <v>3401</v>
      </c>
      <c r="F368" s="665">
        <v>2</v>
      </c>
      <c r="G368" s="665">
        <v>272</v>
      </c>
      <c r="H368" s="665">
        <v>1</v>
      </c>
      <c r="I368" s="665">
        <v>136</v>
      </c>
      <c r="J368" s="665">
        <v>3</v>
      </c>
      <c r="K368" s="665">
        <v>417</v>
      </c>
      <c r="L368" s="665">
        <v>1.5330882352941178</v>
      </c>
      <c r="M368" s="665">
        <v>139</v>
      </c>
      <c r="N368" s="665"/>
      <c r="O368" s="665"/>
      <c r="P368" s="678"/>
      <c r="Q368" s="666"/>
    </row>
    <row r="369" spans="1:17" ht="14.4" customHeight="1" x14ac:dyDescent="0.3">
      <c r="A369" s="661" t="s">
        <v>3704</v>
      </c>
      <c r="B369" s="662" t="s">
        <v>3428</v>
      </c>
      <c r="C369" s="662" t="s">
        <v>3277</v>
      </c>
      <c r="D369" s="662" t="s">
        <v>3464</v>
      </c>
      <c r="E369" s="662" t="s">
        <v>3465</v>
      </c>
      <c r="F369" s="665"/>
      <c r="G369" s="665"/>
      <c r="H369" s="665"/>
      <c r="I369" s="665"/>
      <c r="J369" s="665">
        <v>1</v>
      </c>
      <c r="K369" s="665">
        <v>114</v>
      </c>
      <c r="L369" s="665"/>
      <c r="M369" s="665">
        <v>114</v>
      </c>
      <c r="N369" s="665">
        <v>1</v>
      </c>
      <c r="O369" s="665">
        <v>122</v>
      </c>
      <c r="P369" s="678"/>
      <c r="Q369" s="666">
        <v>122</v>
      </c>
    </row>
    <row r="370" spans="1:17" ht="14.4" customHeight="1" x14ac:dyDescent="0.3">
      <c r="A370" s="661" t="s">
        <v>3705</v>
      </c>
      <c r="B370" s="662" t="s">
        <v>3235</v>
      </c>
      <c r="C370" s="662" t="s">
        <v>3277</v>
      </c>
      <c r="D370" s="662" t="s">
        <v>3288</v>
      </c>
      <c r="E370" s="662" t="s">
        <v>3289</v>
      </c>
      <c r="F370" s="665"/>
      <c r="G370" s="665"/>
      <c r="H370" s="665"/>
      <c r="I370" s="665"/>
      <c r="J370" s="665"/>
      <c r="K370" s="665"/>
      <c r="L370" s="665"/>
      <c r="M370" s="665"/>
      <c r="N370" s="665">
        <v>1</v>
      </c>
      <c r="O370" s="665">
        <v>37</v>
      </c>
      <c r="P370" s="678"/>
      <c r="Q370" s="666">
        <v>37</v>
      </c>
    </row>
    <row r="371" spans="1:17" ht="14.4" customHeight="1" x14ac:dyDescent="0.3">
      <c r="A371" s="661" t="s">
        <v>3705</v>
      </c>
      <c r="B371" s="662" t="s">
        <v>3235</v>
      </c>
      <c r="C371" s="662" t="s">
        <v>3277</v>
      </c>
      <c r="D371" s="662" t="s">
        <v>3298</v>
      </c>
      <c r="E371" s="662" t="s">
        <v>3299</v>
      </c>
      <c r="F371" s="665">
        <v>1</v>
      </c>
      <c r="G371" s="665">
        <v>344</v>
      </c>
      <c r="H371" s="665">
        <v>1</v>
      </c>
      <c r="I371" s="665">
        <v>344</v>
      </c>
      <c r="J371" s="665"/>
      <c r="K371" s="665"/>
      <c r="L371" s="665"/>
      <c r="M371" s="665"/>
      <c r="N371" s="665">
        <v>3</v>
      </c>
      <c r="O371" s="665">
        <v>1116</v>
      </c>
      <c r="P371" s="678">
        <v>3.2441860465116279</v>
      </c>
      <c r="Q371" s="666">
        <v>372</v>
      </c>
    </row>
    <row r="372" spans="1:17" ht="14.4" customHeight="1" x14ac:dyDescent="0.3">
      <c r="A372" s="661" t="s">
        <v>3705</v>
      </c>
      <c r="B372" s="662" t="s">
        <v>3235</v>
      </c>
      <c r="C372" s="662" t="s">
        <v>3277</v>
      </c>
      <c r="D372" s="662" t="s">
        <v>3300</v>
      </c>
      <c r="E372" s="662" t="s">
        <v>3301</v>
      </c>
      <c r="F372" s="665">
        <v>9</v>
      </c>
      <c r="G372" s="665">
        <v>2088</v>
      </c>
      <c r="H372" s="665">
        <v>1</v>
      </c>
      <c r="I372" s="665">
        <v>232</v>
      </c>
      <c r="J372" s="665">
        <v>15</v>
      </c>
      <c r="K372" s="665">
        <v>3525</v>
      </c>
      <c r="L372" s="665">
        <v>1.6882183908045978</v>
      </c>
      <c r="M372" s="665">
        <v>235</v>
      </c>
      <c r="N372" s="665">
        <v>16</v>
      </c>
      <c r="O372" s="665">
        <v>4016</v>
      </c>
      <c r="P372" s="678">
        <v>1.9233716475095786</v>
      </c>
      <c r="Q372" s="666">
        <v>251</v>
      </c>
    </row>
    <row r="373" spans="1:17" ht="14.4" customHeight="1" x14ac:dyDescent="0.3">
      <c r="A373" s="661" t="s">
        <v>3705</v>
      </c>
      <c r="B373" s="662" t="s">
        <v>3235</v>
      </c>
      <c r="C373" s="662" t="s">
        <v>3277</v>
      </c>
      <c r="D373" s="662" t="s">
        <v>3302</v>
      </c>
      <c r="E373" s="662" t="s">
        <v>3303</v>
      </c>
      <c r="F373" s="665"/>
      <c r="G373" s="665"/>
      <c r="H373" s="665"/>
      <c r="I373" s="665"/>
      <c r="J373" s="665"/>
      <c r="K373" s="665"/>
      <c r="L373" s="665"/>
      <c r="M373" s="665"/>
      <c r="N373" s="665">
        <v>1</v>
      </c>
      <c r="O373" s="665">
        <v>126</v>
      </c>
      <c r="P373" s="678"/>
      <c r="Q373" s="666">
        <v>126</v>
      </c>
    </row>
    <row r="374" spans="1:17" ht="14.4" customHeight="1" x14ac:dyDescent="0.3">
      <c r="A374" s="661" t="s">
        <v>3705</v>
      </c>
      <c r="B374" s="662" t="s">
        <v>3235</v>
      </c>
      <c r="C374" s="662" t="s">
        <v>3277</v>
      </c>
      <c r="D374" s="662" t="s">
        <v>3304</v>
      </c>
      <c r="E374" s="662" t="s">
        <v>3305</v>
      </c>
      <c r="F374" s="665"/>
      <c r="G374" s="665"/>
      <c r="H374" s="665"/>
      <c r="I374" s="665"/>
      <c r="J374" s="665"/>
      <c r="K374" s="665"/>
      <c r="L374" s="665"/>
      <c r="M374" s="665"/>
      <c r="N374" s="665">
        <v>9</v>
      </c>
      <c r="O374" s="665">
        <v>819</v>
      </c>
      <c r="P374" s="678"/>
      <c r="Q374" s="666">
        <v>91</v>
      </c>
    </row>
    <row r="375" spans="1:17" ht="14.4" customHeight="1" x14ac:dyDescent="0.3">
      <c r="A375" s="661" t="s">
        <v>3705</v>
      </c>
      <c r="B375" s="662" t="s">
        <v>3235</v>
      </c>
      <c r="C375" s="662" t="s">
        <v>3277</v>
      </c>
      <c r="D375" s="662" t="s">
        <v>3310</v>
      </c>
      <c r="E375" s="662" t="s">
        <v>3311</v>
      </c>
      <c r="F375" s="665">
        <v>1</v>
      </c>
      <c r="G375" s="665">
        <v>314</v>
      </c>
      <c r="H375" s="665">
        <v>1</v>
      </c>
      <c r="I375" s="665">
        <v>314</v>
      </c>
      <c r="J375" s="665"/>
      <c r="K375" s="665"/>
      <c r="L375" s="665"/>
      <c r="M375" s="665"/>
      <c r="N375" s="665"/>
      <c r="O375" s="665"/>
      <c r="P375" s="678"/>
      <c r="Q375" s="666"/>
    </row>
    <row r="376" spans="1:17" ht="14.4" customHeight="1" x14ac:dyDescent="0.3">
      <c r="A376" s="661" t="s">
        <v>3705</v>
      </c>
      <c r="B376" s="662" t="s">
        <v>3235</v>
      </c>
      <c r="C376" s="662" t="s">
        <v>3277</v>
      </c>
      <c r="D376" s="662" t="s">
        <v>3312</v>
      </c>
      <c r="E376" s="662" t="s">
        <v>3313</v>
      </c>
      <c r="F376" s="665">
        <v>6</v>
      </c>
      <c r="G376" s="665">
        <v>342</v>
      </c>
      <c r="H376" s="665">
        <v>1</v>
      </c>
      <c r="I376" s="665">
        <v>57</v>
      </c>
      <c r="J376" s="665">
        <v>8</v>
      </c>
      <c r="K376" s="665">
        <v>472</v>
      </c>
      <c r="L376" s="665">
        <v>1.3801169590643274</v>
      </c>
      <c r="M376" s="665">
        <v>59</v>
      </c>
      <c r="N376" s="665">
        <v>12</v>
      </c>
      <c r="O376" s="665">
        <v>708</v>
      </c>
      <c r="P376" s="678">
        <v>2.0701754385964914</v>
      </c>
      <c r="Q376" s="666">
        <v>59</v>
      </c>
    </row>
    <row r="377" spans="1:17" ht="14.4" customHeight="1" x14ac:dyDescent="0.3">
      <c r="A377" s="661" t="s">
        <v>3705</v>
      </c>
      <c r="B377" s="662" t="s">
        <v>3235</v>
      </c>
      <c r="C377" s="662" t="s">
        <v>3277</v>
      </c>
      <c r="D377" s="662" t="s">
        <v>3318</v>
      </c>
      <c r="E377" s="662" t="s">
        <v>3319</v>
      </c>
      <c r="F377" s="665">
        <v>5</v>
      </c>
      <c r="G377" s="665">
        <v>1210</v>
      </c>
      <c r="H377" s="665">
        <v>1</v>
      </c>
      <c r="I377" s="665">
        <v>242</v>
      </c>
      <c r="J377" s="665">
        <v>7</v>
      </c>
      <c r="K377" s="665">
        <v>1729</v>
      </c>
      <c r="L377" s="665">
        <v>1.4289256198347107</v>
      </c>
      <c r="M377" s="665">
        <v>247</v>
      </c>
      <c r="N377" s="665">
        <v>11</v>
      </c>
      <c r="O377" s="665">
        <v>4224</v>
      </c>
      <c r="P377" s="678">
        <v>3.4909090909090907</v>
      </c>
      <c r="Q377" s="666">
        <v>384</v>
      </c>
    </row>
    <row r="378" spans="1:17" ht="14.4" customHeight="1" x14ac:dyDescent="0.3">
      <c r="A378" s="661" t="s">
        <v>3705</v>
      </c>
      <c r="B378" s="662" t="s">
        <v>3235</v>
      </c>
      <c r="C378" s="662" t="s">
        <v>3277</v>
      </c>
      <c r="D378" s="662" t="s">
        <v>3320</v>
      </c>
      <c r="E378" s="662" t="s">
        <v>3321</v>
      </c>
      <c r="F378" s="665">
        <v>7</v>
      </c>
      <c r="G378" s="665">
        <v>1722</v>
      </c>
      <c r="H378" s="665">
        <v>1</v>
      </c>
      <c r="I378" s="665">
        <v>246</v>
      </c>
      <c r="J378" s="665">
        <v>7</v>
      </c>
      <c r="K378" s="665">
        <v>1757</v>
      </c>
      <c r="L378" s="665">
        <v>1.0203252032520325</v>
      </c>
      <c r="M378" s="665">
        <v>251</v>
      </c>
      <c r="N378" s="665">
        <v>10</v>
      </c>
      <c r="O378" s="665">
        <v>3890</v>
      </c>
      <c r="P378" s="678">
        <v>2.2590011614401857</v>
      </c>
      <c r="Q378" s="666">
        <v>389</v>
      </c>
    </row>
    <row r="379" spans="1:17" ht="14.4" customHeight="1" x14ac:dyDescent="0.3">
      <c r="A379" s="661" t="s">
        <v>3705</v>
      </c>
      <c r="B379" s="662" t="s">
        <v>3235</v>
      </c>
      <c r="C379" s="662" t="s">
        <v>3277</v>
      </c>
      <c r="D379" s="662" t="s">
        <v>3360</v>
      </c>
      <c r="E379" s="662" t="s">
        <v>3361</v>
      </c>
      <c r="F379" s="665"/>
      <c r="G379" s="665"/>
      <c r="H379" s="665"/>
      <c r="I379" s="665"/>
      <c r="J379" s="665"/>
      <c r="K379" s="665"/>
      <c r="L379" s="665"/>
      <c r="M379" s="665"/>
      <c r="N379" s="665">
        <v>1</v>
      </c>
      <c r="O379" s="665">
        <v>33.33</v>
      </c>
      <c r="P379" s="678"/>
      <c r="Q379" s="666">
        <v>33.33</v>
      </c>
    </row>
    <row r="380" spans="1:17" ht="14.4" customHeight="1" x14ac:dyDescent="0.3">
      <c r="A380" s="661" t="s">
        <v>3705</v>
      </c>
      <c r="B380" s="662" t="s">
        <v>3235</v>
      </c>
      <c r="C380" s="662" t="s">
        <v>3277</v>
      </c>
      <c r="D380" s="662" t="s">
        <v>3706</v>
      </c>
      <c r="E380" s="662" t="s">
        <v>3707</v>
      </c>
      <c r="F380" s="665"/>
      <c r="G380" s="665"/>
      <c r="H380" s="665"/>
      <c r="I380" s="665"/>
      <c r="J380" s="665">
        <v>2</v>
      </c>
      <c r="K380" s="665">
        <v>114</v>
      </c>
      <c r="L380" s="665"/>
      <c r="M380" s="665">
        <v>57</v>
      </c>
      <c r="N380" s="665"/>
      <c r="O380" s="665"/>
      <c r="P380" s="678"/>
      <c r="Q380" s="666"/>
    </row>
    <row r="381" spans="1:17" ht="14.4" customHeight="1" x14ac:dyDescent="0.3">
      <c r="A381" s="661" t="s">
        <v>3705</v>
      </c>
      <c r="B381" s="662" t="s">
        <v>3235</v>
      </c>
      <c r="C381" s="662" t="s">
        <v>3277</v>
      </c>
      <c r="D381" s="662" t="s">
        <v>3376</v>
      </c>
      <c r="E381" s="662" t="s">
        <v>3377</v>
      </c>
      <c r="F381" s="665"/>
      <c r="G381" s="665"/>
      <c r="H381" s="665"/>
      <c r="I381" s="665"/>
      <c r="J381" s="665"/>
      <c r="K381" s="665"/>
      <c r="L381" s="665"/>
      <c r="M381" s="665"/>
      <c r="N381" s="665">
        <v>1</v>
      </c>
      <c r="O381" s="665">
        <v>113</v>
      </c>
      <c r="P381" s="678"/>
      <c r="Q381" s="666">
        <v>113</v>
      </c>
    </row>
    <row r="382" spans="1:17" ht="14.4" customHeight="1" x14ac:dyDescent="0.3">
      <c r="A382" s="661" t="s">
        <v>3705</v>
      </c>
      <c r="B382" s="662" t="s">
        <v>3235</v>
      </c>
      <c r="C382" s="662" t="s">
        <v>3277</v>
      </c>
      <c r="D382" s="662" t="s">
        <v>3386</v>
      </c>
      <c r="E382" s="662" t="s">
        <v>3387</v>
      </c>
      <c r="F382" s="665">
        <v>5</v>
      </c>
      <c r="G382" s="665">
        <v>260</v>
      </c>
      <c r="H382" s="665">
        <v>1</v>
      </c>
      <c r="I382" s="665">
        <v>52</v>
      </c>
      <c r="J382" s="665">
        <v>2</v>
      </c>
      <c r="K382" s="665">
        <v>106</v>
      </c>
      <c r="L382" s="665">
        <v>0.40769230769230769</v>
      </c>
      <c r="M382" s="665">
        <v>53</v>
      </c>
      <c r="N382" s="665">
        <v>3</v>
      </c>
      <c r="O382" s="665">
        <v>168</v>
      </c>
      <c r="P382" s="678">
        <v>0.64615384615384619</v>
      </c>
      <c r="Q382" s="666">
        <v>56</v>
      </c>
    </row>
    <row r="383" spans="1:17" ht="14.4" customHeight="1" x14ac:dyDescent="0.3">
      <c r="A383" s="661" t="s">
        <v>3705</v>
      </c>
      <c r="B383" s="662" t="s">
        <v>3235</v>
      </c>
      <c r="C383" s="662" t="s">
        <v>3277</v>
      </c>
      <c r="D383" s="662" t="s">
        <v>3390</v>
      </c>
      <c r="E383" s="662" t="s">
        <v>3391</v>
      </c>
      <c r="F383" s="665">
        <v>5</v>
      </c>
      <c r="G383" s="665">
        <v>560</v>
      </c>
      <c r="H383" s="665">
        <v>1</v>
      </c>
      <c r="I383" s="665">
        <v>112</v>
      </c>
      <c r="J383" s="665">
        <v>1</v>
      </c>
      <c r="K383" s="665">
        <v>114</v>
      </c>
      <c r="L383" s="665">
        <v>0.20357142857142857</v>
      </c>
      <c r="M383" s="665">
        <v>114</v>
      </c>
      <c r="N383" s="665">
        <v>3</v>
      </c>
      <c r="O383" s="665">
        <v>360</v>
      </c>
      <c r="P383" s="678">
        <v>0.6428571428571429</v>
      </c>
      <c r="Q383" s="666">
        <v>120</v>
      </c>
    </row>
    <row r="384" spans="1:17" ht="14.4" customHeight="1" x14ac:dyDescent="0.3">
      <c r="A384" s="661" t="s">
        <v>3705</v>
      </c>
      <c r="B384" s="662" t="s">
        <v>3235</v>
      </c>
      <c r="C384" s="662" t="s">
        <v>3277</v>
      </c>
      <c r="D384" s="662" t="s">
        <v>3398</v>
      </c>
      <c r="E384" s="662" t="s">
        <v>3399</v>
      </c>
      <c r="F384" s="665"/>
      <c r="G384" s="665"/>
      <c r="H384" s="665"/>
      <c r="I384" s="665"/>
      <c r="J384" s="665">
        <v>1</v>
      </c>
      <c r="K384" s="665">
        <v>109</v>
      </c>
      <c r="L384" s="665"/>
      <c r="M384" s="665">
        <v>109</v>
      </c>
      <c r="N384" s="665"/>
      <c r="O384" s="665"/>
      <c r="P384" s="678"/>
      <c r="Q384" s="666"/>
    </row>
    <row r="385" spans="1:17" ht="14.4" customHeight="1" x14ac:dyDescent="0.3">
      <c r="A385" s="661" t="s">
        <v>3705</v>
      </c>
      <c r="B385" s="662" t="s">
        <v>3235</v>
      </c>
      <c r="C385" s="662" t="s">
        <v>3277</v>
      </c>
      <c r="D385" s="662" t="s">
        <v>3400</v>
      </c>
      <c r="E385" s="662" t="s">
        <v>3401</v>
      </c>
      <c r="F385" s="665"/>
      <c r="G385" s="665"/>
      <c r="H385" s="665"/>
      <c r="I385" s="665"/>
      <c r="J385" s="665"/>
      <c r="K385" s="665"/>
      <c r="L385" s="665"/>
      <c r="M385" s="665"/>
      <c r="N385" s="665">
        <v>5</v>
      </c>
      <c r="O385" s="665">
        <v>715</v>
      </c>
      <c r="P385" s="678"/>
      <c r="Q385" s="666">
        <v>143</v>
      </c>
    </row>
    <row r="386" spans="1:17" ht="14.4" customHeight="1" x14ac:dyDescent="0.3">
      <c r="A386" s="661" t="s">
        <v>3705</v>
      </c>
      <c r="B386" s="662" t="s">
        <v>3235</v>
      </c>
      <c r="C386" s="662" t="s">
        <v>3277</v>
      </c>
      <c r="D386" s="662" t="s">
        <v>3410</v>
      </c>
      <c r="E386" s="662" t="s">
        <v>3411</v>
      </c>
      <c r="F386" s="665"/>
      <c r="G386" s="665"/>
      <c r="H386" s="665"/>
      <c r="I386" s="665"/>
      <c r="J386" s="665">
        <v>1</v>
      </c>
      <c r="K386" s="665">
        <v>95</v>
      </c>
      <c r="L386" s="665"/>
      <c r="M386" s="665">
        <v>95</v>
      </c>
      <c r="N386" s="665"/>
      <c r="O386" s="665"/>
      <c r="P386" s="678"/>
      <c r="Q386" s="666"/>
    </row>
    <row r="387" spans="1:17" ht="14.4" customHeight="1" x14ac:dyDescent="0.3">
      <c r="A387" s="661" t="s">
        <v>3705</v>
      </c>
      <c r="B387" s="662" t="s">
        <v>3235</v>
      </c>
      <c r="C387" s="662" t="s">
        <v>3277</v>
      </c>
      <c r="D387" s="662" t="s">
        <v>3412</v>
      </c>
      <c r="E387" s="662" t="s">
        <v>3413</v>
      </c>
      <c r="F387" s="665"/>
      <c r="G387" s="665"/>
      <c r="H387" s="665"/>
      <c r="I387" s="665"/>
      <c r="J387" s="665">
        <v>3</v>
      </c>
      <c r="K387" s="665">
        <v>636</v>
      </c>
      <c r="L387" s="665"/>
      <c r="M387" s="665">
        <v>212</v>
      </c>
      <c r="N387" s="665">
        <v>2</v>
      </c>
      <c r="O387" s="665">
        <v>788</v>
      </c>
      <c r="P387" s="678"/>
      <c r="Q387" s="666">
        <v>394</v>
      </c>
    </row>
    <row r="388" spans="1:17" ht="14.4" customHeight="1" x14ac:dyDescent="0.3">
      <c r="A388" s="661" t="s">
        <v>3705</v>
      </c>
      <c r="B388" s="662" t="s">
        <v>3428</v>
      </c>
      <c r="C388" s="662" t="s">
        <v>3277</v>
      </c>
      <c r="D388" s="662" t="s">
        <v>3298</v>
      </c>
      <c r="E388" s="662" t="s">
        <v>3299</v>
      </c>
      <c r="F388" s="665"/>
      <c r="G388" s="665"/>
      <c r="H388" s="665"/>
      <c r="I388" s="665"/>
      <c r="J388" s="665">
        <v>1</v>
      </c>
      <c r="K388" s="665">
        <v>349</v>
      </c>
      <c r="L388" s="665"/>
      <c r="M388" s="665">
        <v>349</v>
      </c>
      <c r="N388" s="665"/>
      <c r="O388" s="665"/>
      <c r="P388" s="678"/>
      <c r="Q388" s="666"/>
    </row>
    <row r="389" spans="1:17" ht="14.4" customHeight="1" x14ac:dyDescent="0.3">
      <c r="A389" s="661" t="s">
        <v>3705</v>
      </c>
      <c r="B389" s="662" t="s">
        <v>3428</v>
      </c>
      <c r="C389" s="662" t="s">
        <v>3277</v>
      </c>
      <c r="D389" s="662" t="s">
        <v>3300</v>
      </c>
      <c r="E389" s="662" t="s">
        <v>3301</v>
      </c>
      <c r="F389" s="665"/>
      <c r="G389" s="665"/>
      <c r="H389" s="665"/>
      <c r="I389" s="665"/>
      <c r="J389" s="665"/>
      <c r="K389" s="665"/>
      <c r="L389" s="665"/>
      <c r="M389" s="665"/>
      <c r="N389" s="665">
        <v>2</v>
      </c>
      <c r="O389" s="665">
        <v>502</v>
      </c>
      <c r="P389" s="678"/>
      <c r="Q389" s="666">
        <v>251</v>
      </c>
    </row>
    <row r="390" spans="1:17" ht="14.4" customHeight="1" x14ac:dyDescent="0.3">
      <c r="A390" s="661" t="s">
        <v>3705</v>
      </c>
      <c r="B390" s="662" t="s">
        <v>3428</v>
      </c>
      <c r="C390" s="662" t="s">
        <v>3277</v>
      </c>
      <c r="D390" s="662" t="s">
        <v>3304</v>
      </c>
      <c r="E390" s="662" t="s">
        <v>3305</v>
      </c>
      <c r="F390" s="665">
        <v>5</v>
      </c>
      <c r="G390" s="665">
        <v>435</v>
      </c>
      <c r="H390" s="665">
        <v>1</v>
      </c>
      <c r="I390" s="665">
        <v>87</v>
      </c>
      <c r="J390" s="665">
        <v>4</v>
      </c>
      <c r="K390" s="665">
        <v>356</v>
      </c>
      <c r="L390" s="665">
        <v>0.81839080459770119</v>
      </c>
      <c r="M390" s="665">
        <v>89</v>
      </c>
      <c r="N390" s="665"/>
      <c r="O390" s="665"/>
      <c r="P390" s="678"/>
      <c r="Q390" s="666"/>
    </row>
    <row r="391" spans="1:17" ht="14.4" customHeight="1" x14ac:dyDescent="0.3">
      <c r="A391" s="661" t="s">
        <v>3705</v>
      </c>
      <c r="B391" s="662" t="s">
        <v>3428</v>
      </c>
      <c r="C391" s="662" t="s">
        <v>3277</v>
      </c>
      <c r="D391" s="662" t="s">
        <v>3318</v>
      </c>
      <c r="E391" s="662" t="s">
        <v>3319</v>
      </c>
      <c r="F391" s="665">
        <v>1</v>
      </c>
      <c r="G391" s="665">
        <v>242</v>
      </c>
      <c r="H391" s="665">
        <v>1</v>
      </c>
      <c r="I391" s="665">
        <v>242</v>
      </c>
      <c r="J391" s="665">
        <v>1</v>
      </c>
      <c r="K391" s="665">
        <v>247</v>
      </c>
      <c r="L391" s="665">
        <v>1.0206611570247934</v>
      </c>
      <c r="M391" s="665">
        <v>247</v>
      </c>
      <c r="N391" s="665">
        <v>2</v>
      </c>
      <c r="O391" s="665">
        <v>768</v>
      </c>
      <c r="P391" s="678">
        <v>3.1735537190082646</v>
      </c>
      <c r="Q391" s="666">
        <v>384</v>
      </c>
    </row>
    <row r="392" spans="1:17" ht="14.4" customHeight="1" x14ac:dyDescent="0.3">
      <c r="A392" s="661" t="s">
        <v>3705</v>
      </c>
      <c r="B392" s="662" t="s">
        <v>3428</v>
      </c>
      <c r="C392" s="662" t="s">
        <v>3277</v>
      </c>
      <c r="D392" s="662" t="s">
        <v>3429</v>
      </c>
      <c r="E392" s="662"/>
      <c r="F392" s="665">
        <v>1</v>
      </c>
      <c r="G392" s="665">
        <v>344</v>
      </c>
      <c r="H392" s="665">
        <v>1</v>
      </c>
      <c r="I392" s="665">
        <v>344</v>
      </c>
      <c r="J392" s="665"/>
      <c r="K392" s="665"/>
      <c r="L392" s="665"/>
      <c r="M392" s="665"/>
      <c r="N392" s="665"/>
      <c r="O392" s="665"/>
      <c r="P392" s="678"/>
      <c r="Q392" s="666"/>
    </row>
    <row r="393" spans="1:17" ht="14.4" customHeight="1" x14ac:dyDescent="0.3">
      <c r="A393" s="661" t="s">
        <v>3705</v>
      </c>
      <c r="B393" s="662" t="s">
        <v>3428</v>
      </c>
      <c r="C393" s="662" t="s">
        <v>3277</v>
      </c>
      <c r="D393" s="662" t="s">
        <v>3442</v>
      </c>
      <c r="E393" s="662" t="s">
        <v>3443</v>
      </c>
      <c r="F393" s="665">
        <v>1</v>
      </c>
      <c r="G393" s="665">
        <v>194</v>
      </c>
      <c r="H393" s="665">
        <v>1</v>
      </c>
      <c r="I393" s="665">
        <v>194</v>
      </c>
      <c r="J393" s="665">
        <v>1</v>
      </c>
      <c r="K393" s="665">
        <v>197</v>
      </c>
      <c r="L393" s="665">
        <v>1.0154639175257731</v>
      </c>
      <c r="M393" s="665">
        <v>197</v>
      </c>
      <c r="N393" s="665">
        <v>2</v>
      </c>
      <c r="O393" s="665">
        <v>410</v>
      </c>
      <c r="P393" s="678">
        <v>2.1134020618556701</v>
      </c>
      <c r="Q393" s="666">
        <v>205</v>
      </c>
    </row>
    <row r="394" spans="1:17" ht="14.4" customHeight="1" x14ac:dyDescent="0.3">
      <c r="A394" s="661" t="s">
        <v>3705</v>
      </c>
      <c r="B394" s="662" t="s">
        <v>3428</v>
      </c>
      <c r="C394" s="662" t="s">
        <v>3277</v>
      </c>
      <c r="D394" s="662" t="s">
        <v>3456</v>
      </c>
      <c r="E394" s="662" t="s">
        <v>3457</v>
      </c>
      <c r="F394" s="665">
        <v>1</v>
      </c>
      <c r="G394" s="665">
        <v>336</v>
      </c>
      <c r="H394" s="665">
        <v>1</v>
      </c>
      <c r="I394" s="665">
        <v>336</v>
      </c>
      <c r="J394" s="665">
        <v>1</v>
      </c>
      <c r="K394" s="665">
        <v>341</v>
      </c>
      <c r="L394" s="665">
        <v>1.0148809523809523</v>
      </c>
      <c r="M394" s="665">
        <v>341</v>
      </c>
      <c r="N394" s="665">
        <v>1</v>
      </c>
      <c r="O394" s="665">
        <v>364</v>
      </c>
      <c r="P394" s="678">
        <v>1.0833333333333333</v>
      </c>
      <c r="Q394" s="666">
        <v>364</v>
      </c>
    </row>
    <row r="395" spans="1:17" ht="14.4" customHeight="1" x14ac:dyDescent="0.3">
      <c r="A395" s="661" t="s">
        <v>3705</v>
      </c>
      <c r="B395" s="662" t="s">
        <v>3428</v>
      </c>
      <c r="C395" s="662" t="s">
        <v>3277</v>
      </c>
      <c r="D395" s="662" t="s">
        <v>3400</v>
      </c>
      <c r="E395" s="662" t="s">
        <v>3401</v>
      </c>
      <c r="F395" s="665">
        <v>1</v>
      </c>
      <c r="G395" s="665">
        <v>136</v>
      </c>
      <c r="H395" s="665">
        <v>1</v>
      </c>
      <c r="I395" s="665">
        <v>136</v>
      </c>
      <c r="J395" s="665">
        <v>3</v>
      </c>
      <c r="K395" s="665">
        <v>417</v>
      </c>
      <c r="L395" s="665">
        <v>3.0661764705882355</v>
      </c>
      <c r="M395" s="665">
        <v>139</v>
      </c>
      <c r="N395" s="665"/>
      <c r="O395" s="665"/>
      <c r="P395" s="678"/>
      <c r="Q395" s="666"/>
    </row>
    <row r="396" spans="1:17" ht="14.4" customHeight="1" x14ac:dyDescent="0.3">
      <c r="A396" s="661" t="s">
        <v>3705</v>
      </c>
      <c r="B396" s="662" t="s">
        <v>3428</v>
      </c>
      <c r="C396" s="662" t="s">
        <v>3277</v>
      </c>
      <c r="D396" s="662" t="s">
        <v>3464</v>
      </c>
      <c r="E396" s="662" t="s">
        <v>3465</v>
      </c>
      <c r="F396" s="665"/>
      <c r="G396" s="665"/>
      <c r="H396" s="665"/>
      <c r="I396" s="665"/>
      <c r="J396" s="665"/>
      <c r="K396" s="665"/>
      <c r="L396" s="665"/>
      <c r="M396" s="665"/>
      <c r="N396" s="665">
        <v>2</v>
      </c>
      <c r="O396" s="665">
        <v>244</v>
      </c>
      <c r="P396" s="678"/>
      <c r="Q396" s="666">
        <v>122</v>
      </c>
    </row>
    <row r="397" spans="1:17" ht="14.4" customHeight="1" x14ac:dyDescent="0.3">
      <c r="A397" s="661" t="s">
        <v>3708</v>
      </c>
      <c r="B397" s="662" t="s">
        <v>3235</v>
      </c>
      <c r="C397" s="662" t="s">
        <v>3277</v>
      </c>
      <c r="D397" s="662" t="s">
        <v>3300</v>
      </c>
      <c r="E397" s="662" t="s">
        <v>3301</v>
      </c>
      <c r="F397" s="665">
        <v>5</v>
      </c>
      <c r="G397" s="665">
        <v>1160</v>
      </c>
      <c r="H397" s="665">
        <v>1</v>
      </c>
      <c r="I397" s="665">
        <v>232</v>
      </c>
      <c r="J397" s="665">
        <v>4</v>
      </c>
      <c r="K397" s="665">
        <v>940</v>
      </c>
      <c r="L397" s="665">
        <v>0.81034482758620685</v>
      </c>
      <c r="M397" s="665">
        <v>235</v>
      </c>
      <c r="N397" s="665">
        <v>2</v>
      </c>
      <c r="O397" s="665">
        <v>502</v>
      </c>
      <c r="P397" s="678">
        <v>0.43275862068965515</v>
      </c>
      <c r="Q397" s="666">
        <v>251</v>
      </c>
    </row>
    <row r="398" spans="1:17" ht="14.4" customHeight="1" x14ac:dyDescent="0.3">
      <c r="A398" s="661" t="s">
        <v>3708</v>
      </c>
      <c r="B398" s="662" t="s">
        <v>3235</v>
      </c>
      <c r="C398" s="662" t="s">
        <v>3277</v>
      </c>
      <c r="D398" s="662" t="s">
        <v>3312</v>
      </c>
      <c r="E398" s="662" t="s">
        <v>3313</v>
      </c>
      <c r="F398" s="665">
        <v>2</v>
      </c>
      <c r="G398" s="665">
        <v>114</v>
      </c>
      <c r="H398" s="665">
        <v>1</v>
      </c>
      <c r="I398" s="665">
        <v>57</v>
      </c>
      <c r="J398" s="665">
        <v>3</v>
      </c>
      <c r="K398" s="665">
        <v>177</v>
      </c>
      <c r="L398" s="665">
        <v>1.5526315789473684</v>
      </c>
      <c r="M398" s="665">
        <v>59</v>
      </c>
      <c r="N398" s="665">
        <v>2</v>
      </c>
      <c r="O398" s="665">
        <v>118</v>
      </c>
      <c r="P398" s="678">
        <v>1.0350877192982457</v>
      </c>
      <c r="Q398" s="666">
        <v>59</v>
      </c>
    </row>
    <row r="399" spans="1:17" ht="14.4" customHeight="1" x14ac:dyDescent="0.3">
      <c r="A399" s="661" t="s">
        <v>3708</v>
      </c>
      <c r="B399" s="662" t="s">
        <v>3235</v>
      </c>
      <c r="C399" s="662" t="s">
        <v>3277</v>
      </c>
      <c r="D399" s="662" t="s">
        <v>3318</v>
      </c>
      <c r="E399" s="662" t="s">
        <v>3319</v>
      </c>
      <c r="F399" s="665">
        <v>3</v>
      </c>
      <c r="G399" s="665">
        <v>726</v>
      </c>
      <c r="H399" s="665">
        <v>1</v>
      </c>
      <c r="I399" s="665">
        <v>242</v>
      </c>
      <c r="J399" s="665">
        <v>2</v>
      </c>
      <c r="K399" s="665">
        <v>494</v>
      </c>
      <c r="L399" s="665">
        <v>0.68044077134986225</v>
      </c>
      <c r="M399" s="665">
        <v>247</v>
      </c>
      <c r="N399" s="665">
        <v>1</v>
      </c>
      <c r="O399" s="665">
        <v>384</v>
      </c>
      <c r="P399" s="678">
        <v>0.52892561983471076</v>
      </c>
      <c r="Q399" s="666">
        <v>384</v>
      </c>
    </row>
    <row r="400" spans="1:17" ht="14.4" customHeight="1" x14ac:dyDescent="0.3">
      <c r="A400" s="661" t="s">
        <v>3708</v>
      </c>
      <c r="B400" s="662" t="s">
        <v>3235</v>
      </c>
      <c r="C400" s="662" t="s">
        <v>3277</v>
      </c>
      <c r="D400" s="662" t="s">
        <v>3320</v>
      </c>
      <c r="E400" s="662" t="s">
        <v>3321</v>
      </c>
      <c r="F400" s="665"/>
      <c r="G400" s="665"/>
      <c r="H400" s="665"/>
      <c r="I400" s="665"/>
      <c r="J400" s="665">
        <v>1</v>
      </c>
      <c r="K400" s="665">
        <v>251</v>
      </c>
      <c r="L400" s="665"/>
      <c r="M400" s="665">
        <v>251</v>
      </c>
      <c r="N400" s="665">
        <v>1</v>
      </c>
      <c r="O400" s="665">
        <v>389</v>
      </c>
      <c r="P400" s="678"/>
      <c r="Q400" s="666">
        <v>389</v>
      </c>
    </row>
    <row r="401" spans="1:17" ht="14.4" customHeight="1" x14ac:dyDescent="0.3">
      <c r="A401" s="661" t="s">
        <v>3708</v>
      </c>
      <c r="B401" s="662" t="s">
        <v>3235</v>
      </c>
      <c r="C401" s="662" t="s">
        <v>3277</v>
      </c>
      <c r="D401" s="662" t="s">
        <v>3386</v>
      </c>
      <c r="E401" s="662" t="s">
        <v>3387</v>
      </c>
      <c r="F401" s="665"/>
      <c r="G401" s="665"/>
      <c r="H401" s="665"/>
      <c r="I401" s="665"/>
      <c r="J401" s="665"/>
      <c r="K401" s="665"/>
      <c r="L401" s="665"/>
      <c r="M401" s="665"/>
      <c r="N401" s="665">
        <v>1</v>
      </c>
      <c r="O401" s="665">
        <v>56</v>
      </c>
      <c r="P401" s="678"/>
      <c r="Q401" s="666">
        <v>56</v>
      </c>
    </row>
    <row r="402" spans="1:17" ht="14.4" customHeight="1" x14ac:dyDescent="0.3">
      <c r="A402" s="661" t="s">
        <v>3708</v>
      </c>
      <c r="B402" s="662" t="s">
        <v>3235</v>
      </c>
      <c r="C402" s="662" t="s">
        <v>3277</v>
      </c>
      <c r="D402" s="662" t="s">
        <v>3390</v>
      </c>
      <c r="E402" s="662" t="s">
        <v>3391</v>
      </c>
      <c r="F402" s="665"/>
      <c r="G402" s="665"/>
      <c r="H402" s="665"/>
      <c r="I402" s="665"/>
      <c r="J402" s="665"/>
      <c r="K402" s="665"/>
      <c r="L402" s="665"/>
      <c r="M402" s="665"/>
      <c r="N402" s="665">
        <v>1</v>
      </c>
      <c r="O402" s="665">
        <v>120</v>
      </c>
      <c r="P402" s="678"/>
      <c r="Q402" s="666">
        <v>120</v>
      </c>
    </row>
    <row r="403" spans="1:17" ht="14.4" customHeight="1" x14ac:dyDescent="0.3">
      <c r="A403" s="661" t="s">
        <v>3709</v>
      </c>
      <c r="B403" s="662" t="s">
        <v>3235</v>
      </c>
      <c r="C403" s="662" t="s">
        <v>3277</v>
      </c>
      <c r="D403" s="662" t="s">
        <v>3300</v>
      </c>
      <c r="E403" s="662" t="s">
        <v>3301</v>
      </c>
      <c r="F403" s="665">
        <v>3</v>
      </c>
      <c r="G403" s="665">
        <v>696</v>
      </c>
      <c r="H403" s="665">
        <v>1</v>
      </c>
      <c r="I403" s="665">
        <v>232</v>
      </c>
      <c r="J403" s="665">
        <v>5</v>
      </c>
      <c r="K403" s="665">
        <v>1175</v>
      </c>
      <c r="L403" s="665">
        <v>1.6882183908045978</v>
      </c>
      <c r="M403" s="665">
        <v>235</v>
      </c>
      <c r="N403" s="665">
        <v>6</v>
      </c>
      <c r="O403" s="665">
        <v>1506</v>
      </c>
      <c r="P403" s="678">
        <v>2.1637931034482758</v>
      </c>
      <c r="Q403" s="666">
        <v>251</v>
      </c>
    </row>
    <row r="404" spans="1:17" ht="14.4" customHeight="1" x14ac:dyDescent="0.3">
      <c r="A404" s="661" t="s">
        <v>3709</v>
      </c>
      <c r="B404" s="662" t="s">
        <v>3235</v>
      </c>
      <c r="C404" s="662" t="s">
        <v>3277</v>
      </c>
      <c r="D404" s="662" t="s">
        <v>3304</v>
      </c>
      <c r="E404" s="662" t="s">
        <v>3305</v>
      </c>
      <c r="F404" s="665"/>
      <c r="G404" s="665"/>
      <c r="H404" s="665"/>
      <c r="I404" s="665"/>
      <c r="J404" s="665"/>
      <c r="K404" s="665"/>
      <c r="L404" s="665"/>
      <c r="M404" s="665"/>
      <c r="N404" s="665">
        <v>1</v>
      </c>
      <c r="O404" s="665">
        <v>91</v>
      </c>
      <c r="P404" s="678"/>
      <c r="Q404" s="666">
        <v>91</v>
      </c>
    </row>
    <row r="405" spans="1:17" ht="14.4" customHeight="1" x14ac:dyDescent="0.3">
      <c r="A405" s="661" t="s">
        <v>3709</v>
      </c>
      <c r="B405" s="662" t="s">
        <v>3235</v>
      </c>
      <c r="C405" s="662" t="s">
        <v>3277</v>
      </c>
      <c r="D405" s="662" t="s">
        <v>3312</v>
      </c>
      <c r="E405" s="662" t="s">
        <v>3313</v>
      </c>
      <c r="F405" s="665">
        <v>1</v>
      </c>
      <c r="G405" s="665">
        <v>57</v>
      </c>
      <c r="H405" s="665">
        <v>1</v>
      </c>
      <c r="I405" s="665">
        <v>57</v>
      </c>
      <c r="J405" s="665">
        <v>2</v>
      </c>
      <c r="K405" s="665">
        <v>118</v>
      </c>
      <c r="L405" s="665">
        <v>2.0701754385964914</v>
      </c>
      <c r="M405" s="665">
        <v>59</v>
      </c>
      <c r="N405" s="665">
        <v>6</v>
      </c>
      <c r="O405" s="665">
        <v>354</v>
      </c>
      <c r="P405" s="678">
        <v>6.2105263157894735</v>
      </c>
      <c r="Q405" s="666">
        <v>59</v>
      </c>
    </row>
    <row r="406" spans="1:17" ht="14.4" customHeight="1" x14ac:dyDescent="0.3">
      <c r="A406" s="661" t="s">
        <v>3709</v>
      </c>
      <c r="B406" s="662" t="s">
        <v>3235</v>
      </c>
      <c r="C406" s="662" t="s">
        <v>3277</v>
      </c>
      <c r="D406" s="662" t="s">
        <v>3318</v>
      </c>
      <c r="E406" s="662" t="s">
        <v>3319</v>
      </c>
      <c r="F406" s="665"/>
      <c r="G406" s="665"/>
      <c r="H406" s="665"/>
      <c r="I406" s="665"/>
      <c r="J406" s="665">
        <v>1</v>
      </c>
      <c r="K406" s="665">
        <v>247</v>
      </c>
      <c r="L406" s="665"/>
      <c r="M406" s="665">
        <v>247</v>
      </c>
      <c r="N406" s="665">
        <v>6</v>
      </c>
      <c r="O406" s="665">
        <v>2304</v>
      </c>
      <c r="P406" s="678"/>
      <c r="Q406" s="666">
        <v>384</v>
      </c>
    </row>
    <row r="407" spans="1:17" ht="14.4" customHeight="1" x14ac:dyDescent="0.3">
      <c r="A407" s="661" t="s">
        <v>3709</v>
      </c>
      <c r="B407" s="662" t="s">
        <v>3235</v>
      </c>
      <c r="C407" s="662" t="s">
        <v>3277</v>
      </c>
      <c r="D407" s="662" t="s">
        <v>3320</v>
      </c>
      <c r="E407" s="662" t="s">
        <v>3321</v>
      </c>
      <c r="F407" s="665">
        <v>1</v>
      </c>
      <c r="G407" s="665">
        <v>246</v>
      </c>
      <c r="H407" s="665">
        <v>1</v>
      </c>
      <c r="I407" s="665">
        <v>246</v>
      </c>
      <c r="J407" s="665">
        <v>2</v>
      </c>
      <c r="K407" s="665">
        <v>502</v>
      </c>
      <c r="L407" s="665">
        <v>2.0406504065040649</v>
      </c>
      <c r="M407" s="665">
        <v>251</v>
      </c>
      <c r="N407" s="665">
        <v>5</v>
      </c>
      <c r="O407" s="665">
        <v>1945</v>
      </c>
      <c r="P407" s="678">
        <v>7.9065040650406502</v>
      </c>
      <c r="Q407" s="666">
        <v>389</v>
      </c>
    </row>
    <row r="408" spans="1:17" ht="14.4" customHeight="1" x14ac:dyDescent="0.3">
      <c r="A408" s="661" t="s">
        <v>3709</v>
      </c>
      <c r="B408" s="662" t="s">
        <v>3235</v>
      </c>
      <c r="C408" s="662" t="s">
        <v>3277</v>
      </c>
      <c r="D408" s="662" t="s">
        <v>3400</v>
      </c>
      <c r="E408" s="662" t="s">
        <v>3401</v>
      </c>
      <c r="F408" s="665"/>
      <c r="G408" s="665"/>
      <c r="H408" s="665"/>
      <c r="I408" s="665"/>
      <c r="J408" s="665"/>
      <c r="K408" s="665"/>
      <c r="L408" s="665"/>
      <c r="M408" s="665"/>
      <c r="N408" s="665">
        <v>1</v>
      </c>
      <c r="O408" s="665">
        <v>143</v>
      </c>
      <c r="P408" s="678"/>
      <c r="Q408" s="666">
        <v>143</v>
      </c>
    </row>
    <row r="409" spans="1:17" ht="14.4" customHeight="1" x14ac:dyDescent="0.3">
      <c r="A409" s="661" t="s">
        <v>3709</v>
      </c>
      <c r="B409" s="662" t="s">
        <v>3428</v>
      </c>
      <c r="C409" s="662" t="s">
        <v>3277</v>
      </c>
      <c r="D409" s="662" t="s">
        <v>3304</v>
      </c>
      <c r="E409" s="662" t="s">
        <v>3305</v>
      </c>
      <c r="F409" s="665"/>
      <c r="G409" s="665"/>
      <c r="H409" s="665"/>
      <c r="I409" s="665"/>
      <c r="J409" s="665">
        <v>1</v>
      </c>
      <c r="K409" s="665">
        <v>89</v>
      </c>
      <c r="L409" s="665"/>
      <c r="M409" s="665">
        <v>89</v>
      </c>
      <c r="N409" s="665"/>
      <c r="O409" s="665"/>
      <c r="P409" s="678"/>
      <c r="Q409" s="666"/>
    </row>
    <row r="410" spans="1:17" ht="14.4" customHeight="1" x14ac:dyDescent="0.3">
      <c r="A410" s="661" t="s">
        <v>3709</v>
      </c>
      <c r="B410" s="662" t="s">
        <v>3428</v>
      </c>
      <c r="C410" s="662" t="s">
        <v>3277</v>
      </c>
      <c r="D410" s="662" t="s">
        <v>3400</v>
      </c>
      <c r="E410" s="662" t="s">
        <v>3401</v>
      </c>
      <c r="F410" s="665"/>
      <c r="G410" s="665"/>
      <c r="H410" s="665"/>
      <c r="I410" s="665"/>
      <c r="J410" s="665">
        <v>1</v>
      </c>
      <c r="K410" s="665">
        <v>139</v>
      </c>
      <c r="L410" s="665"/>
      <c r="M410" s="665">
        <v>139</v>
      </c>
      <c r="N410" s="665"/>
      <c r="O410" s="665"/>
      <c r="P410" s="678"/>
      <c r="Q410" s="666"/>
    </row>
    <row r="411" spans="1:17" ht="14.4" customHeight="1" x14ac:dyDescent="0.3">
      <c r="A411" s="661" t="s">
        <v>3710</v>
      </c>
      <c r="B411" s="662" t="s">
        <v>3235</v>
      </c>
      <c r="C411" s="662" t="s">
        <v>3277</v>
      </c>
      <c r="D411" s="662" t="s">
        <v>3288</v>
      </c>
      <c r="E411" s="662" t="s">
        <v>3289</v>
      </c>
      <c r="F411" s="665"/>
      <c r="G411" s="665"/>
      <c r="H411" s="665"/>
      <c r="I411" s="665"/>
      <c r="J411" s="665"/>
      <c r="K411" s="665"/>
      <c r="L411" s="665"/>
      <c r="M411" s="665"/>
      <c r="N411" s="665">
        <v>2</v>
      </c>
      <c r="O411" s="665">
        <v>74</v>
      </c>
      <c r="P411" s="678"/>
      <c r="Q411" s="666">
        <v>37</v>
      </c>
    </row>
    <row r="412" spans="1:17" ht="14.4" customHeight="1" x14ac:dyDescent="0.3">
      <c r="A412" s="661" t="s">
        <v>3710</v>
      </c>
      <c r="B412" s="662" t="s">
        <v>3235</v>
      </c>
      <c r="C412" s="662" t="s">
        <v>3277</v>
      </c>
      <c r="D412" s="662" t="s">
        <v>3298</v>
      </c>
      <c r="E412" s="662" t="s">
        <v>3299</v>
      </c>
      <c r="F412" s="665"/>
      <c r="G412" s="665"/>
      <c r="H412" s="665"/>
      <c r="I412" s="665"/>
      <c r="J412" s="665"/>
      <c r="K412" s="665"/>
      <c r="L412" s="665"/>
      <c r="M412" s="665"/>
      <c r="N412" s="665">
        <v>2</v>
      </c>
      <c r="O412" s="665">
        <v>744</v>
      </c>
      <c r="P412" s="678"/>
      <c r="Q412" s="666">
        <v>372</v>
      </c>
    </row>
    <row r="413" spans="1:17" ht="14.4" customHeight="1" x14ac:dyDescent="0.3">
      <c r="A413" s="661" t="s">
        <v>3710</v>
      </c>
      <c r="B413" s="662" t="s">
        <v>3235</v>
      </c>
      <c r="C413" s="662" t="s">
        <v>3277</v>
      </c>
      <c r="D413" s="662" t="s">
        <v>3300</v>
      </c>
      <c r="E413" s="662" t="s">
        <v>3301</v>
      </c>
      <c r="F413" s="665">
        <v>11</v>
      </c>
      <c r="G413" s="665">
        <v>2552</v>
      </c>
      <c r="H413" s="665">
        <v>1</v>
      </c>
      <c r="I413" s="665">
        <v>232</v>
      </c>
      <c r="J413" s="665">
        <v>8</v>
      </c>
      <c r="K413" s="665">
        <v>1880</v>
      </c>
      <c r="L413" s="665">
        <v>0.73667711598746077</v>
      </c>
      <c r="M413" s="665">
        <v>235</v>
      </c>
      <c r="N413" s="665">
        <v>5</v>
      </c>
      <c r="O413" s="665">
        <v>1255</v>
      </c>
      <c r="P413" s="678">
        <v>0.49177115987460818</v>
      </c>
      <c r="Q413" s="666">
        <v>251</v>
      </c>
    </row>
    <row r="414" spans="1:17" ht="14.4" customHeight="1" x14ac:dyDescent="0.3">
      <c r="A414" s="661" t="s">
        <v>3710</v>
      </c>
      <c r="B414" s="662" t="s">
        <v>3235</v>
      </c>
      <c r="C414" s="662" t="s">
        <v>3277</v>
      </c>
      <c r="D414" s="662" t="s">
        <v>3302</v>
      </c>
      <c r="E414" s="662" t="s">
        <v>3303</v>
      </c>
      <c r="F414" s="665">
        <v>1</v>
      </c>
      <c r="G414" s="665">
        <v>116</v>
      </c>
      <c r="H414" s="665">
        <v>1</v>
      </c>
      <c r="I414" s="665">
        <v>116</v>
      </c>
      <c r="J414" s="665">
        <v>2</v>
      </c>
      <c r="K414" s="665">
        <v>236</v>
      </c>
      <c r="L414" s="665">
        <v>2.0344827586206895</v>
      </c>
      <c r="M414" s="665">
        <v>118</v>
      </c>
      <c r="N414" s="665"/>
      <c r="O414" s="665"/>
      <c r="P414" s="678"/>
      <c r="Q414" s="666"/>
    </row>
    <row r="415" spans="1:17" ht="14.4" customHeight="1" x14ac:dyDescent="0.3">
      <c r="A415" s="661" t="s">
        <v>3710</v>
      </c>
      <c r="B415" s="662" t="s">
        <v>3235</v>
      </c>
      <c r="C415" s="662" t="s">
        <v>3277</v>
      </c>
      <c r="D415" s="662" t="s">
        <v>3304</v>
      </c>
      <c r="E415" s="662" t="s">
        <v>3305</v>
      </c>
      <c r="F415" s="665"/>
      <c r="G415" s="665"/>
      <c r="H415" s="665"/>
      <c r="I415" s="665"/>
      <c r="J415" s="665">
        <v>1</v>
      </c>
      <c r="K415" s="665">
        <v>89</v>
      </c>
      <c r="L415" s="665"/>
      <c r="M415" s="665">
        <v>89</v>
      </c>
      <c r="N415" s="665">
        <v>1</v>
      </c>
      <c r="O415" s="665">
        <v>91</v>
      </c>
      <c r="P415" s="678"/>
      <c r="Q415" s="666">
        <v>91</v>
      </c>
    </row>
    <row r="416" spans="1:17" ht="14.4" customHeight="1" x14ac:dyDescent="0.3">
      <c r="A416" s="661" t="s">
        <v>3710</v>
      </c>
      <c r="B416" s="662" t="s">
        <v>3235</v>
      </c>
      <c r="C416" s="662" t="s">
        <v>3277</v>
      </c>
      <c r="D416" s="662" t="s">
        <v>3312</v>
      </c>
      <c r="E416" s="662" t="s">
        <v>3313</v>
      </c>
      <c r="F416" s="665">
        <v>2</v>
      </c>
      <c r="G416" s="665">
        <v>114</v>
      </c>
      <c r="H416" s="665">
        <v>1</v>
      </c>
      <c r="I416" s="665">
        <v>57</v>
      </c>
      <c r="J416" s="665">
        <v>7</v>
      </c>
      <c r="K416" s="665">
        <v>413</v>
      </c>
      <c r="L416" s="665">
        <v>3.6228070175438596</v>
      </c>
      <c r="M416" s="665">
        <v>59</v>
      </c>
      <c r="N416" s="665">
        <v>2</v>
      </c>
      <c r="O416" s="665">
        <v>118</v>
      </c>
      <c r="P416" s="678">
        <v>1.0350877192982457</v>
      </c>
      <c r="Q416" s="666">
        <v>59</v>
      </c>
    </row>
    <row r="417" spans="1:17" ht="14.4" customHeight="1" x14ac:dyDescent="0.3">
      <c r="A417" s="661" t="s">
        <v>3710</v>
      </c>
      <c r="B417" s="662" t="s">
        <v>3235</v>
      </c>
      <c r="C417" s="662" t="s">
        <v>3277</v>
      </c>
      <c r="D417" s="662" t="s">
        <v>3318</v>
      </c>
      <c r="E417" s="662" t="s">
        <v>3319</v>
      </c>
      <c r="F417" s="665">
        <v>6</v>
      </c>
      <c r="G417" s="665">
        <v>1452</v>
      </c>
      <c r="H417" s="665">
        <v>1</v>
      </c>
      <c r="I417" s="665">
        <v>242</v>
      </c>
      <c r="J417" s="665">
        <v>4</v>
      </c>
      <c r="K417" s="665">
        <v>988</v>
      </c>
      <c r="L417" s="665">
        <v>0.68044077134986225</v>
      </c>
      <c r="M417" s="665">
        <v>247</v>
      </c>
      <c r="N417" s="665">
        <v>2</v>
      </c>
      <c r="O417" s="665">
        <v>768</v>
      </c>
      <c r="P417" s="678">
        <v>0.52892561983471076</v>
      </c>
      <c r="Q417" s="666">
        <v>384</v>
      </c>
    </row>
    <row r="418" spans="1:17" ht="14.4" customHeight="1" x14ac:dyDescent="0.3">
      <c r="A418" s="661" t="s">
        <v>3710</v>
      </c>
      <c r="B418" s="662" t="s">
        <v>3235</v>
      </c>
      <c r="C418" s="662" t="s">
        <v>3277</v>
      </c>
      <c r="D418" s="662" t="s">
        <v>3320</v>
      </c>
      <c r="E418" s="662" t="s">
        <v>3321</v>
      </c>
      <c r="F418" s="665">
        <v>4</v>
      </c>
      <c r="G418" s="665">
        <v>984</v>
      </c>
      <c r="H418" s="665">
        <v>1</v>
      </c>
      <c r="I418" s="665">
        <v>246</v>
      </c>
      <c r="J418" s="665">
        <v>6</v>
      </c>
      <c r="K418" s="665">
        <v>1506</v>
      </c>
      <c r="L418" s="665">
        <v>1.5304878048780488</v>
      </c>
      <c r="M418" s="665">
        <v>251</v>
      </c>
      <c r="N418" s="665"/>
      <c r="O418" s="665"/>
      <c r="P418" s="678"/>
      <c r="Q418" s="666"/>
    </row>
    <row r="419" spans="1:17" ht="14.4" customHeight="1" x14ac:dyDescent="0.3">
      <c r="A419" s="661" t="s">
        <v>3710</v>
      </c>
      <c r="B419" s="662" t="s">
        <v>3235</v>
      </c>
      <c r="C419" s="662" t="s">
        <v>3277</v>
      </c>
      <c r="D419" s="662" t="s">
        <v>3348</v>
      </c>
      <c r="E419" s="662" t="s">
        <v>3349</v>
      </c>
      <c r="F419" s="665"/>
      <c r="G419" s="665"/>
      <c r="H419" s="665"/>
      <c r="I419" s="665"/>
      <c r="J419" s="665">
        <v>1</v>
      </c>
      <c r="K419" s="665">
        <v>56</v>
      </c>
      <c r="L419" s="665"/>
      <c r="M419" s="665">
        <v>56</v>
      </c>
      <c r="N419" s="665"/>
      <c r="O419" s="665"/>
      <c r="P419" s="678"/>
      <c r="Q419" s="666"/>
    </row>
    <row r="420" spans="1:17" ht="14.4" customHeight="1" x14ac:dyDescent="0.3">
      <c r="A420" s="661" t="s">
        <v>3710</v>
      </c>
      <c r="B420" s="662" t="s">
        <v>3235</v>
      </c>
      <c r="C420" s="662" t="s">
        <v>3277</v>
      </c>
      <c r="D420" s="662" t="s">
        <v>3706</v>
      </c>
      <c r="E420" s="662" t="s">
        <v>3707</v>
      </c>
      <c r="F420" s="665">
        <v>2</v>
      </c>
      <c r="G420" s="665">
        <v>112</v>
      </c>
      <c r="H420" s="665">
        <v>1</v>
      </c>
      <c r="I420" s="665">
        <v>56</v>
      </c>
      <c r="J420" s="665">
        <v>1</v>
      </c>
      <c r="K420" s="665">
        <v>57</v>
      </c>
      <c r="L420" s="665">
        <v>0.5089285714285714</v>
      </c>
      <c r="M420" s="665">
        <v>57</v>
      </c>
      <c r="N420" s="665"/>
      <c r="O420" s="665"/>
      <c r="P420" s="678"/>
      <c r="Q420" s="666"/>
    </row>
    <row r="421" spans="1:17" ht="14.4" customHeight="1" x14ac:dyDescent="0.3">
      <c r="A421" s="661" t="s">
        <v>3710</v>
      </c>
      <c r="B421" s="662" t="s">
        <v>3235</v>
      </c>
      <c r="C421" s="662" t="s">
        <v>3277</v>
      </c>
      <c r="D421" s="662" t="s">
        <v>3376</v>
      </c>
      <c r="E421" s="662" t="s">
        <v>3377</v>
      </c>
      <c r="F421" s="665">
        <v>3</v>
      </c>
      <c r="G421" s="665">
        <v>321</v>
      </c>
      <c r="H421" s="665">
        <v>1</v>
      </c>
      <c r="I421" s="665">
        <v>107</v>
      </c>
      <c r="J421" s="665"/>
      <c r="K421" s="665"/>
      <c r="L421" s="665"/>
      <c r="M421" s="665"/>
      <c r="N421" s="665">
        <v>9</v>
      </c>
      <c r="O421" s="665">
        <v>1017</v>
      </c>
      <c r="P421" s="678">
        <v>3.1682242990654204</v>
      </c>
      <c r="Q421" s="666">
        <v>113</v>
      </c>
    </row>
    <row r="422" spans="1:17" ht="14.4" customHeight="1" x14ac:dyDescent="0.3">
      <c r="A422" s="661" t="s">
        <v>3710</v>
      </c>
      <c r="B422" s="662" t="s">
        <v>3235</v>
      </c>
      <c r="C422" s="662" t="s">
        <v>3277</v>
      </c>
      <c r="D422" s="662" t="s">
        <v>3386</v>
      </c>
      <c r="E422" s="662" t="s">
        <v>3387</v>
      </c>
      <c r="F422" s="665">
        <v>1</v>
      </c>
      <c r="G422" s="665">
        <v>52</v>
      </c>
      <c r="H422" s="665">
        <v>1</v>
      </c>
      <c r="I422" s="665">
        <v>52</v>
      </c>
      <c r="J422" s="665"/>
      <c r="K422" s="665"/>
      <c r="L422" s="665"/>
      <c r="M422" s="665"/>
      <c r="N422" s="665"/>
      <c r="O422" s="665"/>
      <c r="P422" s="678"/>
      <c r="Q422" s="666"/>
    </row>
    <row r="423" spans="1:17" ht="14.4" customHeight="1" x14ac:dyDescent="0.3">
      <c r="A423" s="661" t="s">
        <v>3710</v>
      </c>
      <c r="B423" s="662" t="s">
        <v>3235</v>
      </c>
      <c r="C423" s="662" t="s">
        <v>3277</v>
      </c>
      <c r="D423" s="662" t="s">
        <v>3390</v>
      </c>
      <c r="E423" s="662" t="s">
        <v>3391</v>
      </c>
      <c r="F423" s="665">
        <v>1</v>
      </c>
      <c r="G423" s="665">
        <v>112</v>
      </c>
      <c r="H423" s="665">
        <v>1</v>
      </c>
      <c r="I423" s="665">
        <v>112</v>
      </c>
      <c r="J423" s="665"/>
      <c r="K423" s="665"/>
      <c r="L423" s="665"/>
      <c r="M423" s="665"/>
      <c r="N423" s="665"/>
      <c r="O423" s="665"/>
      <c r="P423" s="678"/>
      <c r="Q423" s="666"/>
    </row>
    <row r="424" spans="1:17" ht="14.4" customHeight="1" x14ac:dyDescent="0.3">
      <c r="A424" s="661" t="s">
        <v>3710</v>
      </c>
      <c r="B424" s="662" t="s">
        <v>3235</v>
      </c>
      <c r="C424" s="662" t="s">
        <v>3277</v>
      </c>
      <c r="D424" s="662" t="s">
        <v>3410</v>
      </c>
      <c r="E424" s="662" t="s">
        <v>3411</v>
      </c>
      <c r="F424" s="665"/>
      <c r="G424" s="665"/>
      <c r="H424" s="665"/>
      <c r="I424" s="665"/>
      <c r="J424" s="665">
        <v>1</v>
      </c>
      <c r="K424" s="665">
        <v>95</v>
      </c>
      <c r="L424" s="665"/>
      <c r="M424" s="665">
        <v>95</v>
      </c>
      <c r="N424" s="665"/>
      <c r="O424" s="665"/>
      <c r="P424" s="678"/>
      <c r="Q424" s="666"/>
    </row>
    <row r="425" spans="1:17" ht="14.4" customHeight="1" x14ac:dyDescent="0.3">
      <c r="A425" s="661" t="s">
        <v>3710</v>
      </c>
      <c r="B425" s="662" t="s">
        <v>3235</v>
      </c>
      <c r="C425" s="662" t="s">
        <v>3277</v>
      </c>
      <c r="D425" s="662" t="s">
        <v>3412</v>
      </c>
      <c r="E425" s="662" t="s">
        <v>3413</v>
      </c>
      <c r="F425" s="665">
        <v>1</v>
      </c>
      <c r="G425" s="665">
        <v>207</v>
      </c>
      <c r="H425" s="665">
        <v>1</v>
      </c>
      <c r="I425" s="665">
        <v>207</v>
      </c>
      <c r="J425" s="665">
        <v>1</v>
      </c>
      <c r="K425" s="665">
        <v>212</v>
      </c>
      <c r="L425" s="665">
        <v>1.0241545893719808</v>
      </c>
      <c r="M425" s="665">
        <v>212</v>
      </c>
      <c r="N425" s="665">
        <v>1</v>
      </c>
      <c r="O425" s="665">
        <v>394</v>
      </c>
      <c r="P425" s="678">
        <v>1.9033816425120773</v>
      </c>
      <c r="Q425" s="666">
        <v>394</v>
      </c>
    </row>
    <row r="426" spans="1:17" ht="14.4" customHeight="1" x14ac:dyDescent="0.3">
      <c r="A426" s="661" t="s">
        <v>3710</v>
      </c>
      <c r="B426" s="662" t="s">
        <v>3428</v>
      </c>
      <c r="C426" s="662" t="s">
        <v>3277</v>
      </c>
      <c r="D426" s="662" t="s">
        <v>3304</v>
      </c>
      <c r="E426" s="662" t="s">
        <v>3305</v>
      </c>
      <c r="F426" s="665">
        <v>1</v>
      </c>
      <c r="G426" s="665">
        <v>87</v>
      </c>
      <c r="H426" s="665">
        <v>1</v>
      </c>
      <c r="I426" s="665">
        <v>87</v>
      </c>
      <c r="J426" s="665">
        <v>3</v>
      </c>
      <c r="K426" s="665">
        <v>267</v>
      </c>
      <c r="L426" s="665">
        <v>3.0689655172413794</v>
      </c>
      <c r="M426" s="665">
        <v>89</v>
      </c>
      <c r="N426" s="665"/>
      <c r="O426" s="665"/>
      <c r="P426" s="678"/>
      <c r="Q426" s="666"/>
    </row>
    <row r="427" spans="1:17" ht="14.4" customHeight="1" x14ac:dyDescent="0.3">
      <c r="A427" s="661" t="s">
        <v>3710</v>
      </c>
      <c r="B427" s="662" t="s">
        <v>3428</v>
      </c>
      <c r="C427" s="662" t="s">
        <v>3277</v>
      </c>
      <c r="D427" s="662" t="s">
        <v>3348</v>
      </c>
      <c r="E427" s="662" t="s">
        <v>3349</v>
      </c>
      <c r="F427" s="665"/>
      <c r="G427" s="665"/>
      <c r="H427" s="665"/>
      <c r="I427" s="665"/>
      <c r="J427" s="665">
        <v>1</v>
      </c>
      <c r="K427" s="665">
        <v>56</v>
      </c>
      <c r="L427" s="665"/>
      <c r="M427" s="665">
        <v>56</v>
      </c>
      <c r="N427" s="665"/>
      <c r="O427" s="665"/>
      <c r="P427" s="678"/>
      <c r="Q427" s="666"/>
    </row>
    <row r="428" spans="1:17" ht="14.4" customHeight="1" x14ac:dyDescent="0.3">
      <c r="A428" s="661" t="s">
        <v>3710</v>
      </c>
      <c r="B428" s="662" t="s">
        <v>3428</v>
      </c>
      <c r="C428" s="662" t="s">
        <v>3277</v>
      </c>
      <c r="D428" s="662" t="s">
        <v>3400</v>
      </c>
      <c r="E428" s="662" t="s">
        <v>3401</v>
      </c>
      <c r="F428" s="665"/>
      <c r="G428" s="665"/>
      <c r="H428" s="665"/>
      <c r="I428" s="665"/>
      <c r="J428" s="665">
        <v>3</v>
      </c>
      <c r="K428" s="665">
        <v>417</v>
      </c>
      <c r="L428" s="665"/>
      <c r="M428" s="665">
        <v>139</v>
      </c>
      <c r="N428" s="665"/>
      <c r="O428" s="665"/>
      <c r="P428" s="678"/>
      <c r="Q428" s="666"/>
    </row>
    <row r="429" spans="1:17" ht="14.4" customHeight="1" x14ac:dyDescent="0.3">
      <c r="A429" s="661" t="s">
        <v>3711</v>
      </c>
      <c r="B429" s="662" t="s">
        <v>3235</v>
      </c>
      <c r="C429" s="662" t="s">
        <v>3277</v>
      </c>
      <c r="D429" s="662" t="s">
        <v>3300</v>
      </c>
      <c r="E429" s="662" t="s">
        <v>3301</v>
      </c>
      <c r="F429" s="665"/>
      <c r="G429" s="665"/>
      <c r="H429" s="665"/>
      <c r="I429" s="665"/>
      <c r="J429" s="665"/>
      <c r="K429" s="665"/>
      <c r="L429" s="665"/>
      <c r="M429" s="665"/>
      <c r="N429" s="665">
        <v>2</v>
      </c>
      <c r="O429" s="665">
        <v>502</v>
      </c>
      <c r="P429" s="678"/>
      <c r="Q429" s="666">
        <v>251</v>
      </c>
    </row>
    <row r="430" spans="1:17" ht="14.4" customHeight="1" x14ac:dyDescent="0.3">
      <c r="A430" s="661" t="s">
        <v>3711</v>
      </c>
      <c r="B430" s="662" t="s">
        <v>3235</v>
      </c>
      <c r="C430" s="662" t="s">
        <v>3277</v>
      </c>
      <c r="D430" s="662" t="s">
        <v>3318</v>
      </c>
      <c r="E430" s="662" t="s">
        <v>3319</v>
      </c>
      <c r="F430" s="665"/>
      <c r="G430" s="665"/>
      <c r="H430" s="665"/>
      <c r="I430" s="665"/>
      <c r="J430" s="665"/>
      <c r="K430" s="665"/>
      <c r="L430" s="665"/>
      <c r="M430" s="665"/>
      <c r="N430" s="665">
        <v>1</v>
      </c>
      <c r="O430" s="665">
        <v>384</v>
      </c>
      <c r="P430" s="678"/>
      <c r="Q430" s="666">
        <v>384</v>
      </c>
    </row>
    <row r="431" spans="1:17" ht="14.4" customHeight="1" x14ac:dyDescent="0.3">
      <c r="A431" s="661" t="s">
        <v>3711</v>
      </c>
      <c r="B431" s="662" t="s">
        <v>3428</v>
      </c>
      <c r="C431" s="662" t="s">
        <v>3277</v>
      </c>
      <c r="D431" s="662" t="s">
        <v>3318</v>
      </c>
      <c r="E431" s="662" t="s">
        <v>3319</v>
      </c>
      <c r="F431" s="665">
        <v>1</v>
      </c>
      <c r="G431" s="665">
        <v>242</v>
      </c>
      <c r="H431" s="665">
        <v>1</v>
      </c>
      <c r="I431" s="665">
        <v>242</v>
      </c>
      <c r="J431" s="665"/>
      <c r="K431" s="665"/>
      <c r="L431" s="665"/>
      <c r="M431" s="665"/>
      <c r="N431" s="665"/>
      <c r="O431" s="665"/>
      <c r="P431" s="678"/>
      <c r="Q431" s="666"/>
    </row>
    <row r="432" spans="1:17" ht="14.4" customHeight="1" x14ac:dyDescent="0.3">
      <c r="A432" s="661" t="s">
        <v>3711</v>
      </c>
      <c r="B432" s="662" t="s">
        <v>3428</v>
      </c>
      <c r="C432" s="662" t="s">
        <v>3277</v>
      </c>
      <c r="D432" s="662" t="s">
        <v>3430</v>
      </c>
      <c r="E432" s="662"/>
      <c r="F432" s="665">
        <v>1</v>
      </c>
      <c r="G432" s="665">
        <v>232</v>
      </c>
      <c r="H432" s="665">
        <v>1</v>
      </c>
      <c r="I432" s="665">
        <v>232</v>
      </c>
      <c r="J432" s="665"/>
      <c r="K432" s="665"/>
      <c r="L432" s="665"/>
      <c r="M432" s="665"/>
      <c r="N432" s="665"/>
      <c r="O432" s="665"/>
      <c r="P432" s="678"/>
      <c r="Q432" s="666"/>
    </row>
    <row r="433" spans="1:17" ht="14.4" customHeight="1" x14ac:dyDescent="0.3">
      <c r="A433" s="661" t="s">
        <v>3711</v>
      </c>
      <c r="B433" s="662" t="s">
        <v>3428</v>
      </c>
      <c r="C433" s="662" t="s">
        <v>3277</v>
      </c>
      <c r="D433" s="662" t="s">
        <v>3442</v>
      </c>
      <c r="E433" s="662" t="s">
        <v>3443</v>
      </c>
      <c r="F433" s="665">
        <v>1</v>
      </c>
      <c r="G433" s="665">
        <v>194</v>
      </c>
      <c r="H433" s="665">
        <v>1</v>
      </c>
      <c r="I433" s="665">
        <v>194</v>
      </c>
      <c r="J433" s="665"/>
      <c r="K433" s="665"/>
      <c r="L433" s="665"/>
      <c r="M433" s="665"/>
      <c r="N433" s="665"/>
      <c r="O433" s="665"/>
      <c r="P433" s="678"/>
      <c r="Q433" s="666"/>
    </row>
    <row r="434" spans="1:17" ht="14.4" customHeight="1" x14ac:dyDescent="0.3">
      <c r="A434" s="661" t="s">
        <v>3711</v>
      </c>
      <c r="B434" s="662" t="s">
        <v>3428</v>
      </c>
      <c r="C434" s="662" t="s">
        <v>3277</v>
      </c>
      <c r="D434" s="662" t="s">
        <v>3456</v>
      </c>
      <c r="E434" s="662" t="s">
        <v>3457</v>
      </c>
      <c r="F434" s="665">
        <v>1</v>
      </c>
      <c r="G434" s="665">
        <v>336</v>
      </c>
      <c r="H434" s="665">
        <v>1</v>
      </c>
      <c r="I434" s="665">
        <v>336</v>
      </c>
      <c r="J434" s="665"/>
      <c r="K434" s="665"/>
      <c r="L434" s="665"/>
      <c r="M434" s="665"/>
      <c r="N434" s="665"/>
      <c r="O434" s="665"/>
      <c r="P434" s="678"/>
      <c r="Q434" s="666"/>
    </row>
    <row r="435" spans="1:17" ht="14.4" customHeight="1" x14ac:dyDescent="0.3">
      <c r="A435" s="661" t="s">
        <v>3712</v>
      </c>
      <c r="B435" s="662" t="s">
        <v>3235</v>
      </c>
      <c r="C435" s="662" t="s">
        <v>3277</v>
      </c>
      <c r="D435" s="662" t="s">
        <v>3288</v>
      </c>
      <c r="E435" s="662" t="s">
        <v>3289</v>
      </c>
      <c r="F435" s="665"/>
      <c r="G435" s="665"/>
      <c r="H435" s="665"/>
      <c r="I435" s="665"/>
      <c r="J435" s="665"/>
      <c r="K435" s="665"/>
      <c r="L435" s="665"/>
      <c r="M435" s="665"/>
      <c r="N435" s="665">
        <v>1</v>
      </c>
      <c r="O435" s="665">
        <v>37</v>
      </c>
      <c r="P435" s="678"/>
      <c r="Q435" s="666">
        <v>37</v>
      </c>
    </row>
    <row r="436" spans="1:17" ht="14.4" customHeight="1" x14ac:dyDescent="0.3">
      <c r="A436" s="661" t="s">
        <v>3712</v>
      </c>
      <c r="B436" s="662" t="s">
        <v>3235</v>
      </c>
      <c r="C436" s="662" t="s">
        <v>3277</v>
      </c>
      <c r="D436" s="662" t="s">
        <v>3298</v>
      </c>
      <c r="E436" s="662" t="s">
        <v>3299</v>
      </c>
      <c r="F436" s="665"/>
      <c r="G436" s="665"/>
      <c r="H436" s="665"/>
      <c r="I436" s="665"/>
      <c r="J436" s="665">
        <v>1</v>
      </c>
      <c r="K436" s="665">
        <v>349</v>
      </c>
      <c r="L436" s="665"/>
      <c r="M436" s="665">
        <v>349</v>
      </c>
      <c r="N436" s="665"/>
      <c r="O436" s="665"/>
      <c r="P436" s="678"/>
      <c r="Q436" s="666"/>
    </row>
    <row r="437" spans="1:17" ht="14.4" customHeight="1" x14ac:dyDescent="0.3">
      <c r="A437" s="661" t="s">
        <v>3712</v>
      </c>
      <c r="B437" s="662" t="s">
        <v>3235</v>
      </c>
      <c r="C437" s="662" t="s">
        <v>3277</v>
      </c>
      <c r="D437" s="662" t="s">
        <v>3300</v>
      </c>
      <c r="E437" s="662" t="s">
        <v>3301</v>
      </c>
      <c r="F437" s="665">
        <v>5</v>
      </c>
      <c r="G437" s="665">
        <v>1160</v>
      </c>
      <c r="H437" s="665">
        <v>1</v>
      </c>
      <c r="I437" s="665">
        <v>232</v>
      </c>
      <c r="J437" s="665">
        <v>2</v>
      </c>
      <c r="K437" s="665">
        <v>470</v>
      </c>
      <c r="L437" s="665">
        <v>0.40517241379310343</v>
      </c>
      <c r="M437" s="665">
        <v>235</v>
      </c>
      <c r="N437" s="665">
        <v>2</v>
      </c>
      <c r="O437" s="665">
        <v>502</v>
      </c>
      <c r="P437" s="678">
        <v>0.43275862068965515</v>
      </c>
      <c r="Q437" s="666">
        <v>251</v>
      </c>
    </row>
    <row r="438" spans="1:17" ht="14.4" customHeight="1" x14ac:dyDescent="0.3">
      <c r="A438" s="661" t="s">
        <v>3712</v>
      </c>
      <c r="B438" s="662" t="s">
        <v>3235</v>
      </c>
      <c r="C438" s="662" t="s">
        <v>3277</v>
      </c>
      <c r="D438" s="662" t="s">
        <v>3302</v>
      </c>
      <c r="E438" s="662" t="s">
        <v>3303</v>
      </c>
      <c r="F438" s="665"/>
      <c r="G438" s="665"/>
      <c r="H438" s="665"/>
      <c r="I438" s="665"/>
      <c r="J438" s="665">
        <v>1</v>
      </c>
      <c r="K438" s="665">
        <v>118</v>
      </c>
      <c r="L438" s="665"/>
      <c r="M438" s="665">
        <v>118</v>
      </c>
      <c r="N438" s="665"/>
      <c r="O438" s="665"/>
      <c r="P438" s="678"/>
      <c r="Q438" s="666"/>
    </row>
    <row r="439" spans="1:17" ht="14.4" customHeight="1" x14ac:dyDescent="0.3">
      <c r="A439" s="661" t="s">
        <v>3712</v>
      </c>
      <c r="B439" s="662" t="s">
        <v>3235</v>
      </c>
      <c r="C439" s="662" t="s">
        <v>3277</v>
      </c>
      <c r="D439" s="662" t="s">
        <v>3312</v>
      </c>
      <c r="E439" s="662" t="s">
        <v>3313</v>
      </c>
      <c r="F439" s="665">
        <v>1</v>
      </c>
      <c r="G439" s="665">
        <v>57</v>
      </c>
      <c r="H439" s="665">
        <v>1</v>
      </c>
      <c r="I439" s="665">
        <v>57</v>
      </c>
      <c r="J439" s="665">
        <v>3</v>
      </c>
      <c r="K439" s="665">
        <v>177</v>
      </c>
      <c r="L439" s="665">
        <v>3.1052631578947367</v>
      </c>
      <c r="M439" s="665">
        <v>59</v>
      </c>
      <c r="N439" s="665">
        <v>1</v>
      </c>
      <c r="O439" s="665">
        <v>59</v>
      </c>
      <c r="P439" s="678">
        <v>1.0350877192982457</v>
      </c>
      <c r="Q439" s="666">
        <v>59</v>
      </c>
    </row>
    <row r="440" spans="1:17" ht="14.4" customHeight="1" x14ac:dyDescent="0.3">
      <c r="A440" s="661" t="s">
        <v>3712</v>
      </c>
      <c r="B440" s="662" t="s">
        <v>3235</v>
      </c>
      <c r="C440" s="662" t="s">
        <v>3277</v>
      </c>
      <c r="D440" s="662" t="s">
        <v>3318</v>
      </c>
      <c r="E440" s="662" t="s">
        <v>3319</v>
      </c>
      <c r="F440" s="665"/>
      <c r="G440" s="665"/>
      <c r="H440" s="665"/>
      <c r="I440" s="665"/>
      <c r="J440" s="665">
        <v>1</v>
      </c>
      <c r="K440" s="665">
        <v>247</v>
      </c>
      <c r="L440" s="665"/>
      <c r="M440" s="665">
        <v>247</v>
      </c>
      <c r="N440" s="665">
        <v>1</v>
      </c>
      <c r="O440" s="665">
        <v>384</v>
      </c>
      <c r="P440" s="678"/>
      <c r="Q440" s="666">
        <v>384</v>
      </c>
    </row>
    <row r="441" spans="1:17" ht="14.4" customHeight="1" x14ac:dyDescent="0.3">
      <c r="A441" s="661" t="s">
        <v>3712</v>
      </c>
      <c r="B441" s="662" t="s">
        <v>3235</v>
      </c>
      <c r="C441" s="662" t="s">
        <v>3277</v>
      </c>
      <c r="D441" s="662" t="s">
        <v>3320</v>
      </c>
      <c r="E441" s="662" t="s">
        <v>3321</v>
      </c>
      <c r="F441" s="665">
        <v>1</v>
      </c>
      <c r="G441" s="665">
        <v>246</v>
      </c>
      <c r="H441" s="665">
        <v>1</v>
      </c>
      <c r="I441" s="665">
        <v>246</v>
      </c>
      <c r="J441" s="665">
        <v>1</v>
      </c>
      <c r="K441" s="665">
        <v>251</v>
      </c>
      <c r="L441" s="665">
        <v>1.0203252032520325</v>
      </c>
      <c r="M441" s="665">
        <v>251</v>
      </c>
      <c r="N441" s="665"/>
      <c r="O441" s="665"/>
      <c r="P441" s="678"/>
      <c r="Q441" s="666"/>
    </row>
    <row r="442" spans="1:17" ht="14.4" customHeight="1" x14ac:dyDescent="0.3">
      <c r="A442" s="661" t="s">
        <v>3712</v>
      </c>
      <c r="B442" s="662" t="s">
        <v>3235</v>
      </c>
      <c r="C442" s="662" t="s">
        <v>3277</v>
      </c>
      <c r="D442" s="662" t="s">
        <v>3360</v>
      </c>
      <c r="E442" s="662" t="s">
        <v>3361</v>
      </c>
      <c r="F442" s="665">
        <v>1</v>
      </c>
      <c r="G442" s="665">
        <v>0</v>
      </c>
      <c r="H442" s="665"/>
      <c r="I442" s="665">
        <v>0</v>
      </c>
      <c r="J442" s="665">
        <v>1</v>
      </c>
      <c r="K442" s="665">
        <v>0</v>
      </c>
      <c r="L442" s="665"/>
      <c r="M442" s="665">
        <v>0</v>
      </c>
      <c r="N442" s="665"/>
      <c r="O442" s="665"/>
      <c r="P442" s="678"/>
      <c r="Q442" s="666"/>
    </row>
    <row r="443" spans="1:17" ht="14.4" customHeight="1" x14ac:dyDescent="0.3">
      <c r="A443" s="661" t="s">
        <v>3713</v>
      </c>
      <c r="B443" s="662" t="s">
        <v>3235</v>
      </c>
      <c r="C443" s="662" t="s">
        <v>3277</v>
      </c>
      <c r="D443" s="662" t="s">
        <v>3300</v>
      </c>
      <c r="E443" s="662" t="s">
        <v>3301</v>
      </c>
      <c r="F443" s="665">
        <v>1</v>
      </c>
      <c r="G443" s="665">
        <v>232</v>
      </c>
      <c r="H443" s="665">
        <v>1</v>
      </c>
      <c r="I443" s="665">
        <v>232</v>
      </c>
      <c r="J443" s="665">
        <v>1</v>
      </c>
      <c r="K443" s="665">
        <v>235</v>
      </c>
      <c r="L443" s="665">
        <v>1.0129310344827587</v>
      </c>
      <c r="M443" s="665">
        <v>235</v>
      </c>
      <c r="N443" s="665">
        <v>1</v>
      </c>
      <c r="O443" s="665">
        <v>251</v>
      </c>
      <c r="P443" s="678">
        <v>1.0818965517241379</v>
      </c>
      <c r="Q443" s="666">
        <v>251</v>
      </c>
    </row>
    <row r="444" spans="1:17" ht="14.4" customHeight="1" x14ac:dyDescent="0.3">
      <c r="A444" s="661" t="s">
        <v>3713</v>
      </c>
      <c r="B444" s="662" t="s">
        <v>3235</v>
      </c>
      <c r="C444" s="662" t="s">
        <v>3277</v>
      </c>
      <c r="D444" s="662" t="s">
        <v>3302</v>
      </c>
      <c r="E444" s="662" t="s">
        <v>3303</v>
      </c>
      <c r="F444" s="665">
        <v>1</v>
      </c>
      <c r="G444" s="665">
        <v>116</v>
      </c>
      <c r="H444" s="665">
        <v>1</v>
      </c>
      <c r="I444" s="665">
        <v>116</v>
      </c>
      <c r="J444" s="665"/>
      <c r="K444" s="665"/>
      <c r="L444" s="665"/>
      <c r="M444" s="665"/>
      <c r="N444" s="665"/>
      <c r="O444" s="665"/>
      <c r="P444" s="678"/>
      <c r="Q444" s="666"/>
    </row>
    <row r="445" spans="1:17" ht="14.4" customHeight="1" x14ac:dyDescent="0.3">
      <c r="A445" s="661" t="s">
        <v>3713</v>
      </c>
      <c r="B445" s="662" t="s">
        <v>3235</v>
      </c>
      <c r="C445" s="662" t="s">
        <v>3277</v>
      </c>
      <c r="D445" s="662" t="s">
        <v>3312</v>
      </c>
      <c r="E445" s="662" t="s">
        <v>3313</v>
      </c>
      <c r="F445" s="665">
        <v>1</v>
      </c>
      <c r="G445" s="665">
        <v>57</v>
      </c>
      <c r="H445" s="665">
        <v>1</v>
      </c>
      <c r="I445" s="665">
        <v>57</v>
      </c>
      <c r="J445" s="665"/>
      <c r="K445" s="665"/>
      <c r="L445" s="665"/>
      <c r="M445" s="665"/>
      <c r="N445" s="665">
        <v>1</v>
      </c>
      <c r="O445" s="665">
        <v>59</v>
      </c>
      <c r="P445" s="678">
        <v>1.0350877192982457</v>
      </c>
      <c r="Q445" s="666">
        <v>59</v>
      </c>
    </row>
    <row r="446" spans="1:17" ht="14.4" customHeight="1" x14ac:dyDescent="0.3">
      <c r="A446" s="661" t="s">
        <v>3713</v>
      </c>
      <c r="B446" s="662" t="s">
        <v>3235</v>
      </c>
      <c r="C446" s="662" t="s">
        <v>3277</v>
      </c>
      <c r="D446" s="662" t="s">
        <v>3318</v>
      </c>
      <c r="E446" s="662" t="s">
        <v>3319</v>
      </c>
      <c r="F446" s="665"/>
      <c r="G446" s="665"/>
      <c r="H446" s="665"/>
      <c r="I446" s="665"/>
      <c r="J446" s="665"/>
      <c r="K446" s="665"/>
      <c r="L446" s="665"/>
      <c r="M446" s="665"/>
      <c r="N446" s="665">
        <v>1</v>
      </c>
      <c r="O446" s="665">
        <v>384</v>
      </c>
      <c r="P446" s="678"/>
      <c r="Q446" s="666">
        <v>384</v>
      </c>
    </row>
    <row r="447" spans="1:17" ht="14.4" customHeight="1" x14ac:dyDescent="0.3">
      <c r="A447" s="661" t="s">
        <v>3713</v>
      </c>
      <c r="B447" s="662" t="s">
        <v>3235</v>
      </c>
      <c r="C447" s="662" t="s">
        <v>3277</v>
      </c>
      <c r="D447" s="662" t="s">
        <v>3320</v>
      </c>
      <c r="E447" s="662" t="s">
        <v>3321</v>
      </c>
      <c r="F447" s="665"/>
      <c r="G447" s="665"/>
      <c r="H447" s="665"/>
      <c r="I447" s="665"/>
      <c r="J447" s="665"/>
      <c r="K447" s="665"/>
      <c r="L447" s="665"/>
      <c r="M447" s="665"/>
      <c r="N447" s="665">
        <v>1</v>
      </c>
      <c r="O447" s="665">
        <v>389</v>
      </c>
      <c r="P447" s="678"/>
      <c r="Q447" s="666">
        <v>389</v>
      </c>
    </row>
    <row r="448" spans="1:17" ht="14.4" customHeight="1" x14ac:dyDescent="0.3">
      <c r="A448" s="661" t="s">
        <v>3714</v>
      </c>
      <c r="B448" s="662" t="s">
        <v>3235</v>
      </c>
      <c r="C448" s="662" t="s">
        <v>3277</v>
      </c>
      <c r="D448" s="662" t="s">
        <v>3298</v>
      </c>
      <c r="E448" s="662" t="s">
        <v>3299</v>
      </c>
      <c r="F448" s="665">
        <v>2</v>
      </c>
      <c r="G448" s="665">
        <v>688</v>
      </c>
      <c r="H448" s="665">
        <v>1</v>
      </c>
      <c r="I448" s="665">
        <v>344</v>
      </c>
      <c r="J448" s="665"/>
      <c r="K448" s="665"/>
      <c r="L448" s="665"/>
      <c r="M448" s="665"/>
      <c r="N448" s="665"/>
      <c r="O448" s="665"/>
      <c r="P448" s="678"/>
      <c r="Q448" s="666"/>
    </row>
    <row r="449" spans="1:17" ht="14.4" customHeight="1" x14ac:dyDescent="0.3">
      <c r="A449" s="661" t="s">
        <v>3714</v>
      </c>
      <c r="B449" s="662" t="s">
        <v>3235</v>
      </c>
      <c r="C449" s="662" t="s">
        <v>3277</v>
      </c>
      <c r="D449" s="662" t="s">
        <v>3300</v>
      </c>
      <c r="E449" s="662" t="s">
        <v>3301</v>
      </c>
      <c r="F449" s="665">
        <v>3</v>
      </c>
      <c r="G449" s="665">
        <v>696</v>
      </c>
      <c r="H449" s="665">
        <v>1</v>
      </c>
      <c r="I449" s="665">
        <v>232</v>
      </c>
      <c r="J449" s="665">
        <v>5</v>
      </c>
      <c r="K449" s="665">
        <v>1175</v>
      </c>
      <c r="L449" s="665">
        <v>1.6882183908045978</v>
      </c>
      <c r="M449" s="665">
        <v>235</v>
      </c>
      <c r="N449" s="665">
        <v>3</v>
      </c>
      <c r="O449" s="665">
        <v>753</v>
      </c>
      <c r="P449" s="678">
        <v>1.0818965517241379</v>
      </c>
      <c r="Q449" s="666">
        <v>251</v>
      </c>
    </row>
    <row r="450" spans="1:17" ht="14.4" customHeight="1" x14ac:dyDescent="0.3">
      <c r="A450" s="661" t="s">
        <v>3714</v>
      </c>
      <c r="B450" s="662" t="s">
        <v>3235</v>
      </c>
      <c r="C450" s="662" t="s">
        <v>3277</v>
      </c>
      <c r="D450" s="662" t="s">
        <v>3304</v>
      </c>
      <c r="E450" s="662" t="s">
        <v>3305</v>
      </c>
      <c r="F450" s="665"/>
      <c r="G450" s="665"/>
      <c r="H450" s="665"/>
      <c r="I450" s="665"/>
      <c r="J450" s="665"/>
      <c r="K450" s="665"/>
      <c r="L450" s="665"/>
      <c r="M450" s="665"/>
      <c r="N450" s="665">
        <v>2</v>
      </c>
      <c r="O450" s="665">
        <v>182</v>
      </c>
      <c r="P450" s="678"/>
      <c r="Q450" s="666">
        <v>91</v>
      </c>
    </row>
    <row r="451" spans="1:17" ht="14.4" customHeight="1" x14ac:dyDescent="0.3">
      <c r="A451" s="661" t="s">
        <v>3714</v>
      </c>
      <c r="B451" s="662" t="s">
        <v>3235</v>
      </c>
      <c r="C451" s="662" t="s">
        <v>3277</v>
      </c>
      <c r="D451" s="662" t="s">
        <v>3312</v>
      </c>
      <c r="E451" s="662" t="s">
        <v>3313</v>
      </c>
      <c r="F451" s="665">
        <v>4</v>
      </c>
      <c r="G451" s="665">
        <v>228</v>
      </c>
      <c r="H451" s="665">
        <v>1</v>
      </c>
      <c r="I451" s="665">
        <v>57</v>
      </c>
      <c r="J451" s="665">
        <v>5</v>
      </c>
      <c r="K451" s="665">
        <v>295</v>
      </c>
      <c r="L451" s="665">
        <v>1.2938596491228069</v>
      </c>
      <c r="M451" s="665">
        <v>59</v>
      </c>
      <c r="N451" s="665">
        <v>2</v>
      </c>
      <c r="O451" s="665">
        <v>118</v>
      </c>
      <c r="P451" s="678">
        <v>0.51754385964912286</v>
      </c>
      <c r="Q451" s="666">
        <v>59</v>
      </c>
    </row>
    <row r="452" spans="1:17" ht="14.4" customHeight="1" x14ac:dyDescent="0.3">
      <c r="A452" s="661" t="s">
        <v>3714</v>
      </c>
      <c r="B452" s="662" t="s">
        <v>3235</v>
      </c>
      <c r="C452" s="662" t="s">
        <v>3277</v>
      </c>
      <c r="D452" s="662" t="s">
        <v>3318</v>
      </c>
      <c r="E452" s="662" t="s">
        <v>3319</v>
      </c>
      <c r="F452" s="665">
        <v>1</v>
      </c>
      <c r="G452" s="665">
        <v>242</v>
      </c>
      <c r="H452" s="665">
        <v>1</v>
      </c>
      <c r="I452" s="665">
        <v>242</v>
      </c>
      <c r="J452" s="665">
        <v>3</v>
      </c>
      <c r="K452" s="665">
        <v>741</v>
      </c>
      <c r="L452" s="665">
        <v>3.0619834710743801</v>
      </c>
      <c r="M452" s="665">
        <v>247</v>
      </c>
      <c r="N452" s="665">
        <v>2</v>
      </c>
      <c r="O452" s="665">
        <v>768</v>
      </c>
      <c r="P452" s="678">
        <v>3.1735537190082646</v>
      </c>
      <c r="Q452" s="666">
        <v>384</v>
      </c>
    </row>
    <row r="453" spans="1:17" ht="14.4" customHeight="1" x14ac:dyDescent="0.3">
      <c r="A453" s="661" t="s">
        <v>3714</v>
      </c>
      <c r="B453" s="662" t="s">
        <v>3235</v>
      </c>
      <c r="C453" s="662" t="s">
        <v>3277</v>
      </c>
      <c r="D453" s="662" t="s">
        <v>3320</v>
      </c>
      <c r="E453" s="662" t="s">
        <v>3321</v>
      </c>
      <c r="F453" s="665">
        <v>1</v>
      </c>
      <c r="G453" s="665">
        <v>246</v>
      </c>
      <c r="H453" s="665">
        <v>1</v>
      </c>
      <c r="I453" s="665">
        <v>246</v>
      </c>
      <c r="J453" s="665"/>
      <c r="K453" s="665"/>
      <c r="L453" s="665"/>
      <c r="M453" s="665"/>
      <c r="N453" s="665">
        <v>1</v>
      </c>
      <c r="O453" s="665">
        <v>389</v>
      </c>
      <c r="P453" s="678">
        <v>1.5813008130081301</v>
      </c>
      <c r="Q453" s="666">
        <v>389</v>
      </c>
    </row>
    <row r="454" spans="1:17" ht="14.4" customHeight="1" x14ac:dyDescent="0.3">
      <c r="A454" s="661" t="s">
        <v>3714</v>
      </c>
      <c r="B454" s="662" t="s">
        <v>3235</v>
      </c>
      <c r="C454" s="662" t="s">
        <v>3277</v>
      </c>
      <c r="D454" s="662" t="s">
        <v>3330</v>
      </c>
      <c r="E454" s="662" t="s">
        <v>3331</v>
      </c>
      <c r="F454" s="665">
        <v>1</v>
      </c>
      <c r="G454" s="665">
        <v>82</v>
      </c>
      <c r="H454" s="665">
        <v>1</v>
      </c>
      <c r="I454" s="665">
        <v>82</v>
      </c>
      <c r="J454" s="665"/>
      <c r="K454" s="665"/>
      <c r="L454" s="665"/>
      <c r="M454" s="665"/>
      <c r="N454" s="665"/>
      <c r="O454" s="665"/>
      <c r="P454" s="678"/>
      <c r="Q454" s="666"/>
    </row>
    <row r="455" spans="1:17" ht="14.4" customHeight="1" x14ac:dyDescent="0.3">
      <c r="A455" s="661" t="s">
        <v>3714</v>
      </c>
      <c r="B455" s="662" t="s">
        <v>3235</v>
      </c>
      <c r="C455" s="662" t="s">
        <v>3277</v>
      </c>
      <c r="D455" s="662" t="s">
        <v>3376</v>
      </c>
      <c r="E455" s="662" t="s">
        <v>3377</v>
      </c>
      <c r="F455" s="665">
        <v>1</v>
      </c>
      <c r="G455" s="665">
        <v>107</v>
      </c>
      <c r="H455" s="665">
        <v>1</v>
      </c>
      <c r="I455" s="665">
        <v>107</v>
      </c>
      <c r="J455" s="665"/>
      <c r="K455" s="665"/>
      <c r="L455" s="665"/>
      <c r="M455" s="665"/>
      <c r="N455" s="665"/>
      <c r="O455" s="665"/>
      <c r="P455" s="678"/>
      <c r="Q455" s="666"/>
    </row>
    <row r="456" spans="1:17" ht="14.4" customHeight="1" x14ac:dyDescent="0.3">
      <c r="A456" s="661" t="s">
        <v>3714</v>
      </c>
      <c r="B456" s="662" t="s">
        <v>3235</v>
      </c>
      <c r="C456" s="662" t="s">
        <v>3277</v>
      </c>
      <c r="D456" s="662" t="s">
        <v>3398</v>
      </c>
      <c r="E456" s="662" t="s">
        <v>3399</v>
      </c>
      <c r="F456" s="665">
        <v>1</v>
      </c>
      <c r="G456" s="665">
        <v>107</v>
      </c>
      <c r="H456" s="665">
        <v>1</v>
      </c>
      <c r="I456" s="665">
        <v>107</v>
      </c>
      <c r="J456" s="665"/>
      <c r="K456" s="665"/>
      <c r="L456" s="665"/>
      <c r="M456" s="665"/>
      <c r="N456" s="665"/>
      <c r="O456" s="665"/>
      <c r="P456" s="678"/>
      <c r="Q456" s="666"/>
    </row>
    <row r="457" spans="1:17" ht="14.4" customHeight="1" x14ac:dyDescent="0.3">
      <c r="A457" s="661" t="s">
        <v>3714</v>
      </c>
      <c r="B457" s="662" t="s">
        <v>3235</v>
      </c>
      <c r="C457" s="662" t="s">
        <v>3277</v>
      </c>
      <c r="D457" s="662" t="s">
        <v>3400</v>
      </c>
      <c r="E457" s="662" t="s">
        <v>3401</v>
      </c>
      <c r="F457" s="665"/>
      <c r="G457" s="665"/>
      <c r="H457" s="665"/>
      <c r="I457" s="665"/>
      <c r="J457" s="665"/>
      <c r="K457" s="665"/>
      <c r="L457" s="665"/>
      <c r="M457" s="665"/>
      <c r="N457" s="665">
        <v>2</v>
      </c>
      <c r="O457" s="665">
        <v>286</v>
      </c>
      <c r="P457" s="678"/>
      <c r="Q457" s="666">
        <v>143</v>
      </c>
    </row>
    <row r="458" spans="1:17" ht="14.4" customHeight="1" x14ac:dyDescent="0.3">
      <c r="A458" s="661" t="s">
        <v>3714</v>
      </c>
      <c r="B458" s="662" t="s">
        <v>3235</v>
      </c>
      <c r="C458" s="662" t="s">
        <v>3277</v>
      </c>
      <c r="D458" s="662" t="s">
        <v>3410</v>
      </c>
      <c r="E458" s="662" t="s">
        <v>3411</v>
      </c>
      <c r="F458" s="665">
        <v>1</v>
      </c>
      <c r="G458" s="665">
        <v>93</v>
      </c>
      <c r="H458" s="665">
        <v>1</v>
      </c>
      <c r="I458" s="665">
        <v>93</v>
      </c>
      <c r="J458" s="665"/>
      <c r="K458" s="665"/>
      <c r="L458" s="665"/>
      <c r="M458" s="665"/>
      <c r="N458" s="665"/>
      <c r="O458" s="665"/>
      <c r="P458" s="678"/>
      <c r="Q458" s="666"/>
    </row>
    <row r="459" spans="1:17" ht="14.4" customHeight="1" x14ac:dyDescent="0.3">
      <c r="A459" s="661" t="s">
        <v>3714</v>
      </c>
      <c r="B459" s="662" t="s">
        <v>3428</v>
      </c>
      <c r="C459" s="662" t="s">
        <v>3277</v>
      </c>
      <c r="D459" s="662" t="s">
        <v>3304</v>
      </c>
      <c r="E459" s="662" t="s">
        <v>3305</v>
      </c>
      <c r="F459" s="665">
        <v>1</v>
      </c>
      <c r="G459" s="665">
        <v>87</v>
      </c>
      <c r="H459" s="665">
        <v>1</v>
      </c>
      <c r="I459" s="665">
        <v>87</v>
      </c>
      <c r="J459" s="665">
        <v>2</v>
      </c>
      <c r="K459" s="665">
        <v>178</v>
      </c>
      <c r="L459" s="665">
        <v>2.0459770114942528</v>
      </c>
      <c r="M459" s="665">
        <v>89</v>
      </c>
      <c r="N459" s="665"/>
      <c r="O459" s="665"/>
      <c r="P459" s="678"/>
      <c r="Q459" s="666"/>
    </row>
    <row r="460" spans="1:17" ht="14.4" customHeight="1" x14ac:dyDescent="0.3">
      <c r="A460" s="661" t="s">
        <v>3714</v>
      </c>
      <c r="B460" s="662" t="s">
        <v>3428</v>
      </c>
      <c r="C460" s="662" t="s">
        <v>3277</v>
      </c>
      <c r="D460" s="662" t="s">
        <v>3446</v>
      </c>
      <c r="E460" s="662" t="s">
        <v>3447</v>
      </c>
      <c r="F460" s="665">
        <v>1</v>
      </c>
      <c r="G460" s="665">
        <v>142</v>
      </c>
      <c r="H460" s="665">
        <v>1</v>
      </c>
      <c r="I460" s="665">
        <v>142</v>
      </c>
      <c r="J460" s="665"/>
      <c r="K460" s="665"/>
      <c r="L460" s="665"/>
      <c r="M460" s="665"/>
      <c r="N460" s="665"/>
      <c r="O460" s="665"/>
      <c r="P460" s="678"/>
      <c r="Q460" s="666"/>
    </row>
    <row r="461" spans="1:17" ht="14.4" customHeight="1" x14ac:dyDescent="0.3">
      <c r="A461" s="661" t="s">
        <v>3714</v>
      </c>
      <c r="B461" s="662" t="s">
        <v>3428</v>
      </c>
      <c r="C461" s="662" t="s">
        <v>3277</v>
      </c>
      <c r="D461" s="662" t="s">
        <v>3348</v>
      </c>
      <c r="E461" s="662" t="s">
        <v>3349</v>
      </c>
      <c r="F461" s="665"/>
      <c r="G461" s="665"/>
      <c r="H461" s="665"/>
      <c r="I461" s="665"/>
      <c r="J461" s="665">
        <v>1</v>
      </c>
      <c r="K461" s="665">
        <v>56</v>
      </c>
      <c r="L461" s="665"/>
      <c r="M461" s="665">
        <v>56</v>
      </c>
      <c r="N461" s="665"/>
      <c r="O461" s="665"/>
      <c r="P461" s="678"/>
      <c r="Q461" s="666"/>
    </row>
    <row r="462" spans="1:17" ht="14.4" customHeight="1" x14ac:dyDescent="0.3">
      <c r="A462" s="661" t="s">
        <v>3714</v>
      </c>
      <c r="B462" s="662" t="s">
        <v>3428</v>
      </c>
      <c r="C462" s="662" t="s">
        <v>3277</v>
      </c>
      <c r="D462" s="662" t="s">
        <v>3454</v>
      </c>
      <c r="E462" s="662" t="s">
        <v>3455</v>
      </c>
      <c r="F462" s="665">
        <v>1</v>
      </c>
      <c r="G462" s="665">
        <v>223</v>
      </c>
      <c r="H462" s="665">
        <v>1</v>
      </c>
      <c r="I462" s="665">
        <v>223</v>
      </c>
      <c r="J462" s="665"/>
      <c r="K462" s="665"/>
      <c r="L462" s="665"/>
      <c r="M462" s="665"/>
      <c r="N462" s="665"/>
      <c r="O462" s="665"/>
      <c r="P462" s="678"/>
      <c r="Q462" s="666"/>
    </row>
    <row r="463" spans="1:17" ht="14.4" customHeight="1" x14ac:dyDescent="0.3">
      <c r="A463" s="661" t="s">
        <v>3714</v>
      </c>
      <c r="B463" s="662" t="s">
        <v>3428</v>
      </c>
      <c r="C463" s="662" t="s">
        <v>3277</v>
      </c>
      <c r="D463" s="662" t="s">
        <v>3400</v>
      </c>
      <c r="E463" s="662" t="s">
        <v>3401</v>
      </c>
      <c r="F463" s="665"/>
      <c r="G463" s="665"/>
      <c r="H463" s="665"/>
      <c r="I463" s="665"/>
      <c r="J463" s="665">
        <v>2</v>
      </c>
      <c r="K463" s="665">
        <v>278</v>
      </c>
      <c r="L463" s="665"/>
      <c r="M463" s="665">
        <v>139</v>
      </c>
      <c r="N463" s="665"/>
      <c r="O463" s="665"/>
      <c r="P463" s="678"/>
      <c r="Q463" s="666"/>
    </row>
    <row r="464" spans="1:17" ht="14.4" customHeight="1" x14ac:dyDescent="0.3">
      <c r="A464" s="661" t="s">
        <v>3715</v>
      </c>
      <c r="B464" s="662" t="s">
        <v>3235</v>
      </c>
      <c r="C464" s="662" t="s">
        <v>3277</v>
      </c>
      <c r="D464" s="662" t="s">
        <v>3282</v>
      </c>
      <c r="E464" s="662" t="s">
        <v>3283</v>
      </c>
      <c r="F464" s="665"/>
      <c r="G464" s="665"/>
      <c r="H464" s="665"/>
      <c r="I464" s="665"/>
      <c r="J464" s="665">
        <v>1</v>
      </c>
      <c r="K464" s="665">
        <v>280</v>
      </c>
      <c r="L464" s="665"/>
      <c r="M464" s="665">
        <v>280</v>
      </c>
      <c r="N464" s="665"/>
      <c r="O464" s="665"/>
      <c r="P464" s="678"/>
      <c r="Q464" s="666"/>
    </row>
    <row r="465" spans="1:17" ht="14.4" customHeight="1" x14ac:dyDescent="0.3">
      <c r="A465" s="661" t="s">
        <v>3715</v>
      </c>
      <c r="B465" s="662" t="s">
        <v>3235</v>
      </c>
      <c r="C465" s="662" t="s">
        <v>3277</v>
      </c>
      <c r="D465" s="662" t="s">
        <v>3298</v>
      </c>
      <c r="E465" s="662" t="s">
        <v>3299</v>
      </c>
      <c r="F465" s="665"/>
      <c r="G465" s="665"/>
      <c r="H465" s="665"/>
      <c r="I465" s="665"/>
      <c r="J465" s="665"/>
      <c r="K465" s="665"/>
      <c r="L465" s="665"/>
      <c r="M465" s="665"/>
      <c r="N465" s="665">
        <v>1</v>
      </c>
      <c r="O465" s="665">
        <v>372</v>
      </c>
      <c r="P465" s="678"/>
      <c r="Q465" s="666">
        <v>372</v>
      </c>
    </row>
    <row r="466" spans="1:17" ht="14.4" customHeight="1" x14ac:dyDescent="0.3">
      <c r="A466" s="661" t="s">
        <v>3715</v>
      </c>
      <c r="B466" s="662" t="s">
        <v>3235</v>
      </c>
      <c r="C466" s="662" t="s">
        <v>3277</v>
      </c>
      <c r="D466" s="662" t="s">
        <v>3300</v>
      </c>
      <c r="E466" s="662" t="s">
        <v>3301</v>
      </c>
      <c r="F466" s="665">
        <v>4</v>
      </c>
      <c r="G466" s="665">
        <v>928</v>
      </c>
      <c r="H466" s="665">
        <v>1</v>
      </c>
      <c r="I466" s="665">
        <v>232</v>
      </c>
      <c r="J466" s="665">
        <v>5</v>
      </c>
      <c r="K466" s="665">
        <v>1175</v>
      </c>
      <c r="L466" s="665">
        <v>1.2661637931034482</v>
      </c>
      <c r="M466" s="665">
        <v>235</v>
      </c>
      <c r="N466" s="665">
        <v>7</v>
      </c>
      <c r="O466" s="665">
        <v>1757</v>
      </c>
      <c r="P466" s="678">
        <v>1.8933189655172413</v>
      </c>
      <c r="Q466" s="666">
        <v>251</v>
      </c>
    </row>
    <row r="467" spans="1:17" ht="14.4" customHeight="1" x14ac:dyDescent="0.3">
      <c r="A467" s="661" t="s">
        <v>3715</v>
      </c>
      <c r="B467" s="662" t="s">
        <v>3235</v>
      </c>
      <c r="C467" s="662" t="s">
        <v>3277</v>
      </c>
      <c r="D467" s="662" t="s">
        <v>3302</v>
      </c>
      <c r="E467" s="662" t="s">
        <v>3303</v>
      </c>
      <c r="F467" s="665">
        <v>1</v>
      </c>
      <c r="G467" s="665">
        <v>116</v>
      </c>
      <c r="H467" s="665">
        <v>1</v>
      </c>
      <c r="I467" s="665">
        <v>116</v>
      </c>
      <c r="J467" s="665"/>
      <c r="K467" s="665"/>
      <c r="L467" s="665"/>
      <c r="M467" s="665"/>
      <c r="N467" s="665"/>
      <c r="O467" s="665"/>
      <c r="P467" s="678"/>
      <c r="Q467" s="666"/>
    </row>
    <row r="468" spans="1:17" ht="14.4" customHeight="1" x14ac:dyDescent="0.3">
      <c r="A468" s="661" t="s">
        <v>3715</v>
      </c>
      <c r="B468" s="662" t="s">
        <v>3235</v>
      </c>
      <c r="C468" s="662" t="s">
        <v>3277</v>
      </c>
      <c r="D468" s="662" t="s">
        <v>3304</v>
      </c>
      <c r="E468" s="662" t="s">
        <v>3305</v>
      </c>
      <c r="F468" s="665"/>
      <c r="G468" s="665"/>
      <c r="H468" s="665"/>
      <c r="I468" s="665"/>
      <c r="J468" s="665"/>
      <c r="K468" s="665"/>
      <c r="L468" s="665"/>
      <c r="M468" s="665"/>
      <c r="N468" s="665">
        <v>1</v>
      </c>
      <c r="O468" s="665">
        <v>91</v>
      </c>
      <c r="P468" s="678"/>
      <c r="Q468" s="666">
        <v>91</v>
      </c>
    </row>
    <row r="469" spans="1:17" ht="14.4" customHeight="1" x14ac:dyDescent="0.3">
      <c r="A469" s="661" t="s">
        <v>3715</v>
      </c>
      <c r="B469" s="662" t="s">
        <v>3235</v>
      </c>
      <c r="C469" s="662" t="s">
        <v>3277</v>
      </c>
      <c r="D469" s="662" t="s">
        <v>3312</v>
      </c>
      <c r="E469" s="662" t="s">
        <v>3313</v>
      </c>
      <c r="F469" s="665">
        <v>2</v>
      </c>
      <c r="G469" s="665">
        <v>114</v>
      </c>
      <c r="H469" s="665">
        <v>1</v>
      </c>
      <c r="I469" s="665">
        <v>57</v>
      </c>
      <c r="J469" s="665"/>
      <c r="K469" s="665"/>
      <c r="L469" s="665"/>
      <c r="M469" s="665"/>
      <c r="N469" s="665">
        <v>6</v>
      </c>
      <c r="O469" s="665">
        <v>354</v>
      </c>
      <c r="P469" s="678">
        <v>3.1052631578947367</v>
      </c>
      <c r="Q469" s="666">
        <v>59</v>
      </c>
    </row>
    <row r="470" spans="1:17" ht="14.4" customHeight="1" x14ac:dyDescent="0.3">
      <c r="A470" s="661" t="s">
        <v>3715</v>
      </c>
      <c r="B470" s="662" t="s">
        <v>3235</v>
      </c>
      <c r="C470" s="662" t="s">
        <v>3277</v>
      </c>
      <c r="D470" s="662" t="s">
        <v>3318</v>
      </c>
      <c r="E470" s="662" t="s">
        <v>3319</v>
      </c>
      <c r="F470" s="665">
        <v>3</v>
      </c>
      <c r="G470" s="665">
        <v>726</v>
      </c>
      <c r="H470" s="665">
        <v>1</v>
      </c>
      <c r="I470" s="665">
        <v>242</v>
      </c>
      <c r="J470" s="665">
        <v>1</v>
      </c>
      <c r="K470" s="665">
        <v>247</v>
      </c>
      <c r="L470" s="665">
        <v>0.34022038567493113</v>
      </c>
      <c r="M470" s="665">
        <v>247</v>
      </c>
      <c r="N470" s="665">
        <v>4</v>
      </c>
      <c r="O470" s="665">
        <v>1536</v>
      </c>
      <c r="P470" s="678">
        <v>2.115702479338843</v>
      </c>
      <c r="Q470" s="666">
        <v>384</v>
      </c>
    </row>
    <row r="471" spans="1:17" ht="14.4" customHeight="1" x14ac:dyDescent="0.3">
      <c r="A471" s="661" t="s">
        <v>3715</v>
      </c>
      <c r="B471" s="662" t="s">
        <v>3235</v>
      </c>
      <c r="C471" s="662" t="s">
        <v>3277</v>
      </c>
      <c r="D471" s="662" t="s">
        <v>3320</v>
      </c>
      <c r="E471" s="662" t="s">
        <v>3321</v>
      </c>
      <c r="F471" s="665">
        <v>3</v>
      </c>
      <c r="G471" s="665">
        <v>738</v>
      </c>
      <c r="H471" s="665">
        <v>1</v>
      </c>
      <c r="I471" s="665">
        <v>246</v>
      </c>
      <c r="J471" s="665"/>
      <c r="K471" s="665"/>
      <c r="L471" s="665"/>
      <c r="M471" s="665"/>
      <c r="N471" s="665">
        <v>5</v>
      </c>
      <c r="O471" s="665">
        <v>1945</v>
      </c>
      <c r="P471" s="678">
        <v>2.6355013550135502</v>
      </c>
      <c r="Q471" s="666">
        <v>389</v>
      </c>
    </row>
    <row r="472" spans="1:17" ht="14.4" customHeight="1" x14ac:dyDescent="0.3">
      <c r="A472" s="661" t="s">
        <v>3715</v>
      </c>
      <c r="B472" s="662" t="s">
        <v>3235</v>
      </c>
      <c r="C472" s="662" t="s">
        <v>3277</v>
      </c>
      <c r="D472" s="662" t="s">
        <v>3360</v>
      </c>
      <c r="E472" s="662" t="s">
        <v>3361</v>
      </c>
      <c r="F472" s="665"/>
      <c r="G472" s="665"/>
      <c r="H472" s="665"/>
      <c r="I472" s="665"/>
      <c r="J472" s="665">
        <v>1</v>
      </c>
      <c r="K472" s="665">
        <v>0</v>
      </c>
      <c r="L472" s="665"/>
      <c r="M472" s="665">
        <v>0</v>
      </c>
      <c r="N472" s="665"/>
      <c r="O472" s="665"/>
      <c r="P472" s="678"/>
      <c r="Q472" s="666"/>
    </row>
    <row r="473" spans="1:17" ht="14.4" customHeight="1" x14ac:dyDescent="0.3">
      <c r="A473" s="661" t="s">
        <v>3715</v>
      </c>
      <c r="B473" s="662" t="s">
        <v>3235</v>
      </c>
      <c r="C473" s="662" t="s">
        <v>3277</v>
      </c>
      <c r="D473" s="662" t="s">
        <v>3366</v>
      </c>
      <c r="E473" s="662" t="s">
        <v>3367</v>
      </c>
      <c r="F473" s="665"/>
      <c r="G473" s="665"/>
      <c r="H473" s="665"/>
      <c r="I473" s="665"/>
      <c r="J473" s="665"/>
      <c r="K473" s="665"/>
      <c r="L473" s="665"/>
      <c r="M473" s="665"/>
      <c r="N473" s="665">
        <v>1</v>
      </c>
      <c r="O473" s="665">
        <v>86</v>
      </c>
      <c r="P473" s="678"/>
      <c r="Q473" s="666">
        <v>86</v>
      </c>
    </row>
    <row r="474" spans="1:17" ht="14.4" customHeight="1" x14ac:dyDescent="0.3">
      <c r="A474" s="661" t="s">
        <v>3715</v>
      </c>
      <c r="B474" s="662" t="s">
        <v>3235</v>
      </c>
      <c r="C474" s="662" t="s">
        <v>3277</v>
      </c>
      <c r="D474" s="662" t="s">
        <v>3386</v>
      </c>
      <c r="E474" s="662" t="s">
        <v>3387</v>
      </c>
      <c r="F474" s="665"/>
      <c r="G474" s="665"/>
      <c r="H474" s="665"/>
      <c r="I474" s="665"/>
      <c r="J474" s="665"/>
      <c r="K474" s="665"/>
      <c r="L474" s="665"/>
      <c r="M474" s="665"/>
      <c r="N474" s="665">
        <v>3</v>
      </c>
      <c r="O474" s="665">
        <v>168</v>
      </c>
      <c r="P474" s="678"/>
      <c r="Q474" s="666">
        <v>56</v>
      </c>
    </row>
    <row r="475" spans="1:17" ht="14.4" customHeight="1" x14ac:dyDescent="0.3">
      <c r="A475" s="661" t="s">
        <v>3715</v>
      </c>
      <c r="B475" s="662" t="s">
        <v>3235</v>
      </c>
      <c r="C475" s="662" t="s">
        <v>3277</v>
      </c>
      <c r="D475" s="662" t="s">
        <v>3390</v>
      </c>
      <c r="E475" s="662" t="s">
        <v>3391</v>
      </c>
      <c r="F475" s="665"/>
      <c r="G475" s="665"/>
      <c r="H475" s="665"/>
      <c r="I475" s="665"/>
      <c r="J475" s="665"/>
      <c r="K475" s="665"/>
      <c r="L475" s="665"/>
      <c r="M475" s="665"/>
      <c r="N475" s="665">
        <v>1</v>
      </c>
      <c r="O475" s="665">
        <v>120</v>
      </c>
      <c r="P475" s="678"/>
      <c r="Q475" s="666">
        <v>120</v>
      </c>
    </row>
    <row r="476" spans="1:17" ht="14.4" customHeight="1" x14ac:dyDescent="0.3">
      <c r="A476" s="661" t="s">
        <v>3715</v>
      </c>
      <c r="B476" s="662" t="s">
        <v>3235</v>
      </c>
      <c r="C476" s="662" t="s">
        <v>3277</v>
      </c>
      <c r="D476" s="662" t="s">
        <v>3398</v>
      </c>
      <c r="E476" s="662" t="s">
        <v>3399</v>
      </c>
      <c r="F476" s="665"/>
      <c r="G476" s="665"/>
      <c r="H476" s="665"/>
      <c r="I476" s="665"/>
      <c r="J476" s="665">
        <v>1</v>
      </c>
      <c r="K476" s="665">
        <v>109</v>
      </c>
      <c r="L476" s="665"/>
      <c r="M476" s="665">
        <v>109</v>
      </c>
      <c r="N476" s="665"/>
      <c r="O476" s="665"/>
      <c r="P476" s="678"/>
      <c r="Q476" s="666"/>
    </row>
    <row r="477" spans="1:17" ht="14.4" customHeight="1" x14ac:dyDescent="0.3">
      <c r="A477" s="661" t="s">
        <v>3715</v>
      </c>
      <c r="B477" s="662" t="s">
        <v>3235</v>
      </c>
      <c r="C477" s="662" t="s">
        <v>3277</v>
      </c>
      <c r="D477" s="662" t="s">
        <v>3412</v>
      </c>
      <c r="E477" s="662" t="s">
        <v>3413</v>
      </c>
      <c r="F477" s="665"/>
      <c r="G477" s="665"/>
      <c r="H477" s="665"/>
      <c r="I477" s="665"/>
      <c r="J477" s="665">
        <v>1</v>
      </c>
      <c r="K477" s="665">
        <v>212</v>
      </c>
      <c r="L477" s="665"/>
      <c r="M477" s="665">
        <v>212</v>
      </c>
      <c r="N477" s="665"/>
      <c r="O477" s="665"/>
      <c r="P477" s="678"/>
      <c r="Q477" s="666"/>
    </row>
    <row r="478" spans="1:17" ht="14.4" customHeight="1" x14ac:dyDescent="0.3">
      <c r="A478" s="661" t="s">
        <v>3715</v>
      </c>
      <c r="B478" s="662" t="s">
        <v>3428</v>
      </c>
      <c r="C478" s="662" t="s">
        <v>3277</v>
      </c>
      <c r="D478" s="662" t="s">
        <v>3304</v>
      </c>
      <c r="E478" s="662" t="s">
        <v>3305</v>
      </c>
      <c r="F478" s="665">
        <v>1</v>
      </c>
      <c r="G478" s="665">
        <v>87</v>
      </c>
      <c r="H478" s="665">
        <v>1</v>
      </c>
      <c r="I478" s="665">
        <v>87</v>
      </c>
      <c r="J478" s="665"/>
      <c r="K478" s="665"/>
      <c r="L478" s="665"/>
      <c r="M478" s="665"/>
      <c r="N478" s="665"/>
      <c r="O478" s="665"/>
      <c r="P478" s="678"/>
      <c r="Q478" s="666"/>
    </row>
    <row r="479" spans="1:17" ht="14.4" customHeight="1" x14ac:dyDescent="0.3">
      <c r="A479" s="661" t="s">
        <v>3715</v>
      </c>
      <c r="B479" s="662" t="s">
        <v>3428</v>
      </c>
      <c r="C479" s="662" t="s">
        <v>3277</v>
      </c>
      <c r="D479" s="662" t="s">
        <v>3400</v>
      </c>
      <c r="E479" s="662" t="s">
        <v>3401</v>
      </c>
      <c r="F479" s="665">
        <v>1</v>
      </c>
      <c r="G479" s="665">
        <v>136</v>
      </c>
      <c r="H479" s="665">
        <v>1</v>
      </c>
      <c r="I479" s="665">
        <v>136</v>
      </c>
      <c r="J479" s="665"/>
      <c r="K479" s="665"/>
      <c r="L479" s="665"/>
      <c r="M479" s="665"/>
      <c r="N479" s="665"/>
      <c r="O479" s="665"/>
      <c r="P479" s="678"/>
      <c r="Q479" s="666"/>
    </row>
    <row r="480" spans="1:17" ht="14.4" customHeight="1" x14ac:dyDescent="0.3">
      <c r="A480" s="661" t="s">
        <v>3716</v>
      </c>
      <c r="B480" s="662" t="s">
        <v>3235</v>
      </c>
      <c r="C480" s="662" t="s">
        <v>3277</v>
      </c>
      <c r="D480" s="662" t="s">
        <v>3298</v>
      </c>
      <c r="E480" s="662" t="s">
        <v>3299</v>
      </c>
      <c r="F480" s="665">
        <v>1</v>
      </c>
      <c r="G480" s="665">
        <v>344</v>
      </c>
      <c r="H480" s="665">
        <v>1</v>
      </c>
      <c r="I480" s="665">
        <v>344</v>
      </c>
      <c r="J480" s="665"/>
      <c r="K480" s="665"/>
      <c r="L480" s="665"/>
      <c r="M480" s="665"/>
      <c r="N480" s="665">
        <v>1</v>
      </c>
      <c r="O480" s="665">
        <v>372</v>
      </c>
      <c r="P480" s="678">
        <v>1.0813953488372092</v>
      </c>
      <c r="Q480" s="666">
        <v>372</v>
      </c>
    </row>
    <row r="481" spans="1:17" ht="14.4" customHeight="1" x14ac:dyDescent="0.3">
      <c r="A481" s="661" t="s">
        <v>3716</v>
      </c>
      <c r="B481" s="662" t="s">
        <v>3235</v>
      </c>
      <c r="C481" s="662" t="s">
        <v>3277</v>
      </c>
      <c r="D481" s="662" t="s">
        <v>3300</v>
      </c>
      <c r="E481" s="662" t="s">
        <v>3301</v>
      </c>
      <c r="F481" s="665">
        <v>19</v>
      </c>
      <c r="G481" s="665">
        <v>4408</v>
      </c>
      <c r="H481" s="665">
        <v>1</v>
      </c>
      <c r="I481" s="665">
        <v>232</v>
      </c>
      <c r="J481" s="665">
        <v>23</v>
      </c>
      <c r="K481" s="665">
        <v>5405</v>
      </c>
      <c r="L481" s="665">
        <v>1.226179673321234</v>
      </c>
      <c r="M481" s="665">
        <v>235</v>
      </c>
      <c r="N481" s="665">
        <v>19</v>
      </c>
      <c r="O481" s="665">
        <v>4769</v>
      </c>
      <c r="P481" s="678">
        <v>1.0818965517241379</v>
      </c>
      <c r="Q481" s="666">
        <v>251</v>
      </c>
    </row>
    <row r="482" spans="1:17" ht="14.4" customHeight="1" x14ac:dyDescent="0.3">
      <c r="A482" s="661" t="s">
        <v>3716</v>
      </c>
      <c r="B482" s="662" t="s">
        <v>3235</v>
      </c>
      <c r="C482" s="662" t="s">
        <v>3277</v>
      </c>
      <c r="D482" s="662" t="s">
        <v>3302</v>
      </c>
      <c r="E482" s="662" t="s">
        <v>3303</v>
      </c>
      <c r="F482" s="665">
        <v>1</v>
      </c>
      <c r="G482" s="665">
        <v>116</v>
      </c>
      <c r="H482" s="665">
        <v>1</v>
      </c>
      <c r="I482" s="665">
        <v>116</v>
      </c>
      <c r="J482" s="665">
        <v>5</v>
      </c>
      <c r="K482" s="665">
        <v>590</v>
      </c>
      <c r="L482" s="665">
        <v>5.0862068965517242</v>
      </c>
      <c r="M482" s="665">
        <v>118</v>
      </c>
      <c r="N482" s="665">
        <v>3</v>
      </c>
      <c r="O482" s="665">
        <v>378</v>
      </c>
      <c r="P482" s="678">
        <v>3.2586206896551726</v>
      </c>
      <c r="Q482" s="666">
        <v>126</v>
      </c>
    </row>
    <row r="483" spans="1:17" ht="14.4" customHeight="1" x14ac:dyDescent="0.3">
      <c r="A483" s="661" t="s">
        <v>3716</v>
      </c>
      <c r="B483" s="662" t="s">
        <v>3235</v>
      </c>
      <c r="C483" s="662" t="s">
        <v>3277</v>
      </c>
      <c r="D483" s="662" t="s">
        <v>3304</v>
      </c>
      <c r="E483" s="662" t="s">
        <v>3305</v>
      </c>
      <c r="F483" s="665"/>
      <c r="G483" s="665"/>
      <c r="H483" s="665"/>
      <c r="I483" s="665"/>
      <c r="J483" s="665"/>
      <c r="K483" s="665"/>
      <c r="L483" s="665"/>
      <c r="M483" s="665"/>
      <c r="N483" s="665">
        <v>2</v>
      </c>
      <c r="O483" s="665">
        <v>182</v>
      </c>
      <c r="P483" s="678"/>
      <c r="Q483" s="666">
        <v>91</v>
      </c>
    </row>
    <row r="484" spans="1:17" ht="14.4" customHeight="1" x14ac:dyDescent="0.3">
      <c r="A484" s="661" t="s">
        <v>3716</v>
      </c>
      <c r="B484" s="662" t="s">
        <v>3235</v>
      </c>
      <c r="C484" s="662" t="s">
        <v>3277</v>
      </c>
      <c r="D484" s="662" t="s">
        <v>3312</v>
      </c>
      <c r="E484" s="662" t="s">
        <v>3313</v>
      </c>
      <c r="F484" s="665">
        <v>10</v>
      </c>
      <c r="G484" s="665">
        <v>570</v>
      </c>
      <c r="H484" s="665">
        <v>1</v>
      </c>
      <c r="I484" s="665">
        <v>57</v>
      </c>
      <c r="J484" s="665">
        <v>12</v>
      </c>
      <c r="K484" s="665">
        <v>708</v>
      </c>
      <c r="L484" s="665">
        <v>1.2421052631578948</v>
      </c>
      <c r="M484" s="665">
        <v>59</v>
      </c>
      <c r="N484" s="665">
        <v>13</v>
      </c>
      <c r="O484" s="665">
        <v>767</v>
      </c>
      <c r="P484" s="678">
        <v>1.3456140350877193</v>
      </c>
      <c r="Q484" s="666">
        <v>59</v>
      </c>
    </row>
    <row r="485" spans="1:17" ht="14.4" customHeight="1" x14ac:dyDescent="0.3">
      <c r="A485" s="661" t="s">
        <v>3716</v>
      </c>
      <c r="B485" s="662" t="s">
        <v>3235</v>
      </c>
      <c r="C485" s="662" t="s">
        <v>3277</v>
      </c>
      <c r="D485" s="662" t="s">
        <v>3318</v>
      </c>
      <c r="E485" s="662" t="s">
        <v>3319</v>
      </c>
      <c r="F485" s="665">
        <v>9</v>
      </c>
      <c r="G485" s="665">
        <v>2178</v>
      </c>
      <c r="H485" s="665">
        <v>1</v>
      </c>
      <c r="I485" s="665">
        <v>242</v>
      </c>
      <c r="J485" s="665">
        <v>11</v>
      </c>
      <c r="K485" s="665">
        <v>2717</v>
      </c>
      <c r="L485" s="665">
        <v>1.2474747474747474</v>
      </c>
      <c r="M485" s="665">
        <v>247</v>
      </c>
      <c r="N485" s="665">
        <v>12</v>
      </c>
      <c r="O485" s="665">
        <v>4608</v>
      </c>
      <c r="P485" s="678">
        <v>2.115702479338843</v>
      </c>
      <c r="Q485" s="666">
        <v>384</v>
      </c>
    </row>
    <row r="486" spans="1:17" ht="14.4" customHeight="1" x14ac:dyDescent="0.3">
      <c r="A486" s="661" t="s">
        <v>3716</v>
      </c>
      <c r="B486" s="662" t="s">
        <v>3235</v>
      </c>
      <c r="C486" s="662" t="s">
        <v>3277</v>
      </c>
      <c r="D486" s="662" t="s">
        <v>3320</v>
      </c>
      <c r="E486" s="662" t="s">
        <v>3321</v>
      </c>
      <c r="F486" s="665">
        <v>6</v>
      </c>
      <c r="G486" s="665">
        <v>1476</v>
      </c>
      <c r="H486" s="665">
        <v>1</v>
      </c>
      <c r="I486" s="665">
        <v>246</v>
      </c>
      <c r="J486" s="665">
        <v>15</v>
      </c>
      <c r="K486" s="665">
        <v>3765</v>
      </c>
      <c r="L486" s="665">
        <v>2.5508130081300813</v>
      </c>
      <c r="M486" s="665">
        <v>251</v>
      </c>
      <c r="N486" s="665">
        <v>12</v>
      </c>
      <c r="O486" s="665">
        <v>4668</v>
      </c>
      <c r="P486" s="678">
        <v>3.1626016260162602</v>
      </c>
      <c r="Q486" s="666">
        <v>389</v>
      </c>
    </row>
    <row r="487" spans="1:17" ht="14.4" customHeight="1" x14ac:dyDescent="0.3">
      <c r="A487" s="661" t="s">
        <v>3716</v>
      </c>
      <c r="B487" s="662" t="s">
        <v>3235</v>
      </c>
      <c r="C487" s="662" t="s">
        <v>3277</v>
      </c>
      <c r="D487" s="662" t="s">
        <v>3326</v>
      </c>
      <c r="E487" s="662" t="s">
        <v>3327</v>
      </c>
      <c r="F487" s="665"/>
      <c r="G487" s="665"/>
      <c r="H487" s="665"/>
      <c r="I487" s="665"/>
      <c r="J487" s="665"/>
      <c r="K487" s="665"/>
      <c r="L487" s="665"/>
      <c r="M487" s="665"/>
      <c r="N487" s="665">
        <v>1</v>
      </c>
      <c r="O487" s="665">
        <v>153</v>
      </c>
      <c r="P487" s="678"/>
      <c r="Q487" s="666">
        <v>153</v>
      </c>
    </row>
    <row r="488" spans="1:17" ht="14.4" customHeight="1" x14ac:dyDescent="0.3">
      <c r="A488" s="661" t="s">
        <v>3716</v>
      </c>
      <c r="B488" s="662" t="s">
        <v>3235</v>
      </c>
      <c r="C488" s="662" t="s">
        <v>3277</v>
      </c>
      <c r="D488" s="662" t="s">
        <v>3330</v>
      </c>
      <c r="E488" s="662" t="s">
        <v>3331</v>
      </c>
      <c r="F488" s="665">
        <v>1</v>
      </c>
      <c r="G488" s="665">
        <v>82</v>
      </c>
      <c r="H488" s="665">
        <v>1</v>
      </c>
      <c r="I488" s="665">
        <v>82</v>
      </c>
      <c r="J488" s="665">
        <v>1</v>
      </c>
      <c r="K488" s="665">
        <v>84</v>
      </c>
      <c r="L488" s="665">
        <v>1.024390243902439</v>
      </c>
      <c r="M488" s="665">
        <v>84</v>
      </c>
      <c r="N488" s="665"/>
      <c r="O488" s="665"/>
      <c r="P488" s="678"/>
      <c r="Q488" s="666"/>
    </row>
    <row r="489" spans="1:17" ht="14.4" customHeight="1" x14ac:dyDescent="0.3">
      <c r="A489" s="661" t="s">
        <v>3716</v>
      </c>
      <c r="B489" s="662" t="s">
        <v>3235</v>
      </c>
      <c r="C489" s="662" t="s">
        <v>3277</v>
      </c>
      <c r="D489" s="662" t="s">
        <v>3336</v>
      </c>
      <c r="E489" s="662" t="s">
        <v>3337</v>
      </c>
      <c r="F489" s="665"/>
      <c r="G489" s="665"/>
      <c r="H489" s="665"/>
      <c r="I489" s="665"/>
      <c r="J489" s="665">
        <v>7</v>
      </c>
      <c r="K489" s="665">
        <v>966</v>
      </c>
      <c r="L489" s="665"/>
      <c r="M489" s="665">
        <v>138</v>
      </c>
      <c r="N489" s="665"/>
      <c r="O489" s="665"/>
      <c r="P489" s="678"/>
      <c r="Q489" s="666"/>
    </row>
    <row r="490" spans="1:17" ht="14.4" customHeight="1" x14ac:dyDescent="0.3">
      <c r="A490" s="661" t="s">
        <v>3716</v>
      </c>
      <c r="B490" s="662" t="s">
        <v>3235</v>
      </c>
      <c r="C490" s="662" t="s">
        <v>3277</v>
      </c>
      <c r="D490" s="662" t="s">
        <v>3348</v>
      </c>
      <c r="E490" s="662" t="s">
        <v>3349</v>
      </c>
      <c r="F490" s="665"/>
      <c r="G490" s="665"/>
      <c r="H490" s="665"/>
      <c r="I490" s="665"/>
      <c r="J490" s="665"/>
      <c r="K490" s="665"/>
      <c r="L490" s="665"/>
      <c r="M490" s="665"/>
      <c r="N490" s="665">
        <v>1</v>
      </c>
      <c r="O490" s="665">
        <v>58</v>
      </c>
      <c r="P490" s="678"/>
      <c r="Q490" s="666">
        <v>58</v>
      </c>
    </row>
    <row r="491" spans="1:17" ht="14.4" customHeight="1" x14ac:dyDescent="0.3">
      <c r="A491" s="661" t="s">
        <v>3716</v>
      </c>
      <c r="B491" s="662" t="s">
        <v>3235</v>
      </c>
      <c r="C491" s="662" t="s">
        <v>3277</v>
      </c>
      <c r="D491" s="662" t="s">
        <v>3360</v>
      </c>
      <c r="E491" s="662" t="s">
        <v>3361</v>
      </c>
      <c r="F491" s="665"/>
      <c r="G491" s="665"/>
      <c r="H491" s="665"/>
      <c r="I491" s="665"/>
      <c r="J491" s="665">
        <v>1</v>
      </c>
      <c r="K491" s="665">
        <v>0</v>
      </c>
      <c r="L491" s="665"/>
      <c r="M491" s="665">
        <v>0</v>
      </c>
      <c r="N491" s="665"/>
      <c r="O491" s="665"/>
      <c r="P491" s="678"/>
      <c r="Q491" s="666"/>
    </row>
    <row r="492" spans="1:17" ht="14.4" customHeight="1" x14ac:dyDescent="0.3">
      <c r="A492" s="661" t="s">
        <v>3716</v>
      </c>
      <c r="B492" s="662" t="s">
        <v>3235</v>
      </c>
      <c r="C492" s="662" t="s">
        <v>3277</v>
      </c>
      <c r="D492" s="662" t="s">
        <v>3376</v>
      </c>
      <c r="E492" s="662" t="s">
        <v>3377</v>
      </c>
      <c r="F492" s="665"/>
      <c r="G492" s="665"/>
      <c r="H492" s="665"/>
      <c r="I492" s="665"/>
      <c r="J492" s="665">
        <v>1</v>
      </c>
      <c r="K492" s="665">
        <v>109</v>
      </c>
      <c r="L492" s="665"/>
      <c r="M492" s="665">
        <v>109</v>
      </c>
      <c r="N492" s="665">
        <v>1</v>
      </c>
      <c r="O492" s="665">
        <v>113</v>
      </c>
      <c r="P492" s="678"/>
      <c r="Q492" s="666">
        <v>113</v>
      </c>
    </row>
    <row r="493" spans="1:17" ht="14.4" customHeight="1" x14ac:dyDescent="0.3">
      <c r="A493" s="661" t="s">
        <v>3716</v>
      </c>
      <c r="B493" s="662" t="s">
        <v>3235</v>
      </c>
      <c r="C493" s="662" t="s">
        <v>3277</v>
      </c>
      <c r="D493" s="662" t="s">
        <v>3398</v>
      </c>
      <c r="E493" s="662" t="s">
        <v>3399</v>
      </c>
      <c r="F493" s="665">
        <v>1</v>
      </c>
      <c r="G493" s="665">
        <v>107</v>
      </c>
      <c r="H493" s="665">
        <v>1</v>
      </c>
      <c r="I493" s="665">
        <v>107</v>
      </c>
      <c r="J493" s="665">
        <v>2</v>
      </c>
      <c r="K493" s="665">
        <v>218</v>
      </c>
      <c r="L493" s="665">
        <v>2.0373831775700935</v>
      </c>
      <c r="M493" s="665">
        <v>109</v>
      </c>
      <c r="N493" s="665">
        <v>2</v>
      </c>
      <c r="O493" s="665">
        <v>310</v>
      </c>
      <c r="P493" s="678">
        <v>2.8971962616822431</v>
      </c>
      <c r="Q493" s="666">
        <v>155</v>
      </c>
    </row>
    <row r="494" spans="1:17" ht="14.4" customHeight="1" x14ac:dyDescent="0.3">
      <c r="A494" s="661" t="s">
        <v>3716</v>
      </c>
      <c r="B494" s="662" t="s">
        <v>3235</v>
      </c>
      <c r="C494" s="662" t="s">
        <v>3277</v>
      </c>
      <c r="D494" s="662" t="s">
        <v>3400</v>
      </c>
      <c r="E494" s="662" t="s">
        <v>3401</v>
      </c>
      <c r="F494" s="665"/>
      <c r="G494" s="665"/>
      <c r="H494" s="665"/>
      <c r="I494" s="665"/>
      <c r="J494" s="665"/>
      <c r="K494" s="665"/>
      <c r="L494" s="665"/>
      <c r="M494" s="665"/>
      <c r="N494" s="665">
        <v>1</v>
      </c>
      <c r="O494" s="665">
        <v>143</v>
      </c>
      <c r="P494" s="678"/>
      <c r="Q494" s="666">
        <v>143</v>
      </c>
    </row>
    <row r="495" spans="1:17" ht="14.4" customHeight="1" x14ac:dyDescent="0.3">
      <c r="A495" s="661" t="s">
        <v>3716</v>
      </c>
      <c r="B495" s="662" t="s">
        <v>3235</v>
      </c>
      <c r="C495" s="662" t="s">
        <v>3277</v>
      </c>
      <c r="D495" s="662" t="s">
        <v>3410</v>
      </c>
      <c r="E495" s="662" t="s">
        <v>3411</v>
      </c>
      <c r="F495" s="665"/>
      <c r="G495" s="665"/>
      <c r="H495" s="665"/>
      <c r="I495" s="665"/>
      <c r="J495" s="665">
        <v>1</v>
      </c>
      <c r="K495" s="665">
        <v>95</v>
      </c>
      <c r="L495" s="665"/>
      <c r="M495" s="665">
        <v>95</v>
      </c>
      <c r="N495" s="665"/>
      <c r="O495" s="665"/>
      <c r="P495" s="678"/>
      <c r="Q495" s="666"/>
    </row>
    <row r="496" spans="1:17" ht="14.4" customHeight="1" x14ac:dyDescent="0.3">
      <c r="A496" s="661" t="s">
        <v>3716</v>
      </c>
      <c r="B496" s="662" t="s">
        <v>3235</v>
      </c>
      <c r="C496" s="662" t="s">
        <v>3277</v>
      </c>
      <c r="D496" s="662" t="s">
        <v>3412</v>
      </c>
      <c r="E496" s="662" t="s">
        <v>3413</v>
      </c>
      <c r="F496" s="665"/>
      <c r="G496" s="665"/>
      <c r="H496" s="665"/>
      <c r="I496" s="665"/>
      <c r="J496" s="665">
        <v>2</v>
      </c>
      <c r="K496" s="665">
        <v>424</v>
      </c>
      <c r="L496" s="665"/>
      <c r="M496" s="665">
        <v>212</v>
      </c>
      <c r="N496" s="665">
        <v>2</v>
      </c>
      <c r="O496" s="665">
        <v>788</v>
      </c>
      <c r="P496" s="678"/>
      <c r="Q496" s="666">
        <v>394</v>
      </c>
    </row>
    <row r="497" spans="1:17" ht="14.4" customHeight="1" x14ac:dyDescent="0.3">
      <c r="A497" s="661" t="s">
        <v>3716</v>
      </c>
      <c r="B497" s="662" t="s">
        <v>3428</v>
      </c>
      <c r="C497" s="662" t="s">
        <v>3277</v>
      </c>
      <c r="D497" s="662" t="s">
        <v>3432</v>
      </c>
      <c r="E497" s="662" t="s">
        <v>3433</v>
      </c>
      <c r="F497" s="665"/>
      <c r="G497" s="665"/>
      <c r="H497" s="665"/>
      <c r="I497" s="665"/>
      <c r="J497" s="665">
        <v>1</v>
      </c>
      <c r="K497" s="665">
        <v>1212</v>
      </c>
      <c r="L497" s="665"/>
      <c r="M497" s="665">
        <v>1212</v>
      </c>
      <c r="N497" s="665"/>
      <c r="O497" s="665"/>
      <c r="P497" s="678"/>
      <c r="Q497" s="666"/>
    </row>
    <row r="498" spans="1:17" ht="14.4" customHeight="1" x14ac:dyDescent="0.3">
      <c r="A498" s="661" t="s">
        <v>3716</v>
      </c>
      <c r="B498" s="662" t="s">
        <v>3428</v>
      </c>
      <c r="C498" s="662" t="s">
        <v>3277</v>
      </c>
      <c r="D498" s="662" t="s">
        <v>3434</v>
      </c>
      <c r="E498" s="662" t="s">
        <v>3435</v>
      </c>
      <c r="F498" s="665"/>
      <c r="G498" s="665"/>
      <c r="H498" s="665"/>
      <c r="I498" s="665"/>
      <c r="J498" s="665">
        <v>1</v>
      </c>
      <c r="K498" s="665">
        <v>335</v>
      </c>
      <c r="L498" s="665"/>
      <c r="M498" s="665">
        <v>335</v>
      </c>
      <c r="N498" s="665"/>
      <c r="O498" s="665"/>
      <c r="P498" s="678"/>
      <c r="Q498" s="666"/>
    </row>
    <row r="499" spans="1:17" ht="14.4" customHeight="1" x14ac:dyDescent="0.3">
      <c r="A499" s="661" t="s">
        <v>3716</v>
      </c>
      <c r="B499" s="662" t="s">
        <v>3428</v>
      </c>
      <c r="C499" s="662" t="s">
        <v>3277</v>
      </c>
      <c r="D499" s="662" t="s">
        <v>3456</v>
      </c>
      <c r="E499" s="662" t="s">
        <v>3457</v>
      </c>
      <c r="F499" s="665"/>
      <c r="G499" s="665"/>
      <c r="H499" s="665"/>
      <c r="I499" s="665"/>
      <c r="J499" s="665">
        <v>1</v>
      </c>
      <c r="K499" s="665">
        <v>341</v>
      </c>
      <c r="L499" s="665"/>
      <c r="M499" s="665">
        <v>341</v>
      </c>
      <c r="N499" s="665"/>
      <c r="O499" s="665"/>
      <c r="P499" s="678"/>
      <c r="Q499" s="666"/>
    </row>
    <row r="500" spans="1:17" ht="14.4" customHeight="1" x14ac:dyDescent="0.3">
      <c r="A500" s="661" t="s">
        <v>3717</v>
      </c>
      <c r="B500" s="662" t="s">
        <v>3235</v>
      </c>
      <c r="C500" s="662" t="s">
        <v>3277</v>
      </c>
      <c r="D500" s="662" t="s">
        <v>3298</v>
      </c>
      <c r="E500" s="662" t="s">
        <v>3299</v>
      </c>
      <c r="F500" s="665"/>
      <c r="G500" s="665"/>
      <c r="H500" s="665"/>
      <c r="I500" s="665"/>
      <c r="J500" s="665">
        <v>1</v>
      </c>
      <c r="K500" s="665">
        <v>349</v>
      </c>
      <c r="L500" s="665"/>
      <c r="M500" s="665">
        <v>349</v>
      </c>
      <c r="N500" s="665"/>
      <c r="O500" s="665"/>
      <c r="P500" s="678"/>
      <c r="Q500" s="666"/>
    </row>
    <row r="501" spans="1:17" ht="14.4" customHeight="1" x14ac:dyDescent="0.3">
      <c r="A501" s="661" t="s">
        <v>3717</v>
      </c>
      <c r="B501" s="662" t="s">
        <v>3235</v>
      </c>
      <c r="C501" s="662" t="s">
        <v>3277</v>
      </c>
      <c r="D501" s="662" t="s">
        <v>3300</v>
      </c>
      <c r="E501" s="662" t="s">
        <v>3301</v>
      </c>
      <c r="F501" s="665">
        <v>2</v>
      </c>
      <c r="G501" s="665">
        <v>464</v>
      </c>
      <c r="H501" s="665">
        <v>1</v>
      </c>
      <c r="I501" s="665">
        <v>232</v>
      </c>
      <c r="J501" s="665">
        <v>3</v>
      </c>
      <c r="K501" s="665">
        <v>705</v>
      </c>
      <c r="L501" s="665">
        <v>1.5193965517241379</v>
      </c>
      <c r="M501" s="665">
        <v>235</v>
      </c>
      <c r="N501" s="665">
        <v>2</v>
      </c>
      <c r="O501" s="665">
        <v>502</v>
      </c>
      <c r="P501" s="678">
        <v>1.0818965517241379</v>
      </c>
      <c r="Q501" s="666">
        <v>251</v>
      </c>
    </row>
    <row r="502" spans="1:17" ht="14.4" customHeight="1" x14ac:dyDescent="0.3">
      <c r="A502" s="661" t="s">
        <v>3717</v>
      </c>
      <c r="B502" s="662" t="s">
        <v>3235</v>
      </c>
      <c r="C502" s="662" t="s">
        <v>3277</v>
      </c>
      <c r="D502" s="662" t="s">
        <v>3312</v>
      </c>
      <c r="E502" s="662" t="s">
        <v>3313</v>
      </c>
      <c r="F502" s="665"/>
      <c r="G502" s="665"/>
      <c r="H502" s="665"/>
      <c r="I502" s="665"/>
      <c r="J502" s="665">
        <v>4</v>
      </c>
      <c r="K502" s="665">
        <v>236</v>
      </c>
      <c r="L502" s="665"/>
      <c r="M502" s="665">
        <v>59</v>
      </c>
      <c r="N502" s="665">
        <v>1</v>
      </c>
      <c r="O502" s="665">
        <v>59</v>
      </c>
      <c r="P502" s="678"/>
      <c r="Q502" s="666">
        <v>59</v>
      </c>
    </row>
    <row r="503" spans="1:17" ht="14.4" customHeight="1" x14ac:dyDescent="0.3">
      <c r="A503" s="661" t="s">
        <v>3717</v>
      </c>
      <c r="B503" s="662" t="s">
        <v>3235</v>
      </c>
      <c r="C503" s="662" t="s">
        <v>3277</v>
      </c>
      <c r="D503" s="662" t="s">
        <v>3318</v>
      </c>
      <c r="E503" s="662" t="s">
        <v>3319</v>
      </c>
      <c r="F503" s="665"/>
      <c r="G503" s="665"/>
      <c r="H503" s="665"/>
      <c r="I503" s="665"/>
      <c r="J503" s="665">
        <v>4</v>
      </c>
      <c r="K503" s="665">
        <v>988</v>
      </c>
      <c r="L503" s="665"/>
      <c r="M503" s="665">
        <v>247</v>
      </c>
      <c r="N503" s="665">
        <v>2</v>
      </c>
      <c r="O503" s="665">
        <v>768</v>
      </c>
      <c r="P503" s="678"/>
      <c r="Q503" s="666">
        <v>384</v>
      </c>
    </row>
    <row r="504" spans="1:17" ht="14.4" customHeight="1" x14ac:dyDescent="0.3">
      <c r="A504" s="661" t="s">
        <v>3717</v>
      </c>
      <c r="B504" s="662" t="s">
        <v>3235</v>
      </c>
      <c r="C504" s="662" t="s">
        <v>3277</v>
      </c>
      <c r="D504" s="662" t="s">
        <v>3320</v>
      </c>
      <c r="E504" s="662" t="s">
        <v>3321</v>
      </c>
      <c r="F504" s="665"/>
      <c r="G504" s="665"/>
      <c r="H504" s="665"/>
      <c r="I504" s="665"/>
      <c r="J504" s="665">
        <v>3</v>
      </c>
      <c r="K504" s="665">
        <v>753</v>
      </c>
      <c r="L504" s="665"/>
      <c r="M504" s="665">
        <v>251</v>
      </c>
      <c r="N504" s="665">
        <v>1</v>
      </c>
      <c r="O504" s="665">
        <v>389</v>
      </c>
      <c r="P504" s="678"/>
      <c r="Q504" s="666">
        <v>389</v>
      </c>
    </row>
    <row r="505" spans="1:17" ht="14.4" customHeight="1" x14ac:dyDescent="0.3">
      <c r="A505" s="661" t="s">
        <v>3718</v>
      </c>
      <c r="B505" s="662" t="s">
        <v>3235</v>
      </c>
      <c r="C505" s="662" t="s">
        <v>3277</v>
      </c>
      <c r="D505" s="662" t="s">
        <v>3300</v>
      </c>
      <c r="E505" s="662" t="s">
        <v>3301</v>
      </c>
      <c r="F505" s="665">
        <v>2</v>
      </c>
      <c r="G505" s="665">
        <v>464</v>
      </c>
      <c r="H505" s="665">
        <v>1</v>
      </c>
      <c r="I505" s="665">
        <v>232</v>
      </c>
      <c r="J505" s="665">
        <v>1</v>
      </c>
      <c r="K505" s="665">
        <v>235</v>
      </c>
      <c r="L505" s="665">
        <v>0.50646551724137934</v>
      </c>
      <c r="M505" s="665">
        <v>235</v>
      </c>
      <c r="N505" s="665">
        <v>2</v>
      </c>
      <c r="O505" s="665">
        <v>502</v>
      </c>
      <c r="P505" s="678">
        <v>1.0818965517241379</v>
      </c>
      <c r="Q505" s="666">
        <v>251</v>
      </c>
    </row>
    <row r="506" spans="1:17" ht="14.4" customHeight="1" x14ac:dyDescent="0.3">
      <c r="A506" s="661" t="s">
        <v>3718</v>
      </c>
      <c r="B506" s="662" t="s">
        <v>3235</v>
      </c>
      <c r="C506" s="662" t="s">
        <v>3277</v>
      </c>
      <c r="D506" s="662" t="s">
        <v>3302</v>
      </c>
      <c r="E506" s="662" t="s">
        <v>3303</v>
      </c>
      <c r="F506" s="665"/>
      <c r="G506" s="665"/>
      <c r="H506" s="665"/>
      <c r="I506" s="665"/>
      <c r="J506" s="665"/>
      <c r="K506" s="665"/>
      <c r="L506" s="665"/>
      <c r="M506" s="665"/>
      <c r="N506" s="665">
        <v>1</v>
      </c>
      <c r="O506" s="665">
        <v>126</v>
      </c>
      <c r="P506" s="678"/>
      <c r="Q506" s="666">
        <v>126</v>
      </c>
    </row>
    <row r="507" spans="1:17" ht="14.4" customHeight="1" x14ac:dyDescent="0.3">
      <c r="A507" s="661" t="s">
        <v>3718</v>
      </c>
      <c r="B507" s="662" t="s">
        <v>3235</v>
      </c>
      <c r="C507" s="662" t="s">
        <v>3277</v>
      </c>
      <c r="D507" s="662" t="s">
        <v>3318</v>
      </c>
      <c r="E507" s="662" t="s">
        <v>3319</v>
      </c>
      <c r="F507" s="665">
        <v>1</v>
      </c>
      <c r="G507" s="665">
        <v>242</v>
      </c>
      <c r="H507" s="665">
        <v>1</v>
      </c>
      <c r="I507" s="665">
        <v>242</v>
      </c>
      <c r="J507" s="665"/>
      <c r="K507" s="665"/>
      <c r="L507" s="665"/>
      <c r="M507" s="665"/>
      <c r="N507" s="665"/>
      <c r="O507" s="665"/>
      <c r="P507" s="678"/>
      <c r="Q507" s="666"/>
    </row>
    <row r="508" spans="1:17" ht="14.4" customHeight="1" thickBot="1" x14ac:dyDescent="0.35">
      <c r="A508" s="667" t="s">
        <v>3718</v>
      </c>
      <c r="B508" s="668" t="s">
        <v>3235</v>
      </c>
      <c r="C508" s="668" t="s">
        <v>3277</v>
      </c>
      <c r="D508" s="668" t="s">
        <v>3412</v>
      </c>
      <c r="E508" s="668" t="s">
        <v>3413</v>
      </c>
      <c r="F508" s="671"/>
      <c r="G508" s="671"/>
      <c r="H508" s="671"/>
      <c r="I508" s="671"/>
      <c r="J508" s="671"/>
      <c r="K508" s="671"/>
      <c r="L508" s="671"/>
      <c r="M508" s="671"/>
      <c r="N508" s="671">
        <v>1</v>
      </c>
      <c r="O508" s="671">
        <v>394</v>
      </c>
      <c r="P508" s="679"/>
      <c r="Q508" s="672">
        <v>394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90" t="s">
        <v>135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2" t="s">
        <v>310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91" t="s">
        <v>70</v>
      </c>
      <c r="B3" s="553" t="s">
        <v>71</v>
      </c>
      <c r="C3" s="554"/>
      <c r="D3" s="554"/>
      <c r="E3" s="555"/>
      <c r="F3" s="553" t="s">
        <v>257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2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108.384</v>
      </c>
      <c r="C5" s="114">
        <v>137.00299999999999</v>
      </c>
      <c r="D5" s="114">
        <v>161.816</v>
      </c>
      <c r="E5" s="131">
        <v>1.492987894892235</v>
      </c>
      <c r="F5" s="132">
        <v>138</v>
      </c>
      <c r="G5" s="114">
        <v>131</v>
      </c>
      <c r="H5" s="114">
        <v>118</v>
      </c>
      <c r="I5" s="133">
        <v>0.85507246376811596</v>
      </c>
      <c r="J5" s="123"/>
      <c r="K5" s="123"/>
      <c r="L5" s="7">
        <f>D5-B5</f>
        <v>53.432000000000002</v>
      </c>
      <c r="M5" s="8">
        <f>H5-F5</f>
        <v>-20</v>
      </c>
    </row>
    <row r="6" spans="1:13" ht="14.4" hidden="1" customHeight="1" outlineLevel="1" x14ac:dyDescent="0.3">
      <c r="A6" s="119" t="s">
        <v>169</v>
      </c>
      <c r="B6" s="122">
        <v>33.427</v>
      </c>
      <c r="C6" s="113">
        <v>37.811</v>
      </c>
      <c r="D6" s="113">
        <v>26.706</v>
      </c>
      <c r="E6" s="134">
        <v>0.79893499267059565</v>
      </c>
      <c r="F6" s="135">
        <v>48</v>
      </c>
      <c r="G6" s="113">
        <v>48</v>
      </c>
      <c r="H6" s="113">
        <v>28</v>
      </c>
      <c r="I6" s="136">
        <v>0.58333333333333337</v>
      </c>
      <c r="J6" s="123"/>
      <c r="K6" s="123"/>
      <c r="L6" s="5">
        <f t="shared" ref="L6:L11" si="0">D6-B6</f>
        <v>-6.7210000000000001</v>
      </c>
      <c r="M6" s="6">
        <f t="shared" ref="M6:M13" si="1">H6-F6</f>
        <v>-20</v>
      </c>
    </row>
    <row r="7" spans="1:13" ht="14.4" hidden="1" customHeight="1" outlineLevel="1" x14ac:dyDescent="0.3">
      <c r="A7" s="119" t="s">
        <v>170</v>
      </c>
      <c r="B7" s="122">
        <v>113.553</v>
      </c>
      <c r="C7" s="113">
        <v>76.352000000000004</v>
      </c>
      <c r="D7" s="113">
        <v>69.283000000000001</v>
      </c>
      <c r="E7" s="134">
        <v>0.61013799723477147</v>
      </c>
      <c r="F7" s="135">
        <v>178</v>
      </c>
      <c r="G7" s="113">
        <v>84</v>
      </c>
      <c r="H7" s="113">
        <v>74</v>
      </c>
      <c r="I7" s="136">
        <v>0.4157303370786517</v>
      </c>
      <c r="J7" s="123"/>
      <c r="K7" s="123"/>
      <c r="L7" s="5">
        <f t="shared" si="0"/>
        <v>-44.269999999999996</v>
      </c>
      <c r="M7" s="6">
        <f t="shared" si="1"/>
        <v>-104</v>
      </c>
    </row>
    <row r="8" spans="1:13" ht="14.4" hidden="1" customHeight="1" outlineLevel="1" x14ac:dyDescent="0.3">
      <c r="A8" s="119" t="s">
        <v>171</v>
      </c>
      <c r="B8" s="122">
        <v>8.6690000000000005</v>
      </c>
      <c r="C8" s="113">
        <v>4.95</v>
      </c>
      <c r="D8" s="113">
        <v>2.3860000000000001</v>
      </c>
      <c r="E8" s="134">
        <v>0.27523359095628103</v>
      </c>
      <c r="F8" s="135">
        <v>13</v>
      </c>
      <c r="G8" s="113">
        <v>7</v>
      </c>
      <c r="H8" s="113">
        <v>2</v>
      </c>
      <c r="I8" s="136">
        <v>0.15384615384615385</v>
      </c>
      <c r="J8" s="123"/>
      <c r="K8" s="123"/>
      <c r="L8" s="5">
        <f t="shared" si="0"/>
        <v>-6.2830000000000004</v>
      </c>
      <c r="M8" s="6">
        <f t="shared" si="1"/>
        <v>-11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531</v>
      </c>
      <c r="F9" s="135">
        <v>0</v>
      </c>
      <c r="G9" s="113">
        <v>0</v>
      </c>
      <c r="H9" s="113">
        <v>0</v>
      </c>
      <c r="I9" s="136" t="s">
        <v>531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51.499000000000002</v>
      </c>
      <c r="C10" s="113">
        <v>43.405999999999999</v>
      </c>
      <c r="D10" s="113">
        <v>25.661000000000001</v>
      </c>
      <c r="E10" s="134">
        <v>0.49828152002951515</v>
      </c>
      <c r="F10" s="135">
        <v>57</v>
      </c>
      <c r="G10" s="113">
        <v>48</v>
      </c>
      <c r="H10" s="113">
        <v>27</v>
      </c>
      <c r="I10" s="136">
        <v>0.47368421052631576</v>
      </c>
      <c r="J10" s="123"/>
      <c r="K10" s="123"/>
      <c r="L10" s="5">
        <f t="shared" si="0"/>
        <v>-25.838000000000001</v>
      </c>
      <c r="M10" s="6">
        <f t="shared" si="1"/>
        <v>-30</v>
      </c>
    </row>
    <row r="11" spans="1:13" ht="14.4" hidden="1" customHeight="1" outlineLevel="1" x14ac:dyDescent="0.3">
      <c r="A11" s="119" t="s">
        <v>174</v>
      </c>
      <c r="B11" s="122">
        <v>5.32</v>
      </c>
      <c r="C11" s="113">
        <v>7.5270000000000001</v>
      </c>
      <c r="D11" s="113">
        <v>3.819</v>
      </c>
      <c r="E11" s="134">
        <v>0.71785714285714286</v>
      </c>
      <c r="F11" s="135">
        <v>6</v>
      </c>
      <c r="G11" s="113">
        <v>8</v>
      </c>
      <c r="H11" s="113">
        <v>4</v>
      </c>
      <c r="I11" s="136">
        <v>0.66666666666666663</v>
      </c>
      <c r="J11" s="123"/>
      <c r="K11" s="123"/>
      <c r="L11" s="5">
        <f t="shared" si="0"/>
        <v>-1.5010000000000003</v>
      </c>
      <c r="M11" s="6">
        <f t="shared" si="1"/>
        <v>-2</v>
      </c>
    </row>
    <row r="12" spans="1:13" ht="14.4" hidden="1" customHeight="1" outlineLevel="1" thickBot="1" x14ac:dyDescent="0.35">
      <c r="A12" s="244" t="s">
        <v>211</v>
      </c>
      <c r="B12" s="245">
        <v>0.35399999999999998</v>
      </c>
      <c r="C12" s="246">
        <v>0.43099999999999999</v>
      </c>
      <c r="D12" s="246">
        <v>3.7160000000000002</v>
      </c>
      <c r="E12" s="247"/>
      <c r="F12" s="248">
        <v>1</v>
      </c>
      <c r="G12" s="246">
        <v>1</v>
      </c>
      <c r="H12" s="246">
        <v>7</v>
      </c>
      <c r="I12" s="249"/>
      <c r="J12" s="123"/>
      <c r="K12" s="123"/>
      <c r="L12" s="250">
        <f>D12-B12</f>
        <v>3.3620000000000001</v>
      </c>
      <c r="M12" s="251">
        <f>H12-F12</f>
        <v>6</v>
      </c>
    </row>
    <row r="13" spans="1:13" ht="14.4" customHeight="1" collapsed="1" thickBot="1" x14ac:dyDescent="0.35">
      <c r="A13" s="120" t="s">
        <v>3</v>
      </c>
      <c r="B13" s="115">
        <f>SUM(B5:B12)</f>
        <v>321.20600000000002</v>
      </c>
      <c r="C13" s="116">
        <f>SUM(C5:C12)</f>
        <v>307.47999999999996</v>
      </c>
      <c r="D13" s="116">
        <f>SUM(D5:D12)</f>
        <v>293.38700000000006</v>
      </c>
      <c r="E13" s="137">
        <f>IF(OR(D13=0,B13=0),0,D13/B13)</f>
        <v>0.91339202879149217</v>
      </c>
      <c r="F13" s="138">
        <f>SUM(F5:F12)</f>
        <v>441</v>
      </c>
      <c r="G13" s="116">
        <f>SUM(G5:G12)</f>
        <v>327</v>
      </c>
      <c r="H13" s="116">
        <f>SUM(H5:H12)</f>
        <v>260</v>
      </c>
      <c r="I13" s="139">
        <f>IF(OR(H13=0,F13=0),0,H13/F13)</f>
        <v>0.58956916099773238</v>
      </c>
      <c r="J13" s="123"/>
      <c r="K13" s="123"/>
      <c r="L13" s="129">
        <f>D13-B13</f>
        <v>-27.81899999999996</v>
      </c>
      <c r="M13" s="140">
        <f t="shared" si="1"/>
        <v>-181</v>
      </c>
    </row>
    <row r="14" spans="1:13" ht="14.4" customHeight="1" x14ac:dyDescent="0.3">
      <c r="A14" s="141"/>
      <c r="B14" s="584"/>
      <c r="C14" s="584"/>
      <c r="D14" s="584"/>
      <c r="E14" s="584"/>
      <c r="F14" s="584"/>
      <c r="G14" s="584"/>
      <c r="H14" s="584"/>
      <c r="I14" s="584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79" t="s">
        <v>207</v>
      </c>
      <c r="B16" s="581" t="s">
        <v>71</v>
      </c>
      <c r="C16" s="582"/>
      <c r="D16" s="582"/>
      <c r="E16" s="583"/>
      <c r="F16" s="581" t="s">
        <v>257</v>
      </c>
      <c r="G16" s="582"/>
      <c r="H16" s="582"/>
      <c r="I16" s="583"/>
      <c r="J16" s="586" t="s">
        <v>179</v>
      </c>
      <c r="K16" s="587"/>
      <c r="L16" s="158"/>
      <c r="M16" s="158"/>
    </row>
    <row r="17" spans="1:13" ht="14.4" customHeight="1" thickBot="1" x14ac:dyDescent="0.35">
      <c r="A17" s="580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88" t="s">
        <v>180</v>
      </c>
      <c r="K17" s="589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108.384</v>
      </c>
      <c r="C18" s="114">
        <v>137.00299999999999</v>
      </c>
      <c r="D18" s="114">
        <v>161.816</v>
      </c>
      <c r="E18" s="131">
        <v>1.492987894892235</v>
      </c>
      <c r="F18" s="121">
        <v>138</v>
      </c>
      <c r="G18" s="114">
        <v>131</v>
      </c>
      <c r="H18" s="114">
        <v>118</v>
      </c>
      <c r="I18" s="133">
        <v>0.85507246376811596</v>
      </c>
      <c r="J18" s="572">
        <v>0.91871999999999998</v>
      </c>
      <c r="K18" s="573"/>
      <c r="L18" s="147">
        <f>D18-B18</f>
        <v>53.432000000000002</v>
      </c>
      <c r="M18" s="148">
        <f>H18-F18</f>
        <v>-20</v>
      </c>
    </row>
    <row r="19" spans="1:13" ht="14.4" hidden="1" customHeight="1" outlineLevel="1" x14ac:dyDescent="0.3">
      <c r="A19" s="119" t="s">
        <v>169</v>
      </c>
      <c r="B19" s="122">
        <v>33.427</v>
      </c>
      <c r="C19" s="113">
        <v>37.811</v>
      </c>
      <c r="D19" s="113">
        <v>26.706</v>
      </c>
      <c r="E19" s="134">
        <v>0.79893499267059565</v>
      </c>
      <c r="F19" s="122">
        <v>48</v>
      </c>
      <c r="G19" s="113">
        <v>48</v>
      </c>
      <c r="H19" s="113">
        <v>28</v>
      </c>
      <c r="I19" s="136">
        <v>0.58333333333333337</v>
      </c>
      <c r="J19" s="572">
        <v>0.99456</v>
      </c>
      <c r="K19" s="573"/>
      <c r="L19" s="149">
        <f t="shared" ref="L19:L26" si="2">D19-B19</f>
        <v>-6.7210000000000001</v>
      </c>
      <c r="M19" s="150">
        <f t="shared" ref="M19:M26" si="3">H19-F19</f>
        <v>-20</v>
      </c>
    </row>
    <row r="20" spans="1:13" ht="14.4" hidden="1" customHeight="1" outlineLevel="1" x14ac:dyDescent="0.3">
      <c r="A20" s="119" t="s">
        <v>170</v>
      </c>
      <c r="B20" s="122">
        <v>113.553</v>
      </c>
      <c r="C20" s="113">
        <v>76.352000000000004</v>
      </c>
      <c r="D20" s="113">
        <v>69.283000000000001</v>
      </c>
      <c r="E20" s="134">
        <v>0.61013799723477147</v>
      </c>
      <c r="F20" s="122">
        <v>178</v>
      </c>
      <c r="G20" s="113">
        <v>84</v>
      </c>
      <c r="H20" s="113">
        <v>74</v>
      </c>
      <c r="I20" s="136">
        <v>0.4157303370786517</v>
      </c>
      <c r="J20" s="572">
        <v>0.96671999999999991</v>
      </c>
      <c r="K20" s="573"/>
      <c r="L20" s="149">
        <f t="shared" si="2"/>
        <v>-44.269999999999996</v>
      </c>
      <c r="M20" s="150">
        <f t="shared" si="3"/>
        <v>-104</v>
      </c>
    </row>
    <row r="21" spans="1:13" ht="14.4" hidden="1" customHeight="1" outlineLevel="1" x14ac:dyDescent="0.3">
      <c r="A21" s="119" t="s">
        <v>171</v>
      </c>
      <c r="B21" s="122">
        <v>8.6690000000000005</v>
      </c>
      <c r="C21" s="113">
        <v>4.95</v>
      </c>
      <c r="D21" s="113">
        <v>2.3860000000000001</v>
      </c>
      <c r="E21" s="134">
        <v>0.27523359095628103</v>
      </c>
      <c r="F21" s="122">
        <v>13</v>
      </c>
      <c r="G21" s="113">
        <v>7</v>
      </c>
      <c r="H21" s="113">
        <v>2</v>
      </c>
      <c r="I21" s="136">
        <v>0.15384615384615385</v>
      </c>
      <c r="J21" s="572">
        <v>1.11744</v>
      </c>
      <c r="K21" s="573"/>
      <c r="L21" s="149">
        <f t="shared" si="2"/>
        <v>-6.2830000000000004</v>
      </c>
      <c r="M21" s="150">
        <f t="shared" si="3"/>
        <v>-11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531</v>
      </c>
      <c r="F22" s="122">
        <v>0</v>
      </c>
      <c r="G22" s="113">
        <v>0</v>
      </c>
      <c r="H22" s="113">
        <v>0</v>
      </c>
      <c r="I22" s="136" t="s">
        <v>531</v>
      </c>
      <c r="J22" s="572">
        <v>0.96</v>
      </c>
      <c r="K22" s="573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51.499000000000002</v>
      </c>
      <c r="C23" s="113">
        <v>43.405999999999999</v>
      </c>
      <c r="D23" s="113">
        <v>25.661000000000001</v>
      </c>
      <c r="E23" s="134">
        <v>0.49828152002951515</v>
      </c>
      <c r="F23" s="122">
        <v>57</v>
      </c>
      <c r="G23" s="113">
        <v>48</v>
      </c>
      <c r="H23" s="113">
        <v>27</v>
      </c>
      <c r="I23" s="136">
        <v>0.47368421052631576</v>
      </c>
      <c r="J23" s="572">
        <v>0.98495999999999995</v>
      </c>
      <c r="K23" s="573"/>
      <c r="L23" s="149">
        <f t="shared" si="2"/>
        <v>-25.838000000000001</v>
      </c>
      <c r="M23" s="150">
        <f t="shared" si="3"/>
        <v>-30</v>
      </c>
    </row>
    <row r="24" spans="1:13" ht="14.4" hidden="1" customHeight="1" outlineLevel="1" x14ac:dyDescent="0.3">
      <c r="A24" s="119" t="s">
        <v>174</v>
      </c>
      <c r="B24" s="122">
        <v>5.32</v>
      </c>
      <c r="C24" s="113">
        <v>7.5270000000000001</v>
      </c>
      <c r="D24" s="113">
        <v>3.819</v>
      </c>
      <c r="E24" s="134">
        <v>0.71785714285714286</v>
      </c>
      <c r="F24" s="122">
        <v>6</v>
      </c>
      <c r="G24" s="113">
        <v>8</v>
      </c>
      <c r="H24" s="113">
        <v>4</v>
      </c>
      <c r="I24" s="136">
        <v>0.66666666666666663</v>
      </c>
      <c r="J24" s="572">
        <v>1.0147199999999998</v>
      </c>
      <c r="K24" s="573"/>
      <c r="L24" s="149">
        <f t="shared" si="2"/>
        <v>-1.5010000000000003</v>
      </c>
      <c r="M24" s="150">
        <f t="shared" si="3"/>
        <v>-2</v>
      </c>
    </row>
    <row r="25" spans="1:13" ht="14.4" hidden="1" customHeight="1" outlineLevel="1" thickBot="1" x14ac:dyDescent="0.35">
      <c r="A25" s="244" t="s">
        <v>211</v>
      </c>
      <c r="B25" s="245">
        <v>0.35399999999999998</v>
      </c>
      <c r="C25" s="246">
        <v>0.43099999999999999</v>
      </c>
      <c r="D25" s="246">
        <v>3.7160000000000002</v>
      </c>
      <c r="E25" s="247"/>
      <c r="F25" s="245">
        <v>1</v>
      </c>
      <c r="G25" s="246">
        <v>1</v>
      </c>
      <c r="H25" s="246">
        <v>7</v>
      </c>
      <c r="I25" s="249"/>
      <c r="J25" s="364"/>
      <c r="K25" s="365"/>
      <c r="L25" s="252">
        <f>D25-B25</f>
        <v>3.3620000000000001</v>
      </c>
      <c r="M25" s="253">
        <f>H25-F25</f>
        <v>6</v>
      </c>
    </row>
    <row r="26" spans="1:13" ht="14.4" customHeight="1" collapsed="1" thickBot="1" x14ac:dyDescent="0.35">
      <c r="A26" s="151" t="s">
        <v>3</v>
      </c>
      <c r="B26" s="152">
        <f>SUM(B18:B25)</f>
        <v>321.20600000000002</v>
      </c>
      <c r="C26" s="153">
        <f>SUM(C18:C25)</f>
        <v>307.47999999999996</v>
      </c>
      <c r="D26" s="153">
        <f>SUM(D18:D25)</f>
        <v>293.38700000000006</v>
      </c>
      <c r="E26" s="154">
        <f>IF(OR(D26=0,B26=0),0,D26/B26)</f>
        <v>0.91339202879149217</v>
      </c>
      <c r="F26" s="152">
        <f>SUM(F18:F25)</f>
        <v>441</v>
      </c>
      <c r="G26" s="153">
        <f>SUM(G18:G25)</f>
        <v>327</v>
      </c>
      <c r="H26" s="153">
        <f>SUM(H18:H25)</f>
        <v>260</v>
      </c>
      <c r="I26" s="155">
        <f>IF(OR(H26=0,F26=0),0,H26/F26)</f>
        <v>0.58956916099773238</v>
      </c>
      <c r="J26" s="123"/>
      <c r="K26" s="123"/>
      <c r="L26" s="145">
        <f t="shared" si="2"/>
        <v>-27.81899999999996</v>
      </c>
      <c r="M26" s="156">
        <f t="shared" si="3"/>
        <v>-181</v>
      </c>
    </row>
    <row r="27" spans="1:13" ht="14.4" customHeight="1" x14ac:dyDescent="0.3">
      <c r="A27" s="157"/>
      <c r="B27" s="584" t="s">
        <v>209</v>
      </c>
      <c r="C27" s="585"/>
      <c r="D27" s="585"/>
      <c r="E27" s="585"/>
      <c r="F27" s="584" t="s">
        <v>210</v>
      </c>
      <c r="G27" s="585"/>
      <c r="H27" s="585"/>
      <c r="I27" s="585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74" t="s">
        <v>208</v>
      </c>
      <c r="B29" s="576" t="s">
        <v>71</v>
      </c>
      <c r="C29" s="577"/>
      <c r="D29" s="577"/>
      <c r="E29" s="578"/>
      <c r="F29" s="577" t="s">
        <v>257</v>
      </c>
      <c r="G29" s="577"/>
      <c r="H29" s="577"/>
      <c r="I29" s="578"/>
      <c r="J29" s="158"/>
      <c r="K29" s="158"/>
      <c r="L29" s="158"/>
      <c r="M29" s="159"/>
    </row>
    <row r="30" spans="1:13" ht="14.4" customHeight="1" thickBot="1" x14ac:dyDescent="0.35">
      <c r="A30" s="575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531</v>
      </c>
      <c r="F31" s="132">
        <v>0</v>
      </c>
      <c r="G31" s="114">
        <v>0</v>
      </c>
      <c r="H31" s="114">
        <v>0</v>
      </c>
      <c r="I31" s="133" t="s">
        <v>531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531</v>
      </c>
      <c r="F32" s="135">
        <v>0</v>
      </c>
      <c r="G32" s="113">
        <v>0</v>
      </c>
      <c r="H32" s="113">
        <v>0</v>
      </c>
      <c r="I32" s="136" t="s">
        <v>531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531</v>
      </c>
      <c r="F33" s="135">
        <v>0</v>
      </c>
      <c r="G33" s="113">
        <v>0</v>
      </c>
      <c r="H33" s="113">
        <v>0</v>
      </c>
      <c r="I33" s="136" t="s">
        <v>531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531</v>
      </c>
      <c r="F34" s="135">
        <v>0</v>
      </c>
      <c r="G34" s="113">
        <v>0</v>
      </c>
      <c r="H34" s="113">
        <v>0</v>
      </c>
      <c r="I34" s="136" t="s">
        <v>531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531</v>
      </c>
      <c r="F35" s="135">
        <v>0</v>
      </c>
      <c r="G35" s="113">
        <v>0</v>
      </c>
      <c r="H35" s="113">
        <v>0</v>
      </c>
      <c r="I35" s="136" t="s">
        <v>531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531</v>
      </c>
      <c r="F36" s="135">
        <v>0</v>
      </c>
      <c r="G36" s="113">
        <v>0</v>
      </c>
      <c r="H36" s="113">
        <v>0</v>
      </c>
      <c r="I36" s="136" t="s">
        <v>531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531</v>
      </c>
      <c r="F37" s="135">
        <v>0</v>
      </c>
      <c r="G37" s="113">
        <v>0</v>
      </c>
      <c r="H37" s="113">
        <v>0</v>
      </c>
      <c r="I37" s="136" t="s">
        <v>531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531</v>
      </c>
      <c r="F38" s="248">
        <v>0</v>
      </c>
      <c r="G38" s="246">
        <v>0</v>
      </c>
      <c r="H38" s="246">
        <v>0</v>
      </c>
      <c r="I38" s="249" t="s">
        <v>531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258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48" t="s">
        <v>305</v>
      </c>
    </row>
    <row r="43" spans="1:13" ht="14.4" customHeight="1" x14ac:dyDescent="0.25">
      <c r="A43" s="449" t="s">
        <v>306</v>
      </c>
    </row>
    <row r="44" spans="1:13" ht="14.4" customHeight="1" x14ac:dyDescent="0.25">
      <c r="A44" s="448" t="s">
        <v>307</v>
      </c>
    </row>
    <row r="45" spans="1:13" ht="14.4" customHeight="1" x14ac:dyDescent="0.25">
      <c r="A45" s="449" t="s">
        <v>308</v>
      </c>
    </row>
    <row r="46" spans="1:13" ht="14.4" customHeight="1" x14ac:dyDescent="0.3">
      <c r="A46" s="243" t="s">
        <v>275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2" t="s">
        <v>310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3" t="s">
        <v>83</v>
      </c>
      <c r="C31" s="594"/>
      <c r="D31" s="594"/>
      <c r="E31" s="595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313</v>
      </c>
      <c r="C33" s="203">
        <v>334</v>
      </c>
      <c r="D33" s="84">
        <f>IF(C33="","",C33-B33)</f>
        <v>21</v>
      </c>
      <c r="E33" s="85">
        <f>IF(C33="","",C33/B33)</f>
        <v>1.0670926517571886</v>
      </c>
      <c r="F33" s="86">
        <v>58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818</v>
      </c>
      <c r="C34" s="204">
        <v>932</v>
      </c>
      <c r="D34" s="87">
        <f t="shared" ref="D34:D45" si="0">IF(C34="","",C34-B34)</f>
        <v>114</v>
      </c>
      <c r="E34" s="88">
        <f t="shared" ref="E34:E45" si="1">IF(C34="","",C34/B34)</f>
        <v>1.1393643031784841</v>
      </c>
      <c r="F34" s="89">
        <v>227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1412</v>
      </c>
      <c r="C35" s="204">
        <v>1650</v>
      </c>
      <c r="D35" s="87">
        <f t="shared" si="0"/>
        <v>238</v>
      </c>
      <c r="E35" s="88">
        <f t="shared" si="1"/>
        <v>1.1685552407932012</v>
      </c>
      <c r="F35" s="89">
        <v>440</v>
      </c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/>
      <c r="C36" s="204"/>
      <c r="D36" s="87" t="str">
        <f t="shared" si="0"/>
        <v/>
      </c>
      <c r="E36" s="88" t="str">
        <f t="shared" si="1"/>
        <v/>
      </c>
      <c r="F36" s="89"/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73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49" t="s">
        <v>3848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2" t="s">
        <v>310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602" t="s">
        <v>75</v>
      </c>
      <c r="B3" s="603">
        <v>2014</v>
      </c>
      <c r="C3" s="604"/>
      <c r="D3" s="605"/>
      <c r="E3" s="603">
        <v>2015</v>
      </c>
      <c r="F3" s="604"/>
      <c r="G3" s="605"/>
      <c r="H3" s="603">
        <v>2016</v>
      </c>
      <c r="I3" s="604"/>
      <c r="J3" s="605"/>
      <c r="K3" s="606" t="s">
        <v>76</v>
      </c>
      <c r="L3" s="598" t="s">
        <v>77</v>
      </c>
      <c r="M3" s="598" t="s">
        <v>78</v>
      </c>
      <c r="N3" s="598" t="s">
        <v>79</v>
      </c>
      <c r="O3" s="270" t="s">
        <v>80</v>
      </c>
      <c r="P3" s="599" t="s">
        <v>81</v>
      </c>
      <c r="Q3" s="600" t="s">
        <v>82</v>
      </c>
      <c r="R3" s="601"/>
      <c r="S3" s="596" t="s">
        <v>83</v>
      </c>
      <c r="T3" s="597"/>
      <c r="U3" s="597"/>
      <c r="V3" s="597"/>
      <c r="W3" s="218" t="s">
        <v>83</v>
      </c>
    </row>
    <row r="4" spans="1:23" s="95" customFormat="1" ht="14.4" customHeight="1" thickBot="1" x14ac:dyDescent="0.35">
      <c r="A4" s="845"/>
      <c r="B4" s="846" t="s">
        <v>84</v>
      </c>
      <c r="C4" s="847" t="s">
        <v>72</v>
      </c>
      <c r="D4" s="848" t="s">
        <v>85</v>
      </c>
      <c r="E4" s="846" t="s">
        <v>84</v>
      </c>
      <c r="F4" s="847" t="s">
        <v>72</v>
      </c>
      <c r="G4" s="848" t="s">
        <v>85</v>
      </c>
      <c r="H4" s="846" t="s">
        <v>84</v>
      </c>
      <c r="I4" s="847" t="s">
        <v>72</v>
      </c>
      <c r="J4" s="848" t="s">
        <v>85</v>
      </c>
      <c r="K4" s="849"/>
      <c r="L4" s="850"/>
      <c r="M4" s="850"/>
      <c r="N4" s="850"/>
      <c r="O4" s="851"/>
      <c r="P4" s="852"/>
      <c r="Q4" s="853" t="s">
        <v>73</v>
      </c>
      <c r="R4" s="854" t="s">
        <v>72</v>
      </c>
      <c r="S4" s="855" t="s">
        <v>86</v>
      </c>
      <c r="T4" s="856" t="s">
        <v>87</v>
      </c>
      <c r="U4" s="856" t="s">
        <v>88</v>
      </c>
      <c r="V4" s="857" t="s">
        <v>2</v>
      </c>
      <c r="W4" s="858" t="s">
        <v>89</v>
      </c>
    </row>
    <row r="5" spans="1:23" ht="14.4" customHeight="1" x14ac:dyDescent="0.3">
      <c r="A5" s="889" t="s">
        <v>3720</v>
      </c>
      <c r="B5" s="859"/>
      <c r="C5" s="860"/>
      <c r="D5" s="861"/>
      <c r="E5" s="862"/>
      <c r="F5" s="863"/>
      <c r="G5" s="864"/>
      <c r="H5" s="865">
        <v>1</v>
      </c>
      <c r="I5" s="866">
        <v>33.15</v>
      </c>
      <c r="J5" s="867">
        <v>47</v>
      </c>
      <c r="K5" s="868">
        <v>33.15</v>
      </c>
      <c r="L5" s="869">
        <v>22</v>
      </c>
      <c r="M5" s="869">
        <v>135</v>
      </c>
      <c r="N5" s="870">
        <v>45</v>
      </c>
      <c r="O5" s="869" t="s">
        <v>3721</v>
      </c>
      <c r="P5" s="871" t="s">
        <v>3722</v>
      </c>
      <c r="Q5" s="872">
        <f>H5-B5</f>
        <v>1</v>
      </c>
      <c r="R5" s="872">
        <f>I5-C5</f>
        <v>33.15</v>
      </c>
      <c r="S5" s="859">
        <f>IF(H5=0,"",H5*N5)</f>
        <v>45</v>
      </c>
      <c r="T5" s="859">
        <f>IF(H5=0,"",H5*J5)</f>
        <v>47</v>
      </c>
      <c r="U5" s="859">
        <f>IF(H5=0,"",T5-S5)</f>
        <v>2</v>
      </c>
      <c r="V5" s="873">
        <f>IF(H5=0,"",T5/S5)</f>
        <v>1.0444444444444445</v>
      </c>
      <c r="W5" s="874">
        <v>2</v>
      </c>
    </row>
    <row r="6" spans="1:23" ht="14.4" customHeight="1" x14ac:dyDescent="0.3">
      <c r="A6" s="890" t="s">
        <v>3723</v>
      </c>
      <c r="B6" s="838"/>
      <c r="C6" s="839"/>
      <c r="D6" s="840"/>
      <c r="E6" s="841"/>
      <c r="F6" s="819"/>
      <c r="G6" s="820"/>
      <c r="H6" s="821">
        <v>1</v>
      </c>
      <c r="I6" s="822">
        <v>20.05</v>
      </c>
      <c r="J6" s="829">
        <v>18</v>
      </c>
      <c r="K6" s="824">
        <v>20.05</v>
      </c>
      <c r="L6" s="825">
        <v>11</v>
      </c>
      <c r="M6" s="825">
        <v>90</v>
      </c>
      <c r="N6" s="826">
        <v>30</v>
      </c>
      <c r="O6" s="825" t="s">
        <v>3721</v>
      </c>
      <c r="P6" s="842" t="s">
        <v>3724</v>
      </c>
      <c r="Q6" s="827">
        <f t="shared" ref="Q6:R69" si="0">H6-B6</f>
        <v>1</v>
      </c>
      <c r="R6" s="827">
        <f t="shared" si="0"/>
        <v>20.05</v>
      </c>
      <c r="S6" s="838">
        <f t="shared" ref="S6:S69" si="1">IF(H6=0,"",H6*N6)</f>
        <v>30</v>
      </c>
      <c r="T6" s="838">
        <f t="shared" ref="T6:T69" si="2">IF(H6=0,"",H6*J6)</f>
        <v>18</v>
      </c>
      <c r="U6" s="838">
        <f t="shared" ref="U6:U69" si="3">IF(H6=0,"",T6-S6)</f>
        <v>-12</v>
      </c>
      <c r="V6" s="843">
        <f t="shared" ref="V6:V69" si="4">IF(H6=0,"",T6/S6)</f>
        <v>0.6</v>
      </c>
      <c r="W6" s="828"/>
    </row>
    <row r="7" spans="1:23" ht="14.4" customHeight="1" x14ac:dyDescent="0.3">
      <c r="A7" s="890" t="s">
        <v>3725</v>
      </c>
      <c r="B7" s="830">
        <v>1</v>
      </c>
      <c r="C7" s="831">
        <v>1.24</v>
      </c>
      <c r="D7" s="832">
        <v>8</v>
      </c>
      <c r="E7" s="841"/>
      <c r="F7" s="819"/>
      <c r="G7" s="820"/>
      <c r="H7" s="825"/>
      <c r="I7" s="819"/>
      <c r="J7" s="820"/>
      <c r="K7" s="824">
        <v>1.24</v>
      </c>
      <c r="L7" s="825">
        <v>2</v>
      </c>
      <c r="M7" s="825">
        <v>18</v>
      </c>
      <c r="N7" s="826">
        <v>6</v>
      </c>
      <c r="O7" s="825" t="s">
        <v>3721</v>
      </c>
      <c r="P7" s="842" t="s">
        <v>3726</v>
      </c>
      <c r="Q7" s="827">
        <f t="shared" si="0"/>
        <v>-1</v>
      </c>
      <c r="R7" s="827">
        <f t="shared" si="0"/>
        <v>-1.24</v>
      </c>
      <c r="S7" s="838" t="str">
        <f t="shared" si="1"/>
        <v/>
      </c>
      <c r="T7" s="838" t="str">
        <f t="shared" si="2"/>
        <v/>
      </c>
      <c r="U7" s="838" t="str">
        <f t="shared" si="3"/>
        <v/>
      </c>
      <c r="V7" s="843" t="str">
        <f t="shared" si="4"/>
        <v/>
      </c>
      <c r="W7" s="828"/>
    </row>
    <row r="8" spans="1:23" ht="14.4" customHeight="1" x14ac:dyDescent="0.3">
      <c r="A8" s="891" t="s">
        <v>3727</v>
      </c>
      <c r="B8" s="875">
        <v>1</v>
      </c>
      <c r="C8" s="876">
        <v>2.5</v>
      </c>
      <c r="D8" s="833">
        <v>6</v>
      </c>
      <c r="E8" s="877"/>
      <c r="F8" s="878"/>
      <c r="G8" s="834"/>
      <c r="H8" s="879"/>
      <c r="I8" s="878"/>
      <c r="J8" s="834"/>
      <c r="K8" s="880">
        <v>2.5</v>
      </c>
      <c r="L8" s="879">
        <v>4</v>
      </c>
      <c r="M8" s="879">
        <v>36</v>
      </c>
      <c r="N8" s="881">
        <v>12</v>
      </c>
      <c r="O8" s="879" t="s">
        <v>3721</v>
      </c>
      <c r="P8" s="882" t="s">
        <v>3726</v>
      </c>
      <c r="Q8" s="883">
        <f t="shared" si="0"/>
        <v>-1</v>
      </c>
      <c r="R8" s="883">
        <f t="shared" si="0"/>
        <v>-2.5</v>
      </c>
      <c r="S8" s="884" t="str">
        <f t="shared" si="1"/>
        <v/>
      </c>
      <c r="T8" s="884" t="str">
        <f t="shared" si="2"/>
        <v/>
      </c>
      <c r="U8" s="884" t="str">
        <f t="shared" si="3"/>
        <v/>
      </c>
      <c r="V8" s="885" t="str">
        <f t="shared" si="4"/>
        <v/>
      </c>
      <c r="W8" s="835"/>
    </row>
    <row r="9" spans="1:23" ht="14.4" customHeight="1" x14ac:dyDescent="0.3">
      <c r="A9" s="890" t="s">
        <v>3728</v>
      </c>
      <c r="B9" s="830">
        <v>1</v>
      </c>
      <c r="C9" s="831">
        <v>0.38</v>
      </c>
      <c r="D9" s="832">
        <v>5</v>
      </c>
      <c r="E9" s="841"/>
      <c r="F9" s="819"/>
      <c r="G9" s="820"/>
      <c r="H9" s="825"/>
      <c r="I9" s="819"/>
      <c r="J9" s="820"/>
      <c r="K9" s="824">
        <v>0.38</v>
      </c>
      <c r="L9" s="825">
        <v>1</v>
      </c>
      <c r="M9" s="825">
        <v>9</v>
      </c>
      <c r="N9" s="826">
        <v>3</v>
      </c>
      <c r="O9" s="825" t="s">
        <v>3721</v>
      </c>
      <c r="P9" s="842" t="s">
        <v>3729</v>
      </c>
      <c r="Q9" s="827">
        <f t="shared" si="0"/>
        <v>-1</v>
      </c>
      <c r="R9" s="827">
        <f t="shared" si="0"/>
        <v>-0.38</v>
      </c>
      <c r="S9" s="838" t="str">
        <f t="shared" si="1"/>
        <v/>
      </c>
      <c r="T9" s="838" t="str">
        <f t="shared" si="2"/>
        <v/>
      </c>
      <c r="U9" s="838" t="str">
        <f t="shared" si="3"/>
        <v/>
      </c>
      <c r="V9" s="843" t="str">
        <f t="shared" si="4"/>
        <v/>
      </c>
      <c r="W9" s="828"/>
    </row>
    <row r="10" spans="1:23" ht="14.4" customHeight="1" x14ac:dyDescent="0.3">
      <c r="A10" s="890" t="s">
        <v>3730</v>
      </c>
      <c r="B10" s="838">
        <v>3</v>
      </c>
      <c r="C10" s="839">
        <v>1.39</v>
      </c>
      <c r="D10" s="840">
        <v>6</v>
      </c>
      <c r="E10" s="821">
        <v>4</v>
      </c>
      <c r="F10" s="822">
        <v>1.96</v>
      </c>
      <c r="G10" s="829">
        <v>3.5</v>
      </c>
      <c r="H10" s="825">
        <v>1</v>
      </c>
      <c r="I10" s="819">
        <v>0.46</v>
      </c>
      <c r="J10" s="820">
        <v>2</v>
      </c>
      <c r="K10" s="824">
        <v>0.46</v>
      </c>
      <c r="L10" s="825">
        <v>1</v>
      </c>
      <c r="M10" s="825">
        <v>9</v>
      </c>
      <c r="N10" s="826">
        <v>3</v>
      </c>
      <c r="O10" s="825" t="s">
        <v>3721</v>
      </c>
      <c r="P10" s="842" t="s">
        <v>3731</v>
      </c>
      <c r="Q10" s="827">
        <f t="shared" si="0"/>
        <v>-2</v>
      </c>
      <c r="R10" s="827">
        <f t="shared" si="0"/>
        <v>-0.92999999999999994</v>
      </c>
      <c r="S10" s="838">
        <f t="shared" si="1"/>
        <v>3</v>
      </c>
      <c r="T10" s="838">
        <f t="shared" si="2"/>
        <v>2</v>
      </c>
      <c r="U10" s="838">
        <f t="shared" si="3"/>
        <v>-1</v>
      </c>
      <c r="V10" s="843">
        <f t="shared" si="4"/>
        <v>0.66666666666666663</v>
      </c>
      <c r="W10" s="828"/>
    </row>
    <row r="11" spans="1:23" ht="14.4" customHeight="1" x14ac:dyDescent="0.3">
      <c r="A11" s="890" t="s">
        <v>3732</v>
      </c>
      <c r="B11" s="830">
        <v>1</v>
      </c>
      <c r="C11" s="831">
        <v>0.39</v>
      </c>
      <c r="D11" s="832">
        <v>9</v>
      </c>
      <c r="E11" s="841"/>
      <c r="F11" s="819"/>
      <c r="G11" s="820"/>
      <c r="H11" s="825">
        <v>1</v>
      </c>
      <c r="I11" s="819">
        <v>0.34</v>
      </c>
      <c r="J11" s="823">
        <v>6</v>
      </c>
      <c r="K11" s="824">
        <v>0.34</v>
      </c>
      <c r="L11" s="825">
        <v>1</v>
      </c>
      <c r="M11" s="825">
        <v>12</v>
      </c>
      <c r="N11" s="826">
        <v>4</v>
      </c>
      <c r="O11" s="825" t="s">
        <v>3721</v>
      </c>
      <c r="P11" s="842" t="s">
        <v>3733</v>
      </c>
      <c r="Q11" s="827">
        <f t="shared" si="0"/>
        <v>0</v>
      </c>
      <c r="R11" s="827">
        <f t="shared" si="0"/>
        <v>-4.9999999999999989E-2</v>
      </c>
      <c r="S11" s="838">
        <f t="shared" si="1"/>
        <v>4</v>
      </c>
      <c r="T11" s="838">
        <f t="shared" si="2"/>
        <v>6</v>
      </c>
      <c r="U11" s="838">
        <f t="shared" si="3"/>
        <v>2</v>
      </c>
      <c r="V11" s="843">
        <f t="shared" si="4"/>
        <v>1.5</v>
      </c>
      <c r="W11" s="828">
        <v>2</v>
      </c>
    </row>
    <row r="12" spans="1:23" ht="14.4" customHeight="1" x14ac:dyDescent="0.3">
      <c r="A12" s="891" t="s">
        <v>3734</v>
      </c>
      <c r="B12" s="875">
        <v>1</v>
      </c>
      <c r="C12" s="876">
        <v>0.64</v>
      </c>
      <c r="D12" s="833">
        <v>16</v>
      </c>
      <c r="E12" s="877"/>
      <c r="F12" s="878"/>
      <c r="G12" s="834"/>
      <c r="H12" s="879"/>
      <c r="I12" s="878"/>
      <c r="J12" s="834"/>
      <c r="K12" s="880">
        <v>0.64</v>
      </c>
      <c r="L12" s="879">
        <v>2</v>
      </c>
      <c r="M12" s="879">
        <v>18</v>
      </c>
      <c r="N12" s="881">
        <v>6</v>
      </c>
      <c r="O12" s="879" t="s">
        <v>3721</v>
      </c>
      <c r="P12" s="882" t="s">
        <v>3735</v>
      </c>
      <c r="Q12" s="883">
        <f t="shared" si="0"/>
        <v>-1</v>
      </c>
      <c r="R12" s="883">
        <f t="shared" si="0"/>
        <v>-0.64</v>
      </c>
      <c r="S12" s="884" t="str">
        <f t="shared" si="1"/>
        <v/>
      </c>
      <c r="T12" s="884" t="str">
        <f t="shared" si="2"/>
        <v/>
      </c>
      <c r="U12" s="884" t="str">
        <f t="shared" si="3"/>
        <v/>
      </c>
      <c r="V12" s="885" t="str">
        <f t="shared" si="4"/>
        <v/>
      </c>
      <c r="W12" s="835"/>
    </row>
    <row r="13" spans="1:23" ht="14.4" customHeight="1" x14ac:dyDescent="0.3">
      <c r="A13" s="890" t="s">
        <v>3736</v>
      </c>
      <c r="B13" s="838"/>
      <c r="C13" s="839"/>
      <c r="D13" s="840"/>
      <c r="E13" s="841">
        <v>1</v>
      </c>
      <c r="F13" s="819">
        <v>2.85</v>
      </c>
      <c r="G13" s="820">
        <v>4</v>
      </c>
      <c r="H13" s="821"/>
      <c r="I13" s="822"/>
      <c r="J13" s="829"/>
      <c r="K13" s="824">
        <v>4.2300000000000004</v>
      </c>
      <c r="L13" s="825">
        <v>6</v>
      </c>
      <c r="M13" s="825">
        <v>54</v>
      </c>
      <c r="N13" s="826">
        <v>18</v>
      </c>
      <c r="O13" s="825" t="s">
        <v>3721</v>
      </c>
      <c r="P13" s="842" t="s">
        <v>3737</v>
      </c>
      <c r="Q13" s="827">
        <f t="shared" si="0"/>
        <v>0</v>
      </c>
      <c r="R13" s="827">
        <f t="shared" si="0"/>
        <v>0</v>
      </c>
      <c r="S13" s="838" t="str">
        <f t="shared" si="1"/>
        <v/>
      </c>
      <c r="T13" s="838" t="str">
        <f t="shared" si="2"/>
        <v/>
      </c>
      <c r="U13" s="838" t="str">
        <f t="shared" si="3"/>
        <v/>
      </c>
      <c r="V13" s="843" t="str">
        <f t="shared" si="4"/>
        <v/>
      </c>
      <c r="W13" s="828"/>
    </row>
    <row r="14" spans="1:23" ht="14.4" customHeight="1" x14ac:dyDescent="0.3">
      <c r="A14" s="891" t="s">
        <v>3738</v>
      </c>
      <c r="B14" s="884">
        <v>1</v>
      </c>
      <c r="C14" s="886">
        <v>5.78</v>
      </c>
      <c r="D14" s="844">
        <v>18</v>
      </c>
      <c r="E14" s="877"/>
      <c r="F14" s="878"/>
      <c r="G14" s="834"/>
      <c r="H14" s="887">
        <v>1</v>
      </c>
      <c r="I14" s="888">
        <v>5.78</v>
      </c>
      <c r="J14" s="836">
        <v>17</v>
      </c>
      <c r="K14" s="880">
        <v>5.78</v>
      </c>
      <c r="L14" s="879">
        <v>8</v>
      </c>
      <c r="M14" s="879">
        <v>72</v>
      </c>
      <c r="N14" s="881">
        <v>24</v>
      </c>
      <c r="O14" s="879" t="s">
        <v>3721</v>
      </c>
      <c r="P14" s="882" t="s">
        <v>3739</v>
      </c>
      <c r="Q14" s="883">
        <f t="shared" si="0"/>
        <v>0</v>
      </c>
      <c r="R14" s="883">
        <f t="shared" si="0"/>
        <v>0</v>
      </c>
      <c r="S14" s="884">
        <f t="shared" si="1"/>
        <v>24</v>
      </c>
      <c r="T14" s="884">
        <f t="shared" si="2"/>
        <v>17</v>
      </c>
      <c r="U14" s="884">
        <f t="shared" si="3"/>
        <v>-7</v>
      </c>
      <c r="V14" s="885">
        <f t="shared" si="4"/>
        <v>0.70833333333333337</v>
      </c>
      <c r="W14" s="835"/>
    </row>
    <row r="15" spans="1:23" ht="14.4" customHeight="1" x14ac:dyDescent="0.3">
      <c r="A15" s="890" t="s">
        <v>3740</v>
      </c>
      <c r="B15" s="838">
        <v>6</v>
      </c>
      <c r="C15" s="839">
        <v>13.62</v>
      </c>
      <c r="D15" s="840">
        <v>5.2</v>
      </c>
      <c r="E15" s="821">
        <v>10</v>
      </c>
      <c r="F15" s="822">
        <v>21.94</v>
      </c>
      <c r="G15" s="829">
        <v>8.1999999999999993</v>
      </c>
      <c r="H15" s="825">
        <v>8</v>
      </c>
      <c r="I15" s="819">
        <v>17.52</v>
      </c>
      <c r="J15" s="820">
        <v>7.1</v>
      </c>
      <c r="K15" s="824">
        <v>2.19</v>
      </c>
      <c r="L15" s="825">
        <v>3</v>
      </c>
      <c r="M15" s="825">
        <v>27</v>
      </c>
      <c r="N15" s="826">
        <v>9</v>
      </c>
      <c r="O15" s="825" t="s">
        <v>3721</v>
      </c>
      <c r="P15" s="842" t="s">
        <v>3741</v>
      </c>
      <c r="Q15" s="827">
        <f t="shared" si="0"/>
        <v>2</v>
      </c>
      <c r="R15" s="827">
        <f t="shared" si="0"/>
        <v>3.9000000000000004</v>
      </c>
      <c r="S15" s="838">
        <f t="shared" si="1"/>
        <v>72</v>
      </c>
      <c r="T15" s="838">
        <f t="shared" si="2"/>
        <v>56.8</v>
      </c>
      <c r="U15" s="838">
        <f t="shared" si="3"/>
        <v>-15.200000000000003</v>
      </c>
      <c r="V15" s="843">
        <f t="shared" si="4"/>
        <v>0.78888888888888886</v>
      </c>
      <c r="W15" s="828">
        <v>3</v>
      </c>
    </row>
    <row r="16" spans="1:23" ht="14.4" customHeight="1" x14ac:dyDescent="0.3">
      <c r="A16" s="891" t="s">
        <v>3742</v>
      </c>
      <c r="B16" s="884">
        <v>4</v>
      </c>
      <c r="C16" s="886">
        <v>17.16</v>
      </c>
      <c r="D16" s="844">
        <v>12.8</v>
      </c>
      <c r="E16" s="887">
        <v>4</v>
      </c>
      <c r="F16" s="888">
        <v>17.16</v>
      </c>
      <c r="G16" s="836">
        <v>14.3</v>
      </c>
      <c r="H16" s="879">
        <v>1</v>
      </c>
      <c r="I16" s="878">
        <v>5.01</v>
      </c>
      <c r="J16" s="834">
        <v>15</v>
      </c>
      <c r="K16" s="880">
        <v>4.29</v>
      </c>
      <c r="L16" s="879">
        <v>5</v>
      </c>
      <c r="M16" s="879">
        <v>45</v>
      </c>
      <c r="N16" s="881">
        <v>15</v>
      </c>
      <c r="O16" s="879" t="s">
        <v>3721</v>
      </c>
      <c r="P16" s="882" t="s">
        <v>3743</v>
      </c>
      <c r="Q16" s="883">
        <f t="shared" si="0"/>
        <v>-3</v>
      </c>
      <c r="R16" s="883">
        <f t="shared" si="0"/>
        <v>-12.15</v>
      </c>
      <c r="S16" s="884">
        <f t="shared" si="1"/>
        <v>15</v>
      </c>
      <c r="T16" s="884">
        <f t="shared" si="2"/>
        <v>15</v>
      </c>
      <c r="U16" s="884">
        <f t="shared" si="3"/>
        <v>0</v>
      </c>
      <c r="V16" s="885">
        <f t="shared" si="4"/>
        <v>1</v>
      </c>
      <c r="W16" s="835"/>
    </row>
    <row r="17" spans="1:23" ht="14.4" customHeight="1" x14ac:dyDescent="0.3">
      <c r="A17" s="890" t="s">
        <v>3744</v>
      </c>
      <c r="B17" s="830">
        <v>1</v>
      </c>
      <c r="C17" s="831">
        <v>1.36</v>
      </c>
      <c r="D17" s="832">
        <v>4</v>
      </c>
      <c r="E17" s="841"/>
      <c r="F17" s="819"/>
      <c r="G17" s="820"/>
      <c r="H17" s="825"/>
      <c r="I17" s="819"/>
      <c r="J17" s="820"/>
      <c r="K17" s="824">
        <v>1.36</v>
      </c>
      <c r="L17" s="825">
        <v>2</v>
      </c>
      <c r="M17" s="825">
        <v>15</v>
      </c>
      <c r="N17" s="826">
        <v>5</v>
      </c>
      <c r="O17" s="825" t="s">
        <v>3721</v>
      </c>
      <c r="P17" s="842" t="s">
        <v>3745</v>
      </c>
      <c r="Q17" s="827">
        <f t="shared" si="0"/>
        <v>-1</v>
      </c>
      <c r="R17" s="827">
        <f t="shared" si="0"/>
        <v>-1.36</v>
      </c>
      <c r="S17" s="838" t="str">
        <f t="shared" si="1"/>
        <v/>
      </c>
      <c r="T17" s="838" t="str">
        <f t="shared" si="2"/>
        <v/>
      </c>
      <c r="U17" s="838" t="str">
        <f t="shared" si="3"/>
        <v/>
      </c>
      <c r="V17" s="843" t="str">
        <f t="shared" si="4"/>
        <v/>
      </c>
      <c r="W17" s="828"/>
    </row>
    <row r="18" spans="1:23" ht="14.4" customHeight="1" x14ac:dyDescent="0.3">
      <c r="A18" s="890" t="s">
        <v>3746</v>
      </c>
      <c r="B18" s="838">
        <v>51</v>
      </c>
      <c r="C18" s="839">
        <v>66.31</v>
      </c>
      <c r="D18" s="840">
        <v>5.4</v>
      </c>
      <c r="E18" s="821">
        <v>84</v>
      </c>
      <c r="F18" s="822">
        <v>109.33</v>
      </c>
      <c r="G18" s="829">
        <v>4.9000000000000004</v>
      </c>
      <c r="H18" s="825">
        <v>53</v>
      </c>
      <c r="I18" s="819">
        <v>70.12</v>
      </c>
      <c r="J18" s="820">
        <v>5.5</v>
      </c>
      <c r="K18" s="824">
        <v>1.3</v>
      </c>
      <c r="L18" s="825">
        <v>2</v>
      </c>
      <c r="M18" s="825">
        <v>18</v>
      </c>
      <c r="N18" s="826">
        <v>6</v>
      </c>
      <c r="O18" s="825" t="s">
        <v>3721</v>
      </c>
      <c r="P18" s="842" t="s">
        <v>3747</v>
      </c>
      <c r="Q18" s="827">
        <f t="shared" si="0"/>
        <v>2</v>
      </c>
      <c r="R18" s="827">
        <f t="shared" si="0"/>
        <v>3.8100000000000023</v>
      </c>
      <c r="S18" s="838">
        <f t="shared" si="1"/>
        <v>318</v>
      </c>
      <c r="T18" s="838">
        <f t="shared" si="2"/>
        <v>291.5</v>
      </c>
      <c r="U18" s="838">
        <f t="shared" si="3"/>
        <v>-26.5</v>
      </c>
      <c r="V18" s="843">
        <f t="shared" si="4"/>
        <v>0.91666666666666663</v>
      </c>
      <c r="W18" s="828">
        <v>29</v>
      </c>
    </row>
    <row r="19" spans="1:23" ht="14.4" customHeight="1" x14ac:dyDescent="0.3">
      <c r="A19" s="891" t="s">
        <v>3748</v>
      </c>
      <c r="B19" s="884">
        <v>2</v>
      </c>
      <c r="C19" s="886">
        <v>3.19</v>
      </c>
      <c r="D19" s="844">
        <v>7.5</v>
      </c>
      <c r="E19" s="887">
        <v>10</v>
      </c>
      <c r="F19" s="888">
        <v>15.96</v>
      </c>
      <c r="G19" s="836">
        <v>5.4</v>
      </c>
      <c r="H19" s="879">
        <v>9</v>
      </c>
      <c r="I19" s="878">
        <v>14.37</v>
      </c>
      <c r="J19" s="837">
        <v>7.2</v>
      </c>
      <c r="K19" s="880">
        <v>1.6</v>
      </c>
      <c r="L19" s="879">
        <v>2</v>
      </c>
      <c r="M19" s="879">
        <v>18</v>
      </c>
      <c r="N19" s="881">
        <v>6</v>
      </c>
      <c r="O19" s="879" t="s">
        <v>3721</v>
      </c>
      <c r="P19" s="882" t="s">
        <v>3749</v>
      </c>
      <c r="Q19" s="883">
        <f t="shared" si="0"/>
        <v>7</v>
      </c>
      <c r="R19" s="883">
        <f t="shared" si="0"/>
        <v>11.18</v>
      </c>
      <c r="S19" s="884">
        <f t="shared" si="1"/>
        <v>54</v>
      </c>
      <c r="T19" s="884">
        <f t="shared" si="2"/>
        <v>64.8</v>
      </c>
      <c r="U19" s="884">
        <f t="shared" si="3"/>
        <v>10.799999999999997</v>
      </c>
      <c r="V19" s="885">
        <f t="shared" si="4"/>
        <v>1.2</v>
      </c>
      <c r="W19" s="835">
        <v>20</v>
      </c>
    </row>
    <row r="20" spans="1:23" ht="14.4" customHeight="1" x14ac:dyDescent="0.3">
      <c r="A20" s="890" t="s">
        <v>3750</v>
      </c>
      <c r="B20" s="838">
        <v>11</v>
      </c>
      <c r="C20" s="839">
        <v>11.95</v>
      </c>
      <c r="D20" s="840">
        <v>5.5</v>
      </c>
      <c r="E20" s="841">
        <v>13</v>
      </c>
      <c r="F20" s="819">
        <v>14.13</v>
      </c>
      <c r="G20" s="820">
        <v>4.9000000000000004</v>
      </c>
      <c r="H20" s="821">
        <v>19</v>
      </c>
      <c r="I20" s="822">
        <v>20.9</v>
      </c>
      <c r="J20" s="823">
        <v>6.3</v>
      </c>
      <c r="K20" s="824">
        <v>1.0900000000000001</v>
      </c>
      <c r="L20" s="825">
        <v>2</v>
      </c>
      <c r="M20" s="825">
        <v>18</v>
      </c>
      <c r="N20" s="826">
        <v>6</v>
      </c>
      <c r="O20" s="825" t="s">
        <v>3721</v>
      </c>
      <c r="P20" s="842" t="s">
        <v>3751</v>
      </c>
      <c r="Q20" s="827">
        <f t="shared" si="0"/>
        <v>8</v>
      </c>
      <c r="R20" s="827">
        <f t="shared" si="0"/>
        <v>8.9499999999999993</v>
      </c>
      <c r="S20" s="838">
        <f t="shared" si="1"/>
        <v>114</v>
      </c>
      <c r="T20" s="838">
        <f t="shared" si="2"/>
        <v>119.7</v>
      </c>
      <c r="U20" s="838">
        <f t="shared" si="3"/>
        <v>5.7000000000000028</v>
      </c>
      <c r="V20" s="843">
        <f t="shared" si="4"/>
        <v>1.05</v>
      </c>
      <c r="W20" s="828">
        <v>18</v>
      </c>
    </row>
    <row r="21" spans="1:23" ht="14.4" customHeight="1" x14ac:dyDescent="0.3">
      <c r="A21" s="891" t="s">
        <v>3752</v>
      </c>
      <c r="B21" s="884"/>
      <c r="C21" s="886"/>
      <c r="D21" s="844"/>
      <c r="E21" s="877">
        <v>1</v>
      </c>
      <c r="F21" s="878">
        <v>1.32</v>
      </c>
      <c r="G21" s="834">
        <v>7</v>
      </c>
      <c r="H21" s="887"/>
      <c r="I21" s="888"/>
      <c r="J21" s="836"/>
      <c r="K21" s="880">
        <v>1.32</v>
      </c>
      <c r="L21" s="879">
        <v>2</v>
      </c>
      <c r="M21" s="879">
        <v>21</v>
      </c>
      <c r="N21" s="881">
        <v>7</v>
      </c>
      <c r="O21" s="879" t="s">
        <v>3721</v>
      </c>
      <c r="P21" s="882" t="s">
        <v>3753</v>
      </c>
      <c r="Q21" s="883">
        <f t="shared" si="0"/>
        <v>0</v>
      </c>
      <c r="R21" s="883">
        <f t="shared" si="0"/>
        <v>0</v>
      </c>
      <c r="S21" s="884" t="str">
        <f t="shared" si="1"/>
        <v/>
      </c>
      <c r="T21" s="884" t="str">
        <f t="shared" si="2"/>
        <v/>
      </c>
      <c r="U21" s="884" t="str">
        <f t="shared" si="3"/>
        <v/>
      </c>
      <c r="V21" s="885" t="str">
        <f t="shared" si="4"/>
        <v/>
      </c>
      <c r="W21" s="835"/>
    </row>
    <row r="22" spans="1:23" ht="14.4" customHeight="1" x14ac:dyDescent="0.3">
      <c r="A22" s="890" t="s">
        <v>3754</v>
      </c>
      <c r="B22" s="830">
        <v>127</v>
      </c>
      <c r="C22" s="831">
        <v>59.07</v>
      </c>
      <c r="D22" s="832">
        <v>3.2</v>
      </c>
      <c r="E22" s="841">
        <v>23</v>
      </c>
      <c r="F22" s="819">
        <v>10.68</v>
      </c>
      <c r="G22" s="820">
        <v>5.6</v>
      </c>
      <c r="H22" s="825">
        <v>23</v>
      </c>
      <c r="I22" s="819">
        <v>10.77</v>
      </c>
      <c r="J22" s="823">
        <v>6</v>
      </c>
      <c r="K22" s="824">
        <v>0.46</v>
      </c>
      <c r="L22" s="825">
        <v>1</v>
      </c>
      <c r="M22" s="825">
        <v>9</v>
      </c>
      <c r="N22" s="826">
        <v>3</v>
      </c>
      <c r="O22" s="825" t="s">
        <v>3721</v>
      </c>
      <c r="P22" s="842" t="s">
        <v>3755</v>
      </c>
      <c r="Q22" s="827">
        <f t="shared" si="0"/>
        <v>-104</v>
      </c>
      <c r="R22" s="827">
        <f t="shared" si="0"/>
        <v>-48.3</v>
      </c>
      <c r="S22" s="838">
        <f t="shared" si="1"/>
        <v>69</v>
      </c>
      <c r="T22" s="838">
        <f t="shared" si="2"/>
        <v>138</v>
      </c>
      <c r="U22" s="838">
        <f t="shared" si="3"/>
        <v>69</v>
      </c>
      <c r="V22" s="843">
        <f t="shared" si="4"/>
        <v>2</v>
      </c>
      <c r="W22" s="828">
        <v>69</v>
      </c>
    </row>
    <row r="23" spans="1:23" ht="14.4" customHeight="1" x14ac:dyDescent="0.3">
      <c r="A23" s="891" t="s">
        <v>3756</v>
      </c>
      <c r="B23" s="875">
        <v>8</v>
      </c>
      <c r="C23" s="876">
        <v>4.6100000000000003</v>
      </c>
      <c r="D23" s="833">
        <v>4.3</v>
      </c>
      <c r="E23" s="877">
        <v>4</v>
      </c>
      <c r="F23" s="878">
        <v>2.4700000000000002</v>
      </c>
      <c r="G23" s="834">
        <v>7.3</v>
      </c>
      <c r="H23" s="879">
        <v>3</v>
      </c>
      <c r="I23" s="878">
        <v>1.9</v>
      </c>
      <c r="J23" s="837">
        <v>8</v>
      </c>
      <c r="K23" s="880">
        <v>0.57999999999999996</v>
      </c>
      <c r="L23" s="879">
        <v>1</v>
      </c>
      <c r="M23" s="879">
        <v>12</v>
      </c>
      <c r="N23" s="881">
        <v>4</v>
      </c>
      <c r="O23" s="879" t="s">
        <v>3721</v>
      </c>
      <c r="P23" s="882" t="s">
        <v>3757</v>
      </c>
      <c r="Q23" s="883">
        <f t="shared" si="0"/>
        <v>-5</v>
      </c>
      <c r="R23" s="883">
        <f t="shared" si="0"/>
        <v>-2.7100000000000004</v>
      </c>
      <c r="S23" s="884">
        <f t="shared" si="1"/>
        <v>12</v>
      </c>
      <c r="T23" s="884">
        <f t="shared" si="2"/>
        <v>24</v>
      </c>
      <c r="U23" s="884">
        <f t="shared" si="3"/>
        <v>12</v>
      </c>
      <c r="V23" s="885">
        <f t="shared" si="4"/>
        <v>2</v>
      </c>
      <c r="W23" s="835">
        <v>13</v>
      </c>
    </row>
    <row r="24" spans="1:23" ht="14.4" customHeight="1" x14ac:dyDescent="0.3">
      <c r="A24" s="891" t="s">
        <v>3758</v>
      </c>
      <c r="B24" s="875"/>
      <c r="C24" s="876"/>
      <c r="D24" s="833"/>
      <c r="E24" s="877"/>
      <c r="F24" s="878"/>
      <c r="G24" s="834"/>
      <c r="H24" s="879">
        <v>1</v>
      </c>
      <c r="I24" s="878">
        <v>0.64</v>
      </c>
      <c r="J24" s="837">
        <v>6</v>
      </c>
      <c r="K24" s="880">
        <v>0.64</v>
      </c>
      <c r="L24" s="879">
        <v>1</v>
      </c>
      <c r="M24" s="879">
        <v>12</v>
      </c>
      <c r="N24" s="881">
        <v>4</v>
      </c>
      <c r="O24" s="879" t="s">
        <v>3721</v>
      </c>
      <c r="P24" s="882" t="s">
        <v>3759</v>
      </c>
      <c r="Q24" s="883">
        <f t="shared" si="0"/>
        <v>1</v>
      </c>
      <c r="R24" s="883">
        <f t="shared" si="0"/>
        <v>0.64</v>
      </c>
      <c r="S24" s="884">
        <f t="shared" si="1"/>
        <v>4</v>
      </c>
      <c r="T24" s="884">
        <f t="shared" si="2"/>
        <v>6</v>
      </c>
      <c r="U24" s="884">
        <f t="shared" si="3"/>
        <v>2</v>
      </c>
      <c r="V24" s="885">
        <f t="shared" si="4"/>
        <v>1.5</v>
      </c>
      <c r="W24" s="835">
        <v>2</v>
      </c>
    </row>
    <row r="25" spans="1:23" ht="14.4" customHeight="1" x14ac:dyDescent="0.3">
      <c r="A25" s="890" t="s">
        <v>3760</v>
      </c>
      <c r="B25" s="838">
        <v>56</v>
      </c>
      <c r="C25" s="839">
        <v>33.020000000000003</v>
      </c>
      <c r="D25" s="840">
        <v>4.5999999999999996</v>
      </c>
      <c r="E25" s="821">
        <v>61</v>
      </c>
      <c r="F25" s="822">
        <v>34.72</v>
      </c>
      <c r="G25" s="829">
        <v>4.3</v>
      </c>
      <c r="H25" s="825">
        <v>46</v>
      </c>
      <c r="I25" s="819">
        <v>26.49</v>
      </c>
      <c r="J25" s="823">
        <v>4.8</v>
      </c>
      <c r="K25" s="824">
        <v>0.56999999999999995</v>
      </c>
      <c r="L25" s="825">
        <v>1</v>
      </c>
      <c r="M25" s="825">
        <v>12</v>
      </c>
      <c r="N25" s="826">
        <v>4</v>
      </c>
      <c r="O25" s="825" t="s">
        <v>3721</v>
      </c>
      <c r="P25" s="842" t="s">
        <v>3761</v>
      </c>
      <c r="Q25" s="827">
        <f t="shared" si="0"/>
        <v>-10</v>
      </c>
      <c r="R25" s="827">
        <f t="shared" si="0"/>
        <v>-6.5300000000000047</v>
      </c>
      <c r="S25" s="838">
        <f t="shared" si="1"/>
        <v>184</v>
      </c>
      <c r="T25" s="838">
        <f t="shared" si="2"/>
        <v>220.79999999999998</v>
      </c>
      <c r="U25" s="838">
        <f t="shared" si="3"/>
        <v>36.799999999999983</v>
      </c>
      <c r="V25" s="843">
        <f t="shared" si="4"/>
        <v>1.2</v>
      </c>
      <c r="W25" s="828">
        <v>57</v>
      </c>
    </row>
    <row r="26" spans="1:23" ht="14.4" customHeight="1" x14ac:dyDescent="0.3">
      <c r="A26" s="891" t="s">
        <v>3762</v>
      </c>
      <c r="B26" s="884">
        <v>4</v>
      </c>
      <c r="C26" s="886">
        <v>3.64</v>
      </c>
      <c r="D26" s="844">
        <v>7.3</v>
      </c>
      <c r="E26" s="887">
        <v>3</v>
      </c>
      <c r="F26" s="888">
        <v>3.35</v>
      </c>
      <c r="G26" s="836">
        <v>15</v>
      </c>
      <c r="H26" s="879">
        <v>3</v>
      </c>
      <c r="I26" s="878">
        <v>4.4000000000000004</v>
      </c>
      <c r="J26" s="837">
        <v>13.3</v>
      </c>
      <c r="K26" s="880">
        <v>0.82</v>
      </c>
      <c r="L26" s="879">
        <v>2</v>
      </c>
      <c r="M26" s="879">
        <v>18</v>
      </c>
      <c r="N26" s="881">
        <v>6</v>
      </c>
      <c r="O26" s="879" t="s">
        <v>3721</v>
      </c>
      <c r="P26" s="882" t="s">
        <v>3761</v>
      </c>
      <c r="Q26" s="883">
        <f t="shared" si="0"/>
        <v>-1</v>
      </c>
      <c r="R26" s="883">
        <f t="shared" si="0"/>
        <v>0.76000000000000023</v>
      </c>
      <c r="S26" s="884">
        <f t="shared" si="1"/>
        <v>18</v>
      </c>
      <c r="T26" s="884">
        <f t="shared" si="2"/>
        <v>39.900000000000006</v>
      </c>
      <c r="U26" s="884">
        <f t="shared" si="3"/>
        <v>21.900000000000006</v>
      </c>
      <c r="V26" s="885">
        <f t="shared" si="4"/>
        <v>2.2166666666666668</v>
      </c>
      <c r="W26" s="835">
        <v>23</v>
      </c>
    </row>
    <row r="27" spans="1:23" ht="14.4" customHeight="1" x14ac:dyDescent="0.3">
      <c r="A27" s="891" t="s">
        <v>3763</v>
      </c>
      <c r="B27" s="884"/>
      <c r="C27" s="886"/>
      <c r="D27" s="844"/>
      <c r="E27" s="887">
        <v>1</v>
      </c>
      <c r="F27" s="888">
        <v>1.41</v>
      </c>
      <c r="G27" s="836">
        <v>7</v>
      </c>
      <c r="H27" s="879"/>
      <c r="I27" s="878"/>
      <c r="J27" s="834"/>
      <c r="K27" s="880">
        <v>1.41</v>
      </c>
      <c r="L27" s="879">
        <v>3</v>
      </c>
      <c r="M27" s="879">
        <v>24</v>
      </c>
      <c r="N27" s="881">
        <v>8</v>
      </c>
      <c r="O27" s="879" t="s">
        <v>3721</v>
      </c>
      <c r="P27" s="882" t="s">
        <v>3761</v>
      </c>
      <c r="Q27" s="883">
        <f t="shared" si="0"/>
        <v>0</v>
      </c>
      <c r="R27" s="883">
        <f t="shared" si="0"/>
        <v>0</v>
      </c>
      <c r="S27" s="884" t="str">
        <f t="shared" si="1"/>
        <v/>
      </c>
      <c r="T27" s="884" t="str">
        <f t="shared" si="2"/>
        <v/>
      </c>
      <c r="U27" s="884" t="str">
        <f t="shared" si="3"/>
        <v/>
      </c>
      <c r="V27" s="885" t="str">
        <f t="shared" si="4"/>
        <v/>
      </c>
      <c r="W27" s="835"/>
    </row>
    <row r="28" spans="1:23" ht="14.4" customHeight="1" x14ac:dyDescent="0.3">
      <c r="A28" s="890" t="s">
        <v>3764</v>
      </c>
      <c r="B28" s="838">
        <v>8</v>
      </c>
      <c r="C28" s="839">
        <v>4.0999999999999996</v>
      </c>
      <c r="D28" s="840">
        <v>4</v>
      </c>
      <c r="E28" s="841">
        <v>6</v>
      </c>
      <c r="F28" s="819">
        <v>2.5099999999999998</v>
      </c>
      <c r="G28" s="820">
        <v>3.7</v>
      </c>
      <c r="H28" s="821">
        <v>10</v>
      </c>
      <c r="I28" s="822">
        <v>9.0500000000000007</v>
      </c>
      <c r="J28" s="823">
        <v>12.3</v>
      </c>
      <c r="K28" s="824">
        <v>0.45</v>
      </c>
      <c r="L28" s="825">
        <v>2</v>
      </c>
      <c r="M28" s="825">
        <v>15</v>
      </c>
      <c r="N28" s="826">
        <v>5</v>
      </c>
      <c r="O28" s="825" t="s">
        <v>3721</v>
      </c>
      <c r="P28" s="842" t="s">
        <v>3765</v>
      </c>
      <c r="Q28" s="827">
        <f t="shared" si="0"/>
        <v>2</v>
      </c>
      <c r="R28" s="827">
        <f t="shared" si="0"/>
        <v>4.9500000000000011</v>
      </c>
      <c r="S28" s="838">
        <f t="shared" si="1"/>
        <v>50</v>
      </c>
      <c r="T28" s="838">
        <f t="shared" si="2"/>
        <v>123</v>
      </c>
      <c r="U28" s="838">
        <f t="shared" si="3"/>
        <v>73</v>
      </c>
      <c r="V28" s="843">
        <f t="shared" si="4"/>
        <v>2.46</v>
      </c>
      <c r="W28" s="828">
        <v>84</v>
      </c>
    </row>
    <row r="29" spans="1:23" ht="14.4" customHeight="1" x14ac:dyDescent="0.3">
      <c r="A29" s="891" t="s">
        <v>3766</v>
      </c>
      <c r="B29" s="884"/>
      <c r="C29" s="886"/>
      <c r="D29" s="844"/>
      <c r="E29" s="877">
        <v>2</v>
      </c>
      <c r="F29" s="878">
        <v>1.03</v>
      </c>
      <c r="G29" s="834">
        <v>5.5</v>
      </c>
      <c r="H29" s="887">
        <v>2</v>
      </c>
      <c r="I29" s="888">
        <v>1.03</v>
      </c>
      <c r="J29" s="836">
        <v>3.5</v>
      </c>
      <c r="K29" s="880">
        <v>0.51</v>
      </c>
      <c r="L29" s="879">
        <v>2</v>
      </c>
      <c r="M29" s="879">
        <v>18</v>
      </c>
      <c r="N29" s="881">
        <v>6</v>
      </c>
      <c r="O29" s="879" t="s">
        <v>3721</v>
      </c>
      <c r="P29" s="882" t="s">
        <v>3767</v>
      </c>
      <c r="Q29" s="883">
        <f t="shared" si="0"/>
        <v>2</v>
      </c>
      <c r="R29" s="883">
        <f t="shared" si="0"/>
        <v>1.03</v>
      </c>
      <c r="S29" s="884">
        <f t="shared" si="1"/>
        <v>12</v>
      </c>
      <c r="T29" s="884">
        <f t="shared" si="2"/>
        <v>7</v>
      </c>
      <c r="U29" s="884">
        <f t="shared" si="3"/>
        <v>-5</v>
      </c>
      <c r="V29" s="885">
        <f t="shared" si="4"/>
        <v>0.58333333333333337</v>
      </c>
      <c r="W29" s="835"/>
    </row>
    <row r="30" spans="1:23" ht="14.4" customHeight="1" x14ac:dyDescent="0.3">
      <c r="A30" s="891" t="s">
        <v>3768</v>
      </c>
      <c r="B30" s="884"/>
      <c r="C30" s="886"/>
      <c r="D30" s="844"/>
      <c r="E30" s="877"/>
      <c r="F30" s="878"/>
      <c r="G30" s="834"/>
      <c r="H30" s="887">
        <v>1</v>
      </c>
      <c r="I30" s="888">
        <v>1.01</v>
      </c>
      <c r="J30" s="837">
        <v>30</v>
      </c>
      <c r="K30" s="880">
        <v>0.86</v>
      </c>
      <c r="L30" s="879">
        <v>3</v>
      </c>
      <c r="M30" s="879">
        <v>27</v>
      </c>
      <c r="N30" s="881">
        <v>9</v>
      </c>
      <c r="O30" s="879" t="s">
        <v>3721</v>
      </c>
      <c r="P30" s="882" t="s">
        <v>3769</v>
      </c>
      <c r="Q30" s="883">
        <f t="shared" si="0"/>
        <v>1</v>
      </c>
      <c r="R30" s="883">
        <f t="shared" si="0"/>
        <v>1.01</v>
      </c>
      <c r="S30" s="884">
        <f t="shared" si="1"/>
        <v>9</v>
      </c>
      <c r="T30" s="884">
        <f t="shared" si="2"/>
        <v>30</v>
      </c>
      <c r="U30" s="884">
        <f t="shared" si="3"/>
        <v>21</v>
      </c>
      <c r="V30" s="885">
        <f t="shared" si="4"/>
        <v>3.3333333333333335</v>
      </c>
      <c r="W30" s="835">
        <v>21</v>
      </c>
    </row>
    <row r="31" spans="1:23" ht="14.4" customHeight="1" x14ac:dyDescent="0.3">
      <c r="A31" s="890" t="s">
        <v>3770</v>
      </c>
      <c r="B31" s="838">
        <v>8</v>
      </c>
      <c r="C31" s="839">
        <v>3.45</v>
      </c>
      <c r="D31" s="840">
        <v>4.8</v>
      </c>
      <c r="E31" s="821">
        <v>13</v>
      </c>
      <c r="F31" s="822">
        <v>5.61</v>
      </c>
      <c r="G31" s="829">
        <v>5.6</v>
      </c>
      <c r="H31" s="825">
        <v>5</v>
      </c>
      <c r="I31" s="819">
        <v>2.16</v>
      </c>
      <c r="J31" s="823">
        <v>6</v>
      </c>
      <c r="K31" s="824">
        <v>0.43</v>
      </c>
      <c r="L31" s="825">
        <v>2</v>
      </c>
      <c r="M31" s="825">
        <v>15</v>
      </c>
      <c r="N31" s="826">
        <v>5</v>
      </c>
      <c r="O31" s="825" t="s">
        <v>3721</v>
      </c>
      <c r="P31" s="842" t="s">
        <v>3771</v>
      </c>
      <c r="Q31" s="827">
        <f t="shared" si="0"/>
        <v>-3</v>
      </c>
      <c r="R31" s="827">
        <f t="shared" si="0"/>
        <v>-1.29</v>
      </c>
      <c r="S31" s="838">
        <f t="shared" si="1"/>
        <v>25</v>
      </c>
      <c r="T31" s="838">
        <f t="shared" si="2"/>
        <v>30</v>
      </c>
      <c r="U31" s="838">
        <f t="shared" si="3"/>
        <v>5</v>
      </c>
      <c r="V31" s="843">
        <f t="shared" si="4"/>
        <v>1.2</v>
      </c>
      <c r="W31" s="828">
        <v>6</v>
      </c>
    </row>
    <row r="32" spans="1:23" ht="14.4" customHeight="1" x14ac:dyDescent="0.3">
      <c r="A32" s="891" t="s">
        <v>3772</v>
      </c>
      <c r="B32" s="884">
        <v>1</v>
      </c>
      <c r="C32" s="886">
        <v>0.51</v>
      </c>
      <c r="D32" s="844">
        <v>5</v>
      </c>
      <c r="E32" s="887"/>
      <c r="F32" s="888"/>
      <c r="G32" s="836"/>
      <c r="H32" s="879"/>
      <c r="I32" s="878"/>
      <c r="J32" s="834"/>
      <c r="K32" s="880">
        <v>0.51</v>
      </c>
      <c r="L32" s="879">
        <v>2</v>
      </c>
      <c r="M32" s="879">
        <v>18</v>
      </c>
      <c r="N32" s="881">
        <v>6</v>
      </c>
      <c r="O32" s="879" t="s">
        <v>3721</v>
      </c>
      <c r="P32" s="882" t="s">
        <v>3773</v>
      </c>
      <c r="Q32" s="883">
        <f t="shared" si="0"/>
        <v>-1</v>
      </c>
      <c r="R32" s="883">
        <f t="shared" si="0"/>
        <v>-0.51</v>
      </c>
      <c r="S32" s="884" t="str">
        <f t="shared" si="1"/>
        <v/>
      </c>
      <c r="T32" s="884" t="str">
        <f t="shared" si="2"/>
        <v/>
      </c>
      <c r="U32" s="884" t="str">
        <f t="shared" si="3"/>
        <v/>
      </c>
      <c r="V32" s="885" t="str">
        <f t="shared" si="4"/>
        <v/>
      </c>
      <c r="W32" s="835"/>
    </row>
    <row r="33" spans="1:23" ht="14.4" customHeight="1" x14ac:dyDescent="0.3">
      <c r="A33" s="890" t="s">
        <v>3774</v>
      </c>
      <c r="B33" s="830">
        <v>6</v>
      </c>
      <c r="C33" s="831">
        <v>1.81</v>
      </c>
      <c r="D33" s="832">
        <v>4.8</v>
      </c>
      <c r="E33" s="841">
        <v>5</v>
      </c>
      <c r="F33" s="819">
        <v>1.46</v>
      </c>
      <c r="G33" s="820">
        <v>4.4000000000000004</v>
      </c>
      <c r="H33" s="825">
        <v>5</v>
      </c>
      <c r="I33" s="819">
        <v>1.46</v>
      </c>
      <c r="J33" s="823">
        <v>5.2</v>
      </c>
      <c r="K33" s="824">
        <v>0.28999999999999998</v>
      </c>
      <c r="L33" s="825">
        <v>1</v>
      </c>
      <c r="M33" s="825">
        <v>12</v>
      </c>
      <c r="N33" s="826">
        <v>4</v>
      </c>
      <c r="O33" s="825" t="s">
        <v>3721</v>
      </c>
      <c r="P33" s="842" t="s">
        <v>3775</v>
      </c>
      <c r="Q33" s="827">
        <f t="shared" si="0"/>
        <v>-1</v>
      </c>
      <c r="R33" s="827">
        <f t="shared" si="0"/>
        <v>-0.35000000000000009</v>
      </c>
      <c r="S33" s="838">
        <f t="shared" si="1"/>
        <v>20</v>
      </c>
      <c r="T33" s="838">
        <f t="shared" si="2"/>
        <v>26</v>
      </c>
      <c r="U33" s="838">
        <f t="shared" si="3"/>
        <v>6</v>
      </c>
      <c r="V33" s="843">
        <f t="shared" si="4"/>
        <v>1.3</v>
      </c>
      <c r="W33" s="828">
        <v>6</v>
      </c>
    </row>
    <row r="34" spans="1:23" ht="14.4" customHeight="1" x14ac:dyDescent="0.3">
      <c r="A34" s="891" t="s">
        <v>3776</v>
      </c>
      <c r="B34" s="875">
        <v>1</v>
      </c>
      <c r="C34" s="876">
        <v>0.39</v>
      </c>
      <c r="D34" s="833">
        <v>5</v>
      </c>
      <c r="E34" s="877"/>
      <c r="F34" s="878"/>
      <c r="G34" s="834"/>
      <c r="H34" s="879">
        <v>1</v>
      </c>
      <c r="I34" s="878">
        <v>0.39</v>
      </c>
      <c r="J34" s="834">
        <v>4</v>
      </c>
      <c r="K34" s="880">
        <v>0.39</v>
      </c>
      <c r="L34" s="879">
        <v>2</v>
      </c>
      <c r="M34" s="879">
        <v>15</v>
      </c>
      <c r="N34" s="881">
        <v>5</v>
      </c>
      <c r="O34" s="879" t="s">
        <v>3721</v>
      </c>
      <c r="P34" s="882" t="s">
        <v>3777</v>
      </c>
      <c r="Q34" s="883">
        <f t="shared" si="0"/>
        <v>0</v>
      </c>
      <c r="R34" s="883">
        <f t="shared" si="0"/>
        <v>0</v>
      </c>
      <c r="S34" s="884">
        <f t="shared" si="1"/>
        <v>5</v>
      </c>
      <c r="T34" s="884">
        <f t="shared" si="2"/>
        <v>4</v>
      </c>
      <c r="U34" s="884">
        <f t="shared" si="3"/>
        <v>-1</v>
      </c>
      <c r="V34" s="885">
        <f t="shared" si="4"/>
        <v>0.8</v>
      </c>
      <c r="W34" s="835"/>
    </row>
    <row r="35" spans="1:23" ht="14.4" customHeight="1" x14ac:dyDescent="0.3">
      <c r="A35" s="890" t="s">
        <v>3778</v>
      </c>
      <c r="B35" s="830">
        <v>37</v>
      </c>
      <c r="C35" s="831">
        <v>12.08</v>
      </c>
      <c r="D35" s="832">
        <v>4.3</v>
      </c>
      <c r="E35" s="841">
        <v>17</v>
      </c>
      <c r="F35" s="819">
        <v>5.62</v>
      </c>
      <c r="G35" s="820">
        <v>4.9000000000000004</v>
      </c>
      <c r="H35" s="825">
        <v>15</v>
      </c>
      <c r="I35" s="819">
        <v>4.8600000000000003</v>
      </c>
      <c r="J35" s="820">
        <v>3.7</v>
      </c>
      <c r="K35" s="824">
        <v>0.32</v>
      </c>
      <c r="L35" s="825">
        <v>1</v>
      </c>
      <c r="M35" s="825">
        <v>12</v>
      </c>
      <c r="N35" s="826">
        <v>4</v>
      </c>
      <c r="O35" s="825" t="s">
        <v>3721</v>
      </c>
      <c r="P35" s="842" t="s">
        <v>3779</v>
      </c>
      <c r="Q35" s="827">
        <f t="shared" si="0"/>
        <v>-22</v>
      </c>
      <c r="R35" s="827">
        <f t="shared" si="0"/>
        <v>-7.22</v>
      </c>
      <c r="S35" s="838">
        <f t="shared" si="1"/>
        <v>60</v>
      </c>
      <c r="T35" s="838">
        <f t="shared" si="2"/>
        <v>55.5</v>
      </c>
      <c r="U35" s="838">
        <f t="shared" si="3"/>
        <v>-4.5</v>
      </c>
      <c r="V35" s="843">
        <f t="shared" si="4"/>
        <v>0.92500000000000004</v>
      </c>
      <c r="W35" s="828">
        <v>7</v>
      </c>
    </row>
    <row r="36" spans="1:23" ht="14.4" customHeight="1" x14ac:dyDescent="0.3">
      <c r="A36" s="891" t="s">
        <v>3780</v>
      </c>
      <c r="B36" s="875">
        <v>1</v>
      </c>
      <c r="C36" s="876">
        <v>0.45</v>
      </c>
      <c r="D36" s="833">
        <v>6</v>
      </c>
      <c r="E36" s="877">
        <v>3</v>
      </c>
      <c r="F36" s="878">
        <v>1.1200000000000001</v>
      </c>
      <c r="G36" s="834">
        <v>1.7</v>
      </c>
      <c r="H36" s="879"/>
      <c r="I36" s="878"/>
      <c r="J36" s="834"/>
      <c r="K36" s="880">
        <v>0.45</v>
      </c>
      <c r="L36" s="879">
        <v>2</v>
      </c>
      <c r="M36" s="879">
        <v>15</v>
      </c>
      <c r="N36" s="881">
        <v>5</v>
      </c>
      <c r="O36" s="879" t="s">
        <v>3721</v>
      </c>
      <c r="P36" s="882" t="s">
        <v>3779</v>
      </c>
      <c r="Q36" s="883">
        <f t="shared" si="0"/>
        <v>-1</v>
      </c>
      <c r="R36" s="883">
        <f t="shared" si="0"/>
        <v>-0.45</v>
      </c>
      <c r="S36" s="884" t="str">
        <f t="shared" si="1"/>
        <v/>
      </c>
      <c r="T36" s="884" t="str">
        <f t="shared" si="2"/>
        <v/>
      </c>
      <c r="U36" s="884" t="str">
        <f t="shared" si="3"/>
        <v/>
      </c>
      <c r="V36" s="885" t="str">
        <f t="shared" si="4"/>
        <v/>
      </c>
      <c r="W36" s="835"/>
    </row>
    <row r="37" spans="1:23" ht="14.4" customHeight="1" x14ac:dyDescent="0.3">
      <c r="A37" s="891" t="s">
        <v>3781</v>
      </c>
      <c r="B37" s="875">
        <v>1</v>
      </c>
      <c r="C37" s="876">
        <v>0.6</v>
      </c>
      <c r="D37" s="833">
        <v>9</v>
      </c>
      <c r="E37" s="877"/>
      <c r="F37" s="878"/>
      <c r="G37" s="834"/>
      <c r="H37" s="879"/>
      <c r="I37" s="878"/>
      <c r="J37" s="834"/>
      <c r="K37" s="880">
        <v>0.57999999999999996</v>
      </c>
      <c r="L37" s="879">
        <v>2</v>
      </c>
      <c r="M37" s="879">
        <v>18</v>
      </c>
      <c r="N37" s="881">
        <v>6</v>
      </c>
      <c r="O37" s="879" t="s">
        <v>3721</v>
      </c>
      <c r="P37" s="882" t="s">
        <v>3779</v>
      </c>
      <c r="Q37" s="883">
        <f t="shared" si="0"/>
        <v>-1</v>
      </c>
      <c r="R37" s="883">
        <f t="shared" si="0"/>
        <v>-0.6</v>
      </c>
      <c r="S37" s="884" t="str">
        <f t="shared" si="1"/>
        <v/>
      </c>
      <c r="T37" s="884" t="str">
        <f t="shared" si="2"/>
        <v/>
      </c>
      <c r="U37" s="884" t="str">
        <f t="shared" si="3"/>
        <v/>
      </c>
      <c r="V37" s="885" t="str">
        <f t="shared" si="4"/>
        <v/>
      </c>
      <c r="W37" s="835"/>
    </row>
    <row r="38" spans="1:23" ht="14.4" customHeight="1" x14ac:dyDescent="0.3">
      <c r="A38" s="890" t="s">
        <v>3782</v>
      </c>
      <c r="B38" s="838"/>
      <c r="C38" s="839"/>
      <c r="D38" s="840"/>
      <c r="E38" s="821">
        <v>1</v>
      </c>
      <c r="F38" s="822">
        <v>1</v>
      </c>
      <c r="G38" s="829">
        <v>4</v>
      </c>
      <c r="H38" s="825"/>
      <c r="I38" s="819"/>
      <c r="J38" s="820"/>
      <c r="K38" s="824">
        <v>1</v>
      </c>
      <c r="L38" s="825">
        <v>1</v>
      </c>
      <c r="M38" s="825">
        <v>12</v>
      </c>
      <c r="N38" s="826">
        <v>4</v>
      </c>
      <c r="O38" s="825" t="s">
        <v>3721</v>
      </c>
      <c r="P38" s="842" t="s">
        <v>3783</v>
      </c>
      <c r="Q38" s="827">
        <f t="shared" si="0"/>
        <v>0</v>
      </c>
      <c r="R38" s="827">
        <f t="shared" si="0"/>
        <v>0</v>
      </c>
      <c r="S38" s="838" t="str">
        <f t="shared" si="1"/>
        <v/>
      </c>
      <c r="T38" s="838" t="str">
        <f t="shared" si="2"/>
        <v/>
      </c>
      <c r="U38" s="838" t="str">
        <f t="shared" si="3"/>
        <v/>
      </c>
      <c r="V38" s="843" t="str">
        <f t="shared" si="4"/>
        <v/>
      </c>
      <c r="W38" s="828"/>
    </row>
    <row r="39" spans="1:23" ht="14.4" customHeight="1" x14ac:dyDescent="0.3">
      <c r="A39" s="891" t="s">
        <v>3784</v>
      </c>
      <c r="B39" s="884"/>
      <c r="C39" s="886"/>
      <c r="D39" s="844"/>
      <c r="E39" s="887">
        <v>1</v>
      </c>
      <c r="F39" s="888">
        <v>1</v>
      </c>
      <c r="G39" s="836">
        <v>7</v>
      </c>
      <c r="H39" s="879"/>
      <c r="I39" s="878"/>
      <c r="J39" s="834"/>
      <c r="K39" s="880">
        <v>1</v>
      </c>
      <c r="L39" s="879">
        <v>1</v>
      </c>
      <c r="M39" s="879">
        <v>12</v>
      </c>
      <c r="N39" s="881">
        <v>4</v>
      </c>
      <c r="O39" s="879" t="s">
        <v>3721</v>
      </c>
      <c r="P39" s="882" t="s">
        <v>3785</v>
      </c>
      <c r="Q39" s="883">
        <f t="shared" si="0"/>
        <v>0</v>
      </c>
      <c r="R39" s="883">
        <f t="shared" si="0"/>
        <v>0</v>
      </c>
      <c r="S39" s="884" t="str">
        <f t="shared" si="1"/>
        <v/>
      </c>
      <c r="T39" s="884" t="str">
        <f t="shared" si="2"/>
        <v/>
      </c>
      <c r="U39" s="884" t="str">
        <f t="shared" si="3"/>
        <v/>
      </c>
      <c r="V39" s="885" t="str">
        <f t="shared" si="4"/>
        <v/>
      </c>
      <c r="W39" s="835"/>
    </row>
    <row r="40" spans="1:23" ht="14.4" customHeight="1" x14ac:dyDescent="0.3">
      <c r="A40" s="890" t="s">
        <v>3786</v>
      </c>
      <c r="B40" s="830">
        <v>39</v>
      </c>
      <c r="C40" s="831">
        <v>14.11</v>
      </c>
      <c r="D40" s="832">
        <v>3.8</v>
      </c>
      <c r="E40" s="841">
        <v>18</v>
      </c>
      <c r="F40" s="819">
        <v>6.5</v>
      </c>
      <c r="G40" s="820">
        <v>4.3</v>
      </c>
      <c r="H40" s="825">
        <v>18</v>
      </c>
      <c r="I40" s="819">
        <v>6.42</v>
      </c>
      <c r="J40" s="823">
        <v>5.2</v>
      </c>
      <c r="K40" s="824">
        <v>0.35</v>
      </c>
      <c r="L40" s="825">
        <v>1</v>
      </c>
      <c r="M40" s="825">
        <v>12</v>
      </c>
      <c r="N40" s="826">
        <v>4</v>
      </c>
      <c r="O40" s="825" t="s">
        <v>3721</v>
      </c>
      <c r="P40" s="842" t="s">
        <v>3787</v>
      </c>
      <c r="Q40" s="827">
        <f t="shared" si="0"/>
        <v>-21</v>
      </c>
      <c r="R40" s="827">
        <f t="shared" si="0"/>
        <v>-7.6899999999999995</v>
      </c>
      <c r="S40" s="838">
        <f t="shared" si="1"/>
        <v>72</v>
      </c>
      <c r="T40" s="838">
        <f t="shared" si="2"/>
        <v>93.600000000000009</v>
      </c>
      <c r="U40" s="838">
        <f t="shared" si="3"/>
        <v>21.600000000000009</v>
      </c>
      <c r="V40" s="843">
        <f t="shared" si="4"/>
        <v>1.3</v>
      </c>
      <c r="W40" s="828">
        <v>33</v>
      </c>
    </row>
    <row r="41" spans="1:23" ht="14.4" customHeight="1" x14ac:dyDescent="0.3">
      <c r="A41" s="891" t="s">
        <v>3788</v>
      </c>
      <c r="B41" s="875">
        <v>3</v>
      </c>
      <c r="C41" s="876">
        <v>1.27</v>
      </c>
      <c r="D41" s="833">
        <v>7.7</v>
      </c>
      <c r="E41" s="877"/>
      <c r="F41" s="878"/>
      <c r="G41" s="834"/>
      <c r="H41" s="879"/>
      <c r="I41" s="878"/>
      <c r="J41" s="834"/>
      <c r="K41" s="880">
        <v>0.42</v>
      </c>
      <c r="L41" s="879">
        <v>2</v>
      </c>
      <c r="M41" s="879">
        <v>18</v>
      </c>
      <c r="N41" s="881">
        <v>6</v>
      </c>
      <c r="O41" s="879" t="s">
        <v>3721</v>
      </c>
      <c r="P41" s="882" t="s">
        <v>3789</v>
      </c>
      <c r="Q41" s="883">
        <f t="shared" si="0"/>
        <v>-3</v>
      </c>
      <c r="R41" s="883">
        <f t="shared" si="0"/>
        <v>-1.27</v>
      </c>
      <c r="S41" s="884" t="str">
        <f t="shared" si="1"/>
        <v/>
      </c>
      <c r="T41" s="884" t="str">
        <f t="shared" si="2"/>
        <v/>
      </c>
      <c r="U41" s="884" t="str">
        <f t="shared" si="3"/>
        <v/>
      </c>
      <c r="V41" s="885" t="str">
        <f t="shared" si="4"/>
        <v/>
      </c>
      <c r="W41" s="835"/>
    </row>
    <row r="42" spans="1:23" ht="14.4" customHeight="1" x14ac:dyDescent="0.3">
      <c r="A42" s="891" t="s">
        <v>3790</v>
      </c>
      <c r="B42" s="875">
        <v>1</v>
      </c>
      <c r="C42" s="876">
        <v>0.55000000000000004</v>
      </c>
      <c r="D42" s="833">
        <v>5</v>
      </c>
      <c r="E42" s="877"/>
      <c r="F42" s="878"/>
      <c r="G42" s="834"/>
      <c r="H42" s="879"/>
      <c r="I42" s="878"/>
      <c r="J42" s="834"/>
      <c r="K42" s="880">
        <v>0.55000000000000004</v>
      </c>
      <c r="L42" s="879">
        <v>2</v>
      </c>
      <c r="M42" s="879">
        <v>18</v>
      </c>
      <c r="N42" s="881">
        <v>6</v>
      </c>
      <c r="O42" s="879" t="s">
        <v>3721</v>
      </c>
      <c r="P42" s="882" t="s">
        <v>3791</v>
      </c>
      <c r="Q42" s="883">
        <f t="shared" si="0"/>
        <v>-1</v>
      </c>
      <c r="R42" s="883">
        <f t="shared" si="0"/>
        <v>-0.55000000000000004</v>
      </c>
      <c r="S42" s="884" t="str">
        <f t="shared" si="1"/>
        <v/>
      </c>
      <c r="T42" s="884" t="str">
        <f t="shared" si="2"/>
        <v/>
      </c>
      <c r="U42" s="884" t="str">
        <f t="shared" si="3"/>
        <v/>
      </c>
      <c r="V42" s="885" t="str">
        <f t="shared" si="4"/>
        <v/>
      </c>
      <c r="W42" s="835"/>
    </row>
    <row r="43" spans="1:23" ht="14.4" customHeight="1" x14ac:dyDescent="0.3">
      <c r="A43" s="890" t="s">
        <v>3792</v>
      </c>
      <c r="B43" s="838">
        <v>1</v>
      </c>
      <c r="C43" s="839">
        <v>0.42</v>
      </c>
      <c r="D43" s="840">
        <v>3</v>
      </c>
      <c r="E43" s="841"/>
      <c r="F43" s="819"/>
      <c r="G43" s="820"/>
      <c r="H43" s="821">
        <v>1</v>
      </c>
      <c r="I43" s="822">
        <v>0.42</v>
      </c>
      <c r="J43" s="829">
        <v>4</v>
      </c>
      <c r="K43" s="824">
        <v>0.42</v>
      </c>
      <c r="L43" s="825">
        <v>2</v>
      </c>
      <c r="M43" s="825">
        <v>15</v>
      </c>
      <c r="N43" s="826">
        <v>5</v>
      </c>
      <c r="O43" s="825" t="s">
        <v>3721</v>
      </c>
      <c r="P43" s="842" t="s">
        <v>3793</v>
      </c>
      <c r="Q43" s="827">
        <f t="shared" si="0"/>
        <v>0</v>
      </c>
      <c r="R43" s="827">
        <f t="shared" si="0"/>
        <v>0</v>
      </c>
      <c r="S43" s="838">
        <f t="shared" si="1"/>
        <v>5</v>
      </c>
      <c r="T43" s="838">
        <f t="shared" si="2"/>
        <v>4</v>
      </c>
      <c r="U43" s="838">
        <f t="shared" si="3"/>
        <v>-1</v>
      </c>
      <c r="V43" s="843">
        <f t="shared" si="4"/>
        <v>0.8</v>
      </c>
      <c r="W43" s="828"/>
    </row>
    <row r="44" spans="1:23" ht="14.4" customHeight="1" x14ac:dyDescent="0.3">
      <c r="A44" s="891" t="s">
        <v>3794</v>
      </c>
      <c r="B44" s="884"/>
      <c r="C44" s="886"/>
      <c r="D44" s="844"/>
      <c r="E44" s="877"/>
      <c r="F44" s="878"/>
      <c r="G44" s="834"/>
      <c r="H44" s="887">
        <v>1</v>
      </c>
      <c r="I44" s="888">
        <v>0.56000000000000005</v>
      </c>
      <c r="J44" s="836">
        <v>4</v>
      </c>
      <c r="K44" s="880">
        <v>0.56000000000000005</v>
      </c>
      <c r="L44" s="879">
        <v>2</v>
      </c>
      <c r="M44" s="879">
        <v>21</v>
      </c>
      <c r="N44" s="881">
        <v>7</v>
      </c>
      <c r="O44" s="879" t="s">
        <v>3721</v>
      </c>
      <c r="P44" s="882" t="s">
        <v>3795</v>
      </c>
      <c r="Q44" s="883">
        <f t="shared" si="0"/>
        <v>1</v>
      </c>
      <c r="R44" s="883">
        <f t="shared" si="0"/>
        <v>0.56000000000000005</v>
      </c>
      <c r="S44" s="884">
        <f t="shared" si="1"/>
        <v>7</v>
      </c>
      <c r="T44" s="884">
        <f t="shared" si="2"/>
        <v>4</v>
      </c>
      <c r="U44" s="884">
        <f t="shared" si="3"/>
        <v>-3</v>
      </c>
      <c r="V44" s="885">
        <f t="shared" si="4"/>
        <v>0.5714285714285714</v>
      </c>
      <c r="W44" s="835"/>
    </row>
    <row r="45" spans="1:23" ht="14.4" customHeight="1" x14ac:dyDescent="0.3">
      <c r="A45" s="890" t="s">
        <v>3796</v>
      </c>
      <c r="B45" s="830">
        <v>2</v>
      </c>
      <c r="C45" s="831">
        <v>4.84</v>
      </c>
      <c r="D45" s="832">
        <v>11.5</v>
      </c>
      <c r="E45" s="841"/>
      <c r="F45" s="819"/>
      <c r="G45" s="820"/>
      <c r="H45" s="825"/>
      <c r="I45" s="819"/>
      <c r="J45" s="820"/>
      <c r="K45" s="824">
        <v>2.12</v>
      </c>
      <c r="L45" s="825">
        <v>3</v>
      </c>
      <c r="M45" s="825">
        <v>24</v>
      </c>
      <c r="N45" s="826">
        <v>8</v>
      </c>
      <c r="O45" s="825" t="s">
        <v>3721</v>
      </c>
      <c r="P45" s="842" t="s">
        <v>3797</v>
      </c>
      <c r="Q45" s="827">
        <f t="shared" si="0"/>
        <v>-2</v>
      </c>
      <c r="R45" s="827">
        <f t="shared" si="0"/>
        <v>-4.84</v>
      </c>
      <c r="S45" s="838" t="str">
        <f t="shared" si="1"/>
        <v/>
      </c>
      <c r="T45" s="838" t="str">
        <f t="shared" si="2"/>
        <v/>
      </c>
      <c r="U45" s="838" t="str">
        <f t="shared" si="3"/>
        <v/>
      </c>
      <c r="V45" s="843" t="str">
        <f t="shared" si="4"/>
        <v/>
      </c>
      <c r="W45" s="828"/>
    </row>
    <row r="46" spans="1:23" ht="14.4" customHeight="1" x14ac:dyDescent="0.3">
      <c r="A46" s="890" t="s">
        <v>3798</v>
      </c>
      <c r="B46" s="838"/>
      <c r="C46" s="839"/>
      <c r="D46" s="840"/>
      <c r="E46" s="841"/>
      <c r="F46" s="819"/>
      <c r="G46" s="820"/>
      <c r="H46" s="821">
        <v>1</v>
      </c>
      <c r="I46" s="822">
        <v>3.01</v>
      </c>
      <c r="J46" s="829">
        <v>8</v>
      </c>
      <c r="K46" s="824">
        <v>3.01</v>
      </c>
      <c r="L46" s="825">
        <v>4</v>
      </c>
      <c r="M46" s="825">
        <v>33</v>
      </c>
      <c r="N46" s="826">
        <v>11</v>
      </c>
      <c r="O46" s="825" t="s">
        <v>3721</v>
      </c>
      <c r="P46" s="842" t="s">
        <v>3799</v>
      </c>
      <c r="Q46" s="827">
        <f t="shared" si="0"/>
        <v>1</v>
      </c>
      <c r="R46" s="827">
        <f t="shared" si="0"/>
        <v>3.01</v>
      </c>
      <c r="S46" s="838">
        <f t="shared" si="1"/>
        <v>11</v>
      </c>
      <c r="T46" s="838">
        <f t="shared" si="2"/>
        <v>8</v>
      </c>
      <c r="U46" s="838">
        <f t="shared" si="3"/>
        <v>-3</v>
      </c>
      <c r="V46" s="843">
        <f t="shared" si="4"/>
        <v>0.72727272727272729</v>
      </c>
      <c r="W46" s="828"/>
    </row>
    <row r="47" spans="1:23" ht="14.4" customHeight="1" x14ac:dyDescent="0.3">
      <c r="A47" s="891" t="s">
        <v>3800</v>
      </c>
      <c r="B47" s="884">
        <v>1</v>
      </c>
      <c r="C47" s="886">
        <v>4.6500000000000004</v>
      </c>
      <c r="D47" s="844">
        <v>18</v>
      </c>
      <c r="E47" s="877"/>
      <c r="F47" s="878"/>
      <c r="G47" s="834"/>
      <c r="H47" s="887"/>
      <c r="I47" s="888"/>
      <c r="J47" s="836"/>
      <c r="K47" s="880">
        <v>4.6500000000000004</v>
      </c>
      <c r="L47" s="879">
        <v>5</v>
      </c>
      <c r="M47" s="879">
        <v>45</v>
      </c>
      <c r="N47" s="881">
        <v>15</v>
      </c>
      <c r="O47" s="879" t="s">
        <v>3721</v>
      </c>
      <c r="P47" s="882" t="s">
        <v>3801</v>
      </c>
      <c r="Q47" s="883">
        <f t="shared" si="0"/>
        <v>-1</v>
      </c>
      <c r="R47" s="883">
        <f t="shared" si="0"/>
        <v>-4.6500000000000004</v>
      </c>
      <c r="S47" s="884" t="str">
        <f t="shared" si="1"/>
        <v/>
      </c>
      <c r="T47" s="884" t="str">
        <f t="shared" si="2"/>
        <v/>
      </c>
      <c r="U47" s="884" t="str">
        <f t="shared" si="3"/>
        <v/>
      </c>
      <c r="V47" s="885" t="str">
        <f t="shared" si="4"/>
        <v/>
      </c>
      <c r="W47" s="835"/>
    </row>
    <row r="48" spans="1:23" ht="14.4" customHeight="1" x14ac:dyDescent="0.3">
      <c r="A48" s="890" t="s">
        <v>3802</v>
      </c>
      <c r="B48" s="838"/>
      <c r="C48" s="839"/>
      <c r="D48" s="840"/>
      <c r="E48" s="821">
        <v>1</v>
      </c>
      <c r="F48" s="822">
        <v>0.89</v>
      </c>
      <c r="G48" s="829">
        <v>3</v>
      </c>
      <c r="H48" s="825"/>
      <c r="I48" s="819"/>
      <c r="J48" s="820"/>
      <c r="K48" s="824">
        <v>0.4</v>
      </c>
      <c r="L48" s="825">
        <v>1</v>
      </c>
      <c r="M48" s="825">
        <v>12</v>
      </c>
      <c r="N48" s="826">
        <v>4</v>
      </c>
      <c r="O48" s="825" t="s">
        <v>3721</v>
      </c>
      <c r="P48" s="842" t="s">
        <v>3803</v>
      </c>
      <c r="Q48" s="827">
        <f t="shared" si="0"/>
        <v>0</v>
      </c>
      <c r="R48" s="827">
        <f t="shared" si="0"/>
        <v>0</v>
      </c>
      <c r="S48" s="838" t="str">
        <f t="shared" si="1"/>
        <v/>
      </c>
      <c r="T48" s="838" t="str">
        <f t="shared" si="2"/>
        <v/>
      </c>
      <c r="U48" s="838" t="str">
        <f t="shared" si="3"/>
        <v/>
      </c>
      <c r="V48" s="843" t="str">
        <f t="shared" si="4"/>
        <v/>
      </c>
      <c r="W48" s="828"/>
    </row>
    <row r="49" spans="1:23" ht="14.4" customHeight="1" x14ac:dyDescent="0.3">
      <c r="A49" s="890" t="s">
        <v>3804</v>
      </c>
      <c r="B49" s="830">
        <v>5</v>
      </c>
      <c r="C49" s="831">
        <v>4.05</v>
      </c>
      <c r="D49" s="832">
        <v>14.6</v>
      </c>
      <c r="E49" s="841">
        <v>1</v>
      </c>
      <c r="F49" s="819">
        <v>0.31</v>
      </c>
      <c r="G49" s="820">
        <v>3</v>
      </c>
      <c r="H49" s="825"/>
      <c r="I49" s="819"/>
      <c r="J49" s="820"/>
      <c r="K49" s="824">
        <v>0.31</v>
      </c>
      <c r="L49" s="825">
        <v>1</v>
      </c>
      <c r="M49" s="825">
        <v>12</v>
      </c>
      <c r="N49" s="826">
        <v>4</v>
      </c>
      <c r="O49" s="825" t="s">
        <v>3721</v>
      </c>
      <c r="P49" s="842" t="s">
        <v>3805</v>
      </c>
      <c r="Q49" s="827">
        <f t="shared" si="0"/>
        <v>-5</v>
      </c>
      <c r="R49" s="827">
        <f t="shared" si="0"/>
        <v>-4.05</v>
      </c>
      <c r="S49" s="838" t="str">
        <f t="shared" si="1"/>
        <v/>
      </c>
      <c r="T49" s="838" t="str">
        <f t="shared" si="2"/>
        <v/>
      </c>
      <c r="U49" s="838" t="str">
        <f t="shared" si="3"/>
        <v/>
      </c>
      <c r="V49" s="843" t="str">
        <f t="shared" si="4"/>
        <v/>
      </c>
      <c r="W49" s="828"/>
    </row>
    <row r="50" spans="1:23" ht="14.4" customHeight="1" x14ac:dyDescent="0.3">
      <c r="A50" s="890" t="s">
        <v>3806</v>
      </c>
      <c r="B50" s="838"/>
      <c r="C50" s="839"/>
      <c r="D50" s="840"/>
      <c r="E50" s="841"/>
      <c r="F50" s="819"/>
      <c r="G50" s="820"/>
      <c r="H50" s="821">
        <v>1</v>
      </c>
      <c r="I50" s="822">
        <v>0.74</v>
      </c>
      <c r="J50" s="823">
        <v>6</v>
      </c>
      <c r="K50" s="824">
        <v>0.74</v>
      </c>
      <c r="L50" s="825">
        <v>2</v>
      </c>
      <c r="M50" s="825">
        <v>15</v>
      </c>
      <c r="N50" s="826">
        <v>5</v>
      </c>
      <c r="O50" s="825" t="s">
        <v>3721</v>
      </c>
      <c r="P50" s="842" t="s">
        <v>3807</v>
      </c>
      <c r="Q50" s="827">
        <f t="shared" si="0"/>
        <v>1</v>
      </c>
      <c r="R50" s="827">
        <f t="shared" si="0"/>
        <v>0.74</v>
      </c>
      <c r="S50" s="838">
        <f t="shared" si="1"/>
        <v>5</v>
      </c>
      <c r="T50" s="838">
        <f t="shared" si="2"/>
        <v>6</v>
      </c>
      <c r="U50" s="838">
        <f t="shared" si="3"/>
        <v>1</v>
      </c>
      <c r="V50" s="843">
        <f t="shared" si="4"/>
        <v>1.2</v>
      </c>
      <c r="W50" s="828">
        <v>1</v>
      </c>
    </row>
    <row r="51" spans="1:23" ht="14.4" customHeight="1" x14ac:dyDescent="0.3">
      <c r="A51" s="890" t="s">
        <v>3808</v>
      </c>
      <c r="B51" s="830">
        <v>4</v>
      </c>
      <c r="C51" s="831">
        <v>1.79</v>
      </c>
      <c r="D51" s="832">
        <v>2.2999999999999998</v>
      </c>
      <c r="E51" s="841">
        <v>2</v>
      </c>
      <c r="F51" s="819">
        <v>0.9</v>
      </c>
      <c r="G51" s="820">
        <v>3</v>
      </c>
      <c r="H51" s="825"/>
      <c r="I51" s="819"/>
      <c r="J51" s="820"/>
      <c r="K51" s="824">
        <v>0.45</v>
      </c>
      <c r="L51" s="825">
        <v>1</v>
      </c>
      <c r="M51" s="825">
        <v>12</v>
      </c>
      <c r="N51" s="826">
        <v>4</v>
      </c>
      <c r="O51" s="825" t="s">
        <v>3721</v>
      </c>
      <c r="P51" s="842" t="s">
        <v>3809</v>
      </c>
      <c r="Q51" s="827">
        <f t="shared" si="0"/>
        <v>-4</v>
      </c>
      <c r="R51" s="827">
        <f t="shared" si="0"/>
        <v>-1.79</v>
      </c>
      <c r="S51" s="838" t="str">
        <f t="shared" si="1"/>
        <v/>
      </c>
      <c r="T51" s="838" t="str">
        <f t="shared" si="2"/>
        <v/>
      </c>
      <c r="U51" s="838" t="str">
        <f t="shared" si="3"/>
        <v/>
      </c>
      <c r="V51" s="843" t="str">
        <f t="shared" si="4"/>
        <v/>
      </c>
      <c r="W51" s="828"/>
    </row>
    <row r="52" spans="1:23" ht="14.4" customHeight="1" x14ac:dyDescent="0.3">
      <c r="A52" s="891" t="s">
        <v>3810</v>
      </c>
      <c r="B52" s="875">
        <v>1</v>
      </c>
      <c r="C52" s="876">
        <v>0.72</v>
      </c>
      <c r="D52" s="833">
        <v>3</v>
      </c>
      <c r="E52" s="877"/>
      <c r="F52" s="878"/>
      <c r="G52" s="834"/>
      <c r="H52" s="879">
        <v>1</v>
      </c>
      <c r="I52" s="878">
        <v>0.72</v>
      </c>
      <c r="J52" s="837">
        <v>14</v>
      </c>
      <c r="K52" s="880">
        <v>0.72</v>
      </c>
      <c r="L52" s="879">
        <v>3</v>
      </c>
      <c r="M52" s="879">
        <v>24</v>
      </c>
      <c r="N52" s="881">
        <v>8</v>
      </c>
      <c r="O52" s="879" t="s">
        <v>3721</v>
      </c>
      <c r="P52" s="882" t="s">
        <v>3809</v>
      </c>
      <c r="Q52" s="883">
        <f t="shared" si="0"/>
        <v>0</v>
      </c>
      <c r="R52" s="883">
        <f t="shared" si="0"/>
        <v>0</v>
      </c>
      <c r="S52" s="884">
        <f t="shared" si="1"/>
        <v>8</v>
      </c>
      <c r="T52" s="884">
        <f t="shared" si="2"/>
        <v>14</v>
      </c>
      <c r="U52" s="884">
        <f t="shared" si="3"/>
        <v>6</v>
      </c>
      <c r="V52" s="885">
        <f t="shared" si="4"/>
        <v>1.75</v>
      </c>
      <c r="W52" s="835">
        <v>6</v>
      </c>
    </row>
    <row r="53" spans="1:23" ht="14.4" customHeight="1" x14ac:dyDescent="0.3">
      <c r="A53" s="890" t="s">
        <v>3811</v>
      </c>
      <c r="B53" s="838">
        <v>2</v>
      </c>
      <c r="C53" s="839">
        <v>0.69</v>
      </c>
      <c r="D53" s="840">
        <v>2</v>
      </c>
      <c r="E53" s="821">
        <v>2</v>
      </c>
      <c r="F53" s="822">
        <v>0.52</v>
      </c>
      <c r="G53" s="829">
        <v>2</v>
      </c>
      <c r="H53" s="825"/>
      <c r="I53" s="819"/>
      <c r="J53" s="820"/>
      <c r="K53" s="824">
        <v>0.34</v>
      </c>
      <c r="L53" s="825">
        <v>2</v>
      </c>
      <c r="M53" s="825">
        <v>15</v>
      </c>
      <c r="N53" s="826">
        <v>5</v>
      </c>
      <c r="O53" s="825" t="s">
        <v>3721</v>
      </c>
      <c r="P53" s="842" t="s">
        <v>3812</v>
      </c>
      <c r="Q53" s="827">
        <f t="shared" si="0"/>
        <v>-2</v>
      </c>
      <c r="R53" s="827">
        <f t="shared" si="0"/>
        <v>-0.69</v>
      </c>
      <c r="S53" s="838" t="str">
        <f t="shared" si="1"/>
        <v/>
      </c>
      <c r="T53" s="838" t="str">
        <f t="shared" si="2"/>
        <v/>
      </c>
      <c r="U53" s="838" t="str">
        <f t="shared" si="3"/>
        <v/>
      </c>
      <c r="V53" s="843" t="str">
        <f t="shared" si="4"/>
        <v/>
      </c>
      <c r="W53" s="828"/>
    </row>
    <row r="54" spans="1:23" ht="14.4" customHeight="1" x14ac:dyDescent="0.3">
      <c r="A54" s="890" t="s">
        <v>3813</v>
      </c>
      <c r="B54" s="838">
        <v>13</v>
      </c>
      <c r="C54" s="839">
        <v>16.940000000000001</v>
      </c>
      <c r="D54" s="840">
        <v>6.2</v>
      </c>
      <c r="E54" s="821">
        <v>12</v>
      </c>
      <c r="F54" s="822">
        <v>15.64</v>
      </c>
      <c r="G54" s="829">
        <v>5.7</v>
      </c>
      <c r="H54" s="825">
        <v>7</v>
      </c>
      <c r="I54" s="819">
        <v>9.1300000000000008</v>
      </c>
      <c r="J54" s="823">
        <v>8</v>
      </c>
      <c r="K54" s="824">
        <v>1.3</v>
      </c>
      <c r="L54" s="825">
        <v>2</v>
      </c>
      <c r="M54" s="825">
        <v>18</v>
      </c>
      <c r="N54" s="826">
        <v>6</v>
      </c>
      <c r="O54" s="825" t="s">
        <v>3721</v>
      </c>
      <c r="P54" s="842" t="s">
        <v>3814</v>
      </c>
      <c r="Q54" s="827">
        <f t="shared" si="0"/>
        <v>-6</v>
      </c>
      <c r="R54" s="827">
        <f t="shared" si="0"/>
        <v>-7.8100000000000005</v>
      </c>
      <c r="S54" s="838">
        <f t="shared" si="1"/>
        <v>42</v>
      </c>
      <c r="T54" s="838">
        <f t="shared" si="2"/>
        <v>56</v>
      </c>
      <c r="U54" s="838">
        <f t="shared" si="3"/>
        <v>14</v>
      </c>
      <c r="V54" s="843">
        <f t="shared" si="4"/>
        <v>1.3333333333333333</v>
      </c>
      <c r="W54" s="828">
        <v>14</v>
      </c>
    </row>
    <row r="55" spans="1:23" ht="14.4" customHeight="1" x14ac:dyDescent="0.3">
      <c r="A55" s="891" t="s">
        <v>3815</v>
      </c>
      <c r="B55" s="884">
        <v>3</v>
      </c>
      <c r="C55" s="886">
        <v>4.55</v>
      </c>
      <c r="D55" s="844">
        <v>7</v>
      </c>
      <c r="E55" s="887">
        <v>4</v>
      </c>
      <c r="F55" s="888">
        <v>6.07</v>
      </c>
      <c r="G55" s="836">
        <v>7.3</v>
      </c>
      <c r="H55" s="879">
        <v>2</v>
      </c>
      <c r="I55" s="878">
        <v>3.03</v>
      </c>
      <c r="J55" s="837">
        <v>7.5</v>
      </c>
      <c r="K55" s="880">
        <v>1.52</v>
      </c>
      <c r="L55" s="879">
        <v>2</v>
      </c>
      <c r="M55" s="879">
        <v>21</v>
      </c>
      <c r="N55" s="881">
        <v>7</v>
      </c>
      <c r="O55" s="879" t="s">
        <v>3721</v>
      </c>
      <c r="P55" s="882" t="s">
        <v>3814</v>
      </c>
      <c r="Q55" s="883">
        <f t="shared" si="0"/>
        <v>-1</v>
      </c>
      <c r="R55" s="883">
        <f t="shared" si="0"/>
        <v>-1.52</v>
      </c>
      <c r="S55" s="884">
        <f t="shared" si="1"/>
        <v>14</v>
      </c>
      <c r="T55" s="884">
        <f t="shared" si="2"/>
        <v>15</v>
      </c>
      <c r="U55" s="884">
        <f t="shared" si="3"/>
        <v>1</v>
      </c>
      <c r="V55" s="885">
        <f t="shared" si="4"/>
        <v>1.0714285714285714</v>
      </c>
      <c r="W55" s="835">
        <v>2</v>
      </c>
    </row>
    <row r="56" spans="1:23" ht="14.4" customHeight="1" x14ac:dyDescent="0.3">
      <c r="A56" s="890" t="s">
        <v>3816</v>
      </c>
      <c r="B56" s="838"/>
      <c r="C56" s="839"/>
      <c r="D56" s="840"/>
      <c r="E56" s="841"/>
      <c r="F56" s="819"/>
      <c r="G56" s="820"/>
      <c r="H56" s="821">
        <v>1</v>
      </c>
      <c r="I56" s="822">
        <v>1.56</v>
      </c>
      <c r="J56" s="829">
        <v>6</v>
      </c>
      <c r="K56" s="824">
        <v>1.56</v>
      </c>
      <c r="L56" s="825">
        <v>2</v>
      </c>
      <c r="M56" s="825">
        <v>21</v>
      </c>
      <c r="N56" s="826">
        <v>7</v>
      </c>
      <c r="O56" s="825" t="s">
        <v>3721</v>
      </c>
      <c r="P56" s="842" t="s">
        <v>3817</v>
      </c>
      <c r="Q56" s="827">
        <f t="shared" si="0"/>
        <v>1</v>
      </c>
      <c r="R56" s="827">
        <f t="shared" si="0"/>
        <v>1.56</v>
      </c>
      <c r="S56" s="838">
        <f t="shared" si="1"/>
        <v>7</v>
      </c>
      <c r="T56" s="838">
        <f t="shared" si="2"/>
        <v>6</v>
      </c>
      <c r="U56" s="838">
        <f t="shared" si="3"/>
        <v>-1</v>
      </c>
      <c r="V56" s="843">
        <f t="shared" si="4"/>
        <v>0.8571428571428571</v>
      </c>
      <c r="W56" s="828"/>
    </row>
    <row r="57" spans="1:23" ht="14.4" customHeight="1" x14ac:dyDescent="0.3">
      <c r="A57" s="890" t="s">
        <v>3818</v>
      </c>
      <c r="B57" s="838">
        <v>1</v>
      </c>
      <c r="C57" s="839">
        <v>0.32</v>
      </c>
      <c r="D57" s="840">
        <v>7</v>
      </c>
      <c r="E57" s="821">
        <v>1</v>
      </c>
      <c r="F57" s="822">
        <v>0.32</v>
      </c>
      <c r="G57" s="829">
        <v>2</v>
      </c>
      <c r="H57" s="825"/>
      <c r="I57" s="819"/>
      <c r="J57" s="820"/>
      <c r="K57" s="824">
        <v>0.32</v>
      </c>
      <c r="L57" s="825">
        <v>2</v>
      </c>
      <c r="M57" s="825">
        <v>18</v>
      </c>
      <c r="N57" s="826">
        <v>6</v>
      </c>
      <c r="O57" s="825" t="s">
        <v>3721</v>
      </c>
      <c r="P57" s="842" t="s">
        <v>3819</v>
      </c>
      <c r="Q57" s="827">
        <f t="shared" si="0"/>
        <v>-1</v>
      </c>
      <c r="R57" s="827">
        <f t="shared" si="0"/>
        <v>-0.32</v>
      </c>
      <c r="S57" s="838" t="str">
        <f t="shared" si="1"/>
        <v/>
      </c>
      <c r="T57" s="838" t="str">
        <f t="shared" si="2"/>
        <v/>
      </c>
      <c r="U57" s="838" t="str">
        <f t="shared" si="3"/>
        <v/>
      </c>
      <c r="V57" s="843" t="str">
        <f t="shared" si="4"/>
        <v/>
      </c>
      <c r="W57" s="828"/>
    </row>
    <row r="58" spans="1:23" ht="14.4" customHeight="1" x14ac:dyDescent="0.3">
      <c r="A58" s="891" t="s">
        <v>3820</v>
      </c>
      <c r="B58" s="884"/>
      <c r="C58" s="886"/>
      <c r="D58" s="844"/>
      <c r="E58" s="887">
        <v>1</v>
      </c>
      <c r="F58" s="888">
        <v>0.48</v>
      </c>
      <c r="G58" s="836">
        <v>8</v>
      </c>
      <c r="H58" s="879"/>
      <c r="I58" s="878"/>
      <c r="J58" s="834"/>
      <c r="K58" s="880">
        <v>0.48</v>
      </c>
      <c r="L58" s="879">
        <v>2</v>
      </c>
      <c r="M58" s="879">
        <v>21</v>
      </c>
      <c r="N58" s="881">
        <v>7</v>
      </c>
      <c r="O58" s="879" t="s">
        <v>3721</v>
      </c>
      <c r="P58" s="882" t="s">
        <v>3821</v>
      </c>
      <c r="Q58" s="883">
        <f t="shared" si="0"/>
        <v>0</v>
      </c>
      <c r="R58" s="883">
        <f t="shared" si="0"/>
        <v>0</v>
      </c>
      <c r="S58" s="884" t="str">
        <f t="shared" si="1"/>
        <v/>
      </c>
      <c r="T58" s="884" t="str">
        <f t="shared" si="2"/>
        <v/>
      </c>
      <c r="U58" s="884" t="str">
        <f t="shared" si="3"/>
        <v/>
      </c>
      <c r="V58" s="885" t="str">
        <f t="shared" si="4"/>
        <v/>
      </c>
      <c r="W58" s="835"/>
    </row>
    <row r="59" spans="1:23" ht="14.4" customHeight="1" x14ac:dyDescent="0.3">
      <c r="A59" s="890" t="s">
        <v>3822</v>
      </c>
      <c r="B59" s="830">
        <v>6</v>
      </c>
      <c r="C59" s="831">
        <v>4.1900000000000004</v>
      </c>
      <c r="D59" s="832">
        <v>4.5</v>
      </c>
      <c r="E59" s="841">
        <v>3</v>
      </c>
      <c r="F59" s="819">
        <v>2.1</v>
      </c>
      <c r="G59" s="820">
        <v>4.3</v>
      </c>
      <c r="H59" s="825">
        <v>7</v>
      </c>
      <c r="I59" s="819">
        <v>4.8899999999999997</v>
      </c>
      <c r="J59" s="823">
        <v>4.5999999999999996</v>
      </c>
      <c r="K59" s="824">
        <v>0.7</v>
      </c>
      <c r="L59" s="825">
        <v>1</v>
      </c>
      <c r="M59" s="825">
        <v>12</v>
      </c>
      <c r="N59" s="826">
        <v>4</v>
      </c>
      <c r="O59" s="825" t="s">
        <v>3721</v>
      </c>
      <c r="P59" s="842" t="s">
        <v>3823</v>
      </c>
      <c r="Q59" s="827">
        <f t="shared" si="0"/>
        <v>1</v>
      </c>
      <c r="R59" s="827">
        <f t="shared" si="0"/>
        <v>0.69999999999999929</v>
      </c>
      <c r="S59" s="838">
        <f t="shared" si="1"/>
        <v>28</v>
      </c>
      <c r="T59" s="838">
        <f t="shared" si="2"/>
        <v>32.199999999999996</v>
      </c>
      <c r="U59" s="838">
        <f t="shared" si="3"/>
        <v>4.1999999999999957</v>
      </c>
      <c r="V59" s="843">
        <f t="shared" si="4"/>
        <v>1.1499999999999999</v>
      </c>
      <c r="W59" s="828">
        <v>6</v>
      </c>
    </row>
    <row r="60" spans="1:23" ht="14.4" customHeight="1" x14ac:dyDescent="0.3">
      <c r="A60" s="891" t="s">
        <v>3824</v>
      </c>
      <c r="B60" s="875">
        <v>2</v>
      </c>
      <c r="C60" s="876">
        <v>1.92</v>
      </c>
      <c r="D60" s="833">
        <v>7</v>
      </c>
      <c r="E60" s="877"/>
      <c r="F60" s="878"/>
      <c r="G60" s="834"/>
      <c r="H60" s="879"/>
      <c r="I60" s="878"/>
      <c r="J60" s="834"/>
      <c r="K60" s="880">
        <v>0.96</v>
      </c>
      <c r="L60" s="879">
        <v>2</v>
      </c>
      <c r="M60" s="879">
        <v>18</v>
      </c>
      <c r="N60" s="881">
        <v>6</v>
      </c>
      <c r="O60" s="879" t="s">
        <v>3721</v>
      </c>
      <c r="P60" s="882" t="s">
        <v>3823</v>
      </c>
      <c r="Q60" s="883">
        <f t="shared" si="0"/>
        <v>-2</v>
      </c>
      <c r="R60" s="883">
        <f t="shared" si="0"/>
        <v>-1.92</v>
      </c>
      <c r="S60" s="884" t="str">
        <f t="shared" si="1"/>
        <v/>
      </c>
      <c r="T60" s="884" t="str">
        <f t="shared" si="2"/>
        <v/>
      </c>
      <c r="U60" s="884" t="str">
        <f t="shared" si="3"/>
        <v/>
      </c>
      <c r="V60" s="885" t="str">
        <f t="shared" si="4"/>
        <v/>
      </c>
      <c r="W60" s="835"/>
    </row>
    <row r="61" spans="1:23" ht="14.4" customHeight="1" x14ac:dyDescent="0.3">
      <c r="A61" s="890" t="s">
        <v>3825</v>
      </c>
      <c r="B61" s="838"/>
      <c r="C61" s="839"/>
      <c r="D61" s="840"/>
      <c r="E61" s="821">
        <v>1</v>
      </c>
      <c r="F61" s="822">
        <v>0.49</v>
      </c>
      <c r="G61" s="829">
        <v>2</v>
      </c>
      <c r="H61" s="825"/>
      <c r="I61" s="819"/>
      <c r="J61" s="820"/>
      <c r="K61" s="824">
        <v>0.49</v>
      </c>
      <c r="L61" s="825">
        <v>2</v>
      </c>
      <c r="M61" s="825">
        <v>15</v>
      </c>
      <c r="N61" s="826">
        <v>5</v>
      </c>
      <c r="O61" s="825" t="s">
        <v>3721</v>
      </c>
      <c r="P61" s="842" t="s">
        <v>3826</v>
      </c>
      <c r="Q61" s="827">
        <f t="shared" si="0"/>
        <v>0</v>
      </c>
      <c r="R61" s="827">
        <f t="shared" si="0"/>
        <v>0</v>
      </c>
      <c r="S61" s="838" t="str">
        <f t="shared" si="1"/>
        <v/>
      </c>
      <c r="T61" s="838" t="str">
        <f t="shared" si="2"/>
        <v/>
      </c>
      <c r="U61" s="838" t="str">
        <f t="shared" si="3"/>
        <v/>
      </c>
      <c r="V61" s="843" t="str">
        <f t="shared" si="4"/>
        <v/>
      </c>
      <c r="W61" s="828"/>
    </row>
    <row r="62" spans="1:23" ht="14.4" customHeight="1" x14ac:dyDescent="0.3">
      <c r="A62" s="890" t="s">
        <v>3827</v>
      </c>
      <c r="B62" s="838"/>
      <c r="C62" s="839"/>
      <c r="D62" s="840"/>
      <c r="E62" s="841"/>
      <c r="F62" s="819"/>
      <c r="G62" s="820"/>
      <c r="H62" s="821">
        <v>1</v>
      </c>
      <c r="I62" s="822">
        <v>3.04</v>
      </c>
      <c r="J62" s="829">
        <v>10</v>
      </c>
      <c r="K62" s="824">
        <v>3.04</v>
      </c>
      <c r="L62" s="825">
        <v>4</v>
      </c>
      <c r="M62" s="825">
        <v>36</v>
      </c>
      <c r="N62" s="826">
        <v>12</v>
      </c>
      <c r="O62" s="825" t="s">
        <v>3721</v>
      </c>
      <c r="P62" s="842" t="s">
        <v>3828</v>
      </c>
      <c r="Q62" s="827">
        <f t="shared" si="0"/>
        <v>1</v>
      </c>
      <c r="R62" s="827">
        <f t="shared" si="0"/>
        <v>3.04</v>
      </c>
      <c r="S62" s="838">
        <f t="shared" si="1"/>
        <v>12</v>
      </c>
      <c r="T62" s="838">
        <f t="shared" si="2"/>
        <v>10</v>
      </c>
      <c r="U62" s="838">
        <f t="shared" si="3"/>
        <v>-2</v>
      </c>
      <c r="V62" s="843">
        <f t="shared" si="4"/>
        <v>0.83333333333333337</v>
      </c>
      <c r="W62" s="828"/>
    </row>
    <row r="63" spans="1:23" ht="14.4" customHeight="1" x14ac:dyDescent="0.3">
      <c r="A63" s="891" t="s">
        <v>3829</v>
      </c>
      <c r="B63" s="884"/>
      <c r="C63" s="886"/>
      <c r="D63" s="844"/>
      <c r="E63" s="877">
        <v>1</v>
      </c>
      <c r="F63" s="878">
        <v>4.82</v>
      </c>
      <c r="G63" s="834">
        <v>10</v>
      </c>
      <c r="H63" s="887"/>
      <c r="I63" s="888"/>
      <c r="J63" s="836"/>
      <c r="K63" s="880">
        <v>4.82</v>
      </c>
      <c r="L63" s="879">
        <v>6</v>
      </c>
      <c r="M63" s="879">
        <v>57</v>
      </c>
      <c r="N63" s="881">
        <v>19</v>
      </c>
      <c r="O63" s="879" t="s">
        <v>3721</v>
      </c>
      <c r="P63" s="882" t="s">
        <v>3828</v>
      </c>
      <c r="Q63" s="883">
        <f t="shared" si="0"/>
        <v>0</v>
      </c>
      <c r="R63" s="883">
        <f t="shared" si="0"/>
        <v>0</v>
      </c>
      <c r="S63" s="884" t="str">
        <f t="shared" si="1"/>
        <v/>
      </c>
      <c r="T63" s="884" t="str">
        <f t="shared" si="2"/>
        <v/>
      </c>
      <c r="U63" s="884" t="str">
        <f t="shared" si="3"/>
        <v/>
      </c>
      <c r="V63" s="885" t="str">
        <f t="shared" si="4"/>
        <v/>
      </c>
      <c r="W63" s="835"/>
    </row>
    <row r="64" spans="1:23" ht="14.4" customHeight="1" x14ac:dyDescent="0.3">
      <c r="A64" s="890" t="s">
        <v>3830</v>
      </c>
      <c r="B64" s="838">
        <v>1</v>
      </c>
      <c r="C64" s="839">
        <v>1.03</v>
      </c>
      <c r="D64" s="840">
        <v>10</v>
      </c>
      <c r="E64" s="841">
        <v>2</v>
      </c>
      <c r="F64" s="819">
        <v>2.06</v>
      </c>
      <c r="G64" s="820">
        <v>9.5</v>
      </c>
      <c r="H64" s="821">
        <v>2</v>
      </c>
      <c r="I64" s="822">
        <v>2.06</v>
      </c>
      <c r="J64" s="829">
        <v>4</v>
      </c>
      <c r="K64" s="824">
        <v>1.03</v>
      </c>
      <c r="L64" s="825">
        <v>2</v>
      </c>
      <c r="M64" s="825">
        <v>18</v>
      </c>
      <c r="N64" s="826">
        <v>6</v>
      </c>
      <c r="O64" s="825" t="s">
        <v>3721</v>
      </c>
      <c r="P64" s="842" t="s">
        <v>3828</v>
      </c>
      <c r="Q64" s="827">
        <f t="shared" si="0"/>
        <v>1</v>
      </c>
      <c r="R64" s="827">
        <f t="shared" si="0"/>
        <v>1.03</v>
      </c>
      <c r="S64" s="838">
        <f t="shared" si="1"/>
        <v>12</v>
      </c>
      <c r="T64" s="838">
        <f t="shared" si="2"/>
        <v>8</v>
      </c>
      <c r="U64" s="838">
        <f t="shared" si="3"/>
        <v>-4</v>
      </c>
      <c r="V64" s="843">
        <f t="shared" si="4"/>
        <v>0.66666666666666663</v>
      </c>
      <c r="W64" s="828"/>
    </row>
    <row r="65" spans="1:23" ht="14.4" customHeight="1" x14ac:dyDescent="0.3">
      <c r="A65" s="890" t="s">
        <v>3831</v>
      </c>
      <c r="B65" s="838"/>
      <c r="C65" s="839"/>
      <c r="D65" s="840"/>
      <c r="E65" s="841"/>
      <c r="F65" s="819"/>
      <c r="G65" s="820"/>
      <c r="H65" s="821">
        <v>1</v>
      </c>
      <c r="I65" s="822">
        <v>0.66</v>
      </c>
      <c r="J65" s="829">
        <v>3</v>
      </c>
      <c r="K65" s="824">
        <v>0.66</v>
      </c>
      <c r="L65" s="825">
        <v>2</v>
      </c>
      <c r="M65" s="825">
        <v>18</v>
      </c>
      <c r="N65" s="826">
        <v>6</v>
      </c>
      <c r="O65" s="825" t="s">
        <v>3721</v>
      </c>
      <c r="P65" s="842" t="s">
        <v>3832</v>
      </c>
      <c r="Q65" s="827">
        <f t="shared" si="0"/>
        <v>1</v>
      </c>
      <c r="R65" s="827">
        <f t="shared" si="0"/>
        <v>0.66</v>
      </c>
      <c r="S65" s="838">
        <f t="shared" si="1"/>
        <v>6</v>
      </c>
      <c r="T65" s="838">
        <f t="shared" si="2"/>
        <v>3</v>
      </c>
      <c r="U65" s="838">
        <f t="shared" si="3"/>
        <v>-3</v>
      </c>
      <c r="V65" s="843">
        <f t="shared" si="4"/>
        <v>0.5</v>
      </c>
      <c r="W65" s="828"/>
    </row>
    <row r="66" spans="1:23" ht="14.4" customHeight="1" x14ac:dyDescent="0.3">
      <c r="A66" s="890" t="s">
        <v>3833</v>
      </c>
      <c r="B66" s="838">
        <v>1</v>
      </c>
      <c r="C66" s="839">
        <v>0.54</v>
      </c>
      <c r="D66" s="840">
        <v>2</v>
      </c>
      <c r="E66" s="821">
        <v>1</v>
      </c>
      <c r="F66" s="822">
        <v>0.54</v>
      </c>
      <c r="G66" s="829">
        <v>3</v>
      </c>
      <c r="H66" s="825"/>
      <c r="I66" s="819"/>
      <c r="J66" s="820"/>
      <c r="K66" s="824">
        <v>0.54</v>
      </c>
      <c r="L66" s="825">
        <v>2</v>
      </c>
      <c r="M66" s="825">
        <v>15</v>
      </c>
      <c r="N66" s="826">
        <v>5</v>
      </c>
      <c r="O66" s="825" t="s">
        <v>3721</v>
      </c>
      <c r="P66" s="842" t="s">
        <v>3834</v>
      </c>
      <c r="Q66" s="827">
        <f t="shared" si="0"/>
        <v>-1</v>
      </c>
      <c r="R66" s="827">
        <f t="shared" si="0"/>
        <v>-0.54</v>
      </c>
      <c r="S66" s="838" t="str">
        <f t="shared" si="1"/>
        <v/>
      </c>
      <c r="T66" s="838" t="str">
        <f t="shared" si="2"/>
        <v/>
      </c>
      <c r="U66" s="838" t="str">
        <f t="shared" si="3"/>
        <v/>
      </c>
      <c r="V66" s="843" t="str">
        <f t="shared" si="4"/>
        <v/>
      </c>
      <c r="W66" s="828"/>
    </row>
    <row r="67" spans="1:23" ht="14.4" customHeight="1" x14ac:dyDescent="0.3">
      <c r="A67" s="890" t="s">
        <v>3835</v>
      </c>
      <c r="B67" s="838"/>
      <c r="C67" s="839"/>
      <c r="D67" s="840"/>
      <c r="E67" s="821">
        <v>1</v>
      </c>
      <c r="F67" s="822">
        <v>0.54</v>
      </c>
      <c r="G67" s="829">
        <v>2</v>
      </c>
      <c r="H67" s="825"/>
      <c r="I67" s="819"/>
      <c r="J67" s="820"/>
      <c r="K67" s="824">
        <v>0.54</v>
      </c>
      <c r="L67" s="825">
        <v>2</v>
      </c>
      <c r="M67" s="825">
        <v>18</v>
      </c>
      <c r="N67" s="826">
        <v>6</v>
      </c>
      <c r="O67" s="825" t="s">
        <v>3721</v>
      </c>
      <c r="P67" s="842" t="s">
        <v>3836</v>
      </c>
      <c r="Q67" s="827">
        <f t="shared" si="0"/>
        <v>0</v>
      </c>
      <c r="R67" s="827">
        <f t="shared" si="0"/>
        <v>0</v>
      </c>
      <c r="S67" s="838" t="str">
        <f t="shared" si="1"/>
        <v/>
      </c>
      <c r="T67" s="838" t="str">
        <f t="shared" si="2"/>
        <v/>
      </c>
      <c r="U67" s="838" t="str">
        <f t="shared" si="3"/>
        <v/>
      </c>
      <c r="V67" s="843" t="str">
        <f t="shared" si="4"/>
        <v/>
      </c>
      <c r="W67" s="828"/>
    </row>
    <row r="68" spans="1:23" ht="14.4" customHeight="1" x14ac:dyDescent="0.3">
      <c r="A68" s="890" t="s">
        <v>3837</v>
      </c>
      <c r="B68" s="838">
        <v>1</v>
      </c>
      <c r="C68" s="839">
        <v>0.64</v>
      </c>
      <c r="D68" s="840">
        <v>3</v>
      </c>
      <c r="E68" s="821">
        <v>5</v>
      </c>
      <c r="F68" s="822">
        <v>3.22</v>
      </c>
      <c r="G68" s="829">
        <v>3.2</v>
      </c>
      <c r="H68" s="825">
        <v>1</v>
      </c>
      <c r="I68" s="819">
        <v>0.64</v>
      </c>
      <c r="J68" s="820">
        <v>4</v>
      </c>
      <c r="K68" s="824">
        <v>0.64</v>
      </c>
      <c r="L68" s="825">
        <v>1</v>
      </c>
      <c r="M68" s="825">
        <v>12</v>
      </c>
      <c r="N68" s="826">
        <v>4</v>
      </c>
      <c r="O68" s="825" t="s">
        <v>3721</v>
      </c>
      <c r="P68" s="842" t="s">
        <v>3838</v>
      </c>
      <c r="Q68" s="827">
        <f t="shared" si="0"/>
        <v>0</v>
      </c>
      <c r="R68" s="827">
        <f t="shared" si="0"/>
        <v>0</v>
      </c>
      <c r="S68" s="838">
        <f t="shared" si="1"/>
        <v>4</v>
      </c>
      <c r="T68" s="838">
        <f t="shared" si="2"/>
        <v>4</v>
      </c>
      <c r="U68" s="838">
        <f t="shared" si="3"/>
        <v>0</v>
      </c>
      <c r="V68" s="843">
        <f t="shared" si="4"/>
        <v>1</v>
      </c>
      <c r="W68" s="828"/>
    </row>
    <row r="69" spans="1:23" ht="14.4" customHeight="1" x14ac:dyDescent="0.3">
      <c r="A69" s="890" t="s">
        <v>3839</v>
      </c>
      <c r="B69" s="830">
        <v>4</v>
      </c>
      <c r="C69" s="831">
        <v>1.25</v>
      </c>
      <c r="D69" s="832">
        <v>2.8</v>
      </c>
      <c r="E69" s="841"/>
      <c r="F69" s="819"/>
      <c r="G69" s="820"/>
      <c r="H69" s="825">
        <v>1</v>
      </c>
      <c r="I69" s="819">
        <v>0.31</v>
      </c>
      <c r="J69" s="823">
        <v>8</v>
      </c>
      <c r="K69" s="824">
        <v>0.31</v>
      </c>
      <c r="L69" s="825">
        <v>1</v>
      </c>
      <c r="M69" s="825">
        <v>12</v>
      </c>
      <c r="N69" s="826">
        <v>4</v>
      </c>
      <c r="O69" s="825" t="s">
        <v>3721</v>
      </c>
      <c r="P69" s="842" t="s">
        <v>3840</v>
      </c>
      <c r="Q69" s="827">
        <f t="shared" si="0"/>
        <v>-3</v>
      </c>
      <c r="R69" s="827">
        <f t="shared" si="0"/>
        <v>-0.94</v>
      </c>
      <c r="S69" s="838">
        <f t="shared" si="1"/>
        <v>4</v>
      </c>
      <c r="T69" s="838">
        <f t="shared" si="2"/>
        <v>8</v>
      </c>
      <c r="U69" s="838">
        <f t="shared" si="3"/>
        <v>4</v>
      </c>
      <c r="V69" s="843">
        <f t="shared" si="4"/>
        <v>2</v>
      </c>
      <c r="W69" s="828">
        <v>4</v>
      </c>
    </row>
    <row r="70" spans="1:23" ht="14.4" customHeight="1" x14ac:dyDescent="0.3">
      <c r="A70" s="890" t="s">
        <v>3841</v>
      </c>
      <c r="B70" s="838">
        <v>3</v>
      </c>
      <c r="C70" s="839">
        <v>3.19</v>
      </c>
      <c r="D70" s="840">
        <v>9</v>
      </c>
      <c r="E70" s="821">
        <v>2</v>
      </c>
      <c r="F70" s="822">
        <v>2.0099999999999998</v>
      </c>
      <c r="G70" s="829">
        <v>7</v>
      </c>
      <c r="H70" s="825"/>
      <c r="I70" s="819"/>
      <c r="J70" s="820"/>
      <c r="K70" s="824">
        <v>1</v>
      </c>
      <c r="L70" s="825">
        <v>2</v>
      </c>
      <c r="M70" s="825">
        <v>18</v>
      </c>
      <c r="N70" s="826">
        <v>6</v>
      </c>
      <c r="O70" s="825" t="s">
        <v>3721</v>
      </c>
      <c r="P70" s="842" t="s">
        <v>3842</v>
      </c>
      <c r="Q70" s="827">
        <f t="shared" ref="Q70:R73" si="5">H70-B70</f>
        <v>-3</v>
      </c>
      <c r="R70" s="827">
        <f t="shared" si="5"/>
        <v>-3.19</v>
      </c>
      <c r="S70" s="838" t="str">
        <f>IF(H70=0,"",H70*N70)</f>
        <v/>
      </c>
      <c r="T70" s="838" t="str">
        <f>IF(H70=0,"",H70*J70)</f>
        <v/>
      </c>
      <c r="U70" s="838" t="str">
        <f>IF(H70=0,"",T70-S70)</f>
        <v/>
      </c>
      <c r="V70" s="843" t="str">
        <f>IF(H70=0,"",T70/S70)</f>
        <v/>
      </c>
      <c r="W70" s="828"/>
    </row>
    <row r="71" spans="1:23" ht="14.4" customHeight="1" x14ac:dyDescent="0.3">
      <c r="A71" s="891" t="s">
        <v>3843</v>
      </c>
      <c r="B71" s="884"/>
      <c r="C71" s="886"/>
      <c r="D71" s="844"/>
      <c r="E71" s="887">
        <v>1</v>
      </c>
      <c r="F71" s="888">
        <v>2.2599999999999998</v>
      </c>
      <c r="G71" s="836">
        <v>14</v>
      </c>
      <c r="H71" s="879">
        <v>1</v>
      </c>
      <c r="I71" s="878">
        <v>2.2599999999999998</v>
      </c>
      <c r="J71" s="837">
        <v>21</v>
      </c>
      <c r="K71" s="880">
        <v>2.2599999999999998</v>
      </c>
      <c r="L71" s="879">
        <v>4</v>
      </c>
      <c r="M71" s="879">
        <v>39</v>
      </c>
      <c r="N71" s="881">
        <v>13</v>
      </c>
      <c r="O71" s="879" t="s">
        <v>3721</v>
      </c>
      <c r="P71" s="882" t="s">
        <v>3844</v>
      </c>
      <c r="Q71" s="883">
        <f t="shared" si="5"/>
        <v>1</v>
      </c>
      <c r="R71" s="883">
        <f t="shared" si="5"/>
        <v>2.2599999999999998</v>
      </c>
      <c r="S71" s="884">
        <f>IF(H71=0,"",H71*N71)</f>
        <v>13</v>
      </c>
      <c r="T71" s="884">
        <f>IF(H71=0,"",H71*J71)</f>
        <v>21</v>
      </c>
      <c r="U71" s="884">
        <f>IF(H71=0,"",T71-S71)</f>
        <v>8</v>
      </c>
      <c r="V71" s="885">
        <f>IF(H71=0,"",T71/S71)</f>
        <v>1.6153846153846154</v>
      </c>
      <c r="W71" s="835">
        <v>8</v>
      </c>
    </row>
    <row r="72" spans="1:23" ht="14.4" customHeight="1" x14ac:dyDescent="0.3">
      <c r="A72" s="890" t="s">
        <v>3845</v>
      </c>
      <c r="B72" s="830">
        <v>4</v>
      </c>
      <c r="C72" s="831">
        <v>2.72</v>
      </c>
      <c r="D72" s="832">
        <v>3.5</v>
      </c>
      <c r="E72" s="841"/>
      <c r="F72" s="819"/>
      <c r="G72" s="820"/>
      <c r="H72" s="825">
        <v>3</v>
      </c>
      <c r="I72" s="819">
        <v>2.04</v>
      </c>
      <c r="J72" s="820">
        <v>4.7</v>
      </c>
      <c r="K72" s="824">
        <v>0.68</v>
      </c>
      <c r="L72" s="825">
        <v>2</v>
      </c>
      <c r="M72" s="825">
        <v>15</v>
      </c>
      <c r="N72" s="826">
        <v>5</v>
      </c>
      <c r="O72" s="825" t="s">
        <v>3721</v>
      </c>
      <c r="P72" s="842" t="s">
        <v>3846</v>
      </c>
      <c r="Q72" s="827">
        <f t="shared" si="5"/>
        <v>-1</v>
      </c>
      <c r="R72" s="827">
        <f t="shared" si="5"/>
        <v>-0.68000000000000016</v>
      </c>
      <c r="S72" s="838">
        <f>IF(H72=0,"",H72*N72)</f>
        <v>15</v>
      </c>
      <c r="T72" s="838">
        <f>IF(H72=0,"",H72*J72)</f>
        <v>14.100000000000001</v>
      </c>
      <c r="U72" s="838">
        <f>IF(H72=0,"",T72-S72)</f>
        <v>-0.89999999999999858</v>
      </c>
      <c r="V72" s="843">
        <f>IF(H72=0,"",T72/S72)</f>
        <v>0.94000000000000006</v>
      </c>
      <c r="W72" s="828">
        <v>4</v>
      </c>
    </row>
    <row r="73" spans="1:23" ht="14.4" customHeight="1" thickBot="1" x14ac:dyDescent="0.35">
      <c r="A73" s="892" t="s">
        <v>3847</v>
      </c>
      <c r="B73" s="893">
        <v>1</v>
      </c>
      <c r="C73" s="894">
        <v>1.1499999999999999</v>
      </c>
      <c r="D73" s="895">
        <v>9</v>
      </c>
      <c r="E73" s="896">
        <v>1</v>
      </c>
      <c r="F73" s="897">
        <v>1.1499999999999999</v>
      </c>
      <c r="G73" s="898">
        <v>13</v>
      </c>
      <c r="H73" s="899"/>
      <c r="I73" s="897"/>
      <c r="J73" s="898"/>
      <c r="K73" s="900">
        <v>1.1499999999999999</v>
      </c>
      <c r="L73" s="899">
        <v>3</v>
      </c>
      <c r="M73" s="899">
        <v>27</v>
      </c>
      <c r="N73" s="901">
        <v>9</v>
      </c>
      <c r="O73" s="899" t="s">
        <v>3721</v>
      </c>
      <c r="P73" s="902" t="s">
        <v>3846</v>
      </c>
      <c r="Q73" s="903">
        <f t="shared" si="5"/>
        <v>-1</v>
      </c>
      <c r="R73" s="903">
        <f t="shared" si="5"/>
        <v>-1.1499999999999999</v>
      </c>
      <c r="S73" s="904" t="str">
        <f>IF(H73=0,"",H73*N73)</f>
        <v/>
      </c>
      <c r="T73" s="904" t="str">
        <f>IF(H73=0,"",H73*J73)</f>
        <v/>
      </c>
      <c r="U73" s="904" t="str">
        <f>IF(H73=0,"",T73-S73)</f>
        <v/>
      </c>
      <c r="V73" s="905" t="str">
        <f>IF(H73=0,"",T73/S73)</f>
        <v/>
      </c>
      <c r="W73" s="906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74:Q1048576">
    <cfRule type="cellIs" dxfId="12" priority="9" stopIfTrue="1" operator="lessThan">
      <formula>0</formula>
    </cfRule>
  </conditionalFormatting>
  <conditionalFormatting sqref="U74:U1048576">
    <cfRule type="cellIs" dxfId="11" priority="8" stopIfTrue="1" operator="greaterThan">
      <formula>0</formula>
    </cfRule>
  </conditionalFormatting>
  <conditionalFormatting sqref="V74:V1048576">
    <cfRule type="cellIs" dxfId="10" priority="7" stopIfTrue="1" operator="greaterThan">
      <formula>1</formula>
    </cfRule>
  </conditionalFormatting>
  <conditionalFormatting sqref="V74:V1048576">
    <cfRule type="cellIs" dxfId="9" priority="4" stopIfTrue="1" operator="greaterThan">
      <formula>1</formula>
    </cfRule>
  </conditionalFormatting>
  <conditionalFormatting sqref="U74:U1048576">
    <cfRule type="cellIs" dxfId="8" priority="5" stopIfTrue="1" operator="greaterThan">
      <formula>0</formula>
    </cfRule>
  </conditionalFormatting>
  <conditionalFormatting sqref="Q74:Q1048576">
    <cfRule type="cellIs" dxfId="7" priority="6" stopIfTrue="1" operator="lessThan">
      <formula>0</formula>
    </cfRule>
  </conditionalFormatting>
  <conditionalFormatting sqref="V5:V73">
    <cfRule type="cellIs" dxfId="6" priority="1" stopIfTrue="1" operator="greaterThan">
      <formula>1</formula>
    </cfRule>
  </conditionalFormatting>
  <conditionalFormatting sqref="U5:U73">
    <cfRule type="cellIs" dxfId="5" priority="2" stopIfTrue="1" operator="greaterThan">
      <formula>0</formula>
    </cfRule>
  </conditionalFormatting>
  <conditionalFormatting sqref="Q5:Q73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5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2" t="s">
        <v>310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679083</v>
      </c>
      <c r="C3" s="351">
        <f t="shared" ref="C3:L3" si="0">SUBTOTAL(9,C6:C1048576)</f>
        <v>10</v>
      </c>
      <c r="D3" s="351">
        <f t="shared" si="0"/>
        <v>506374</v>
      </c>
      <c r="E3" s="351">
        <f t="shared" si="0"/>
        <v>6.4100938788619892</v>
      </c>
      <c r="F3" s="351">
        <f t="shared" si="0"/>
        <v>500633</v>
      </c>
      <c r="G3" s="354">
        <f>IF(B3&lt;&gt;0,F3/B3,"")</f>
        <v>0.73721916172249935</v>
      </c>
      <c r="H3" s="350">
        <f t="shared" si="0"/>
        <v>203388.72999999998</v>
      </c>
      <c r="I3" s="351">
        <f t="shared" si="0"/>
        <v>2</v>
      </c>
      <c r="J3" s="351">
        <f t="shared" si="0"/>
        <v>34940.110000000008</v>
      </c>
      <c r="K3" s="351">
        <f t="shared" si="0"/>
        <v>0.22533381254775195</v>
      </c>
      <c r="L3" s="351">
        <f t="shared" si="0"/>
        <v>126682.04</v>
      </c>
      <c r="M3" s="352">
        <f>IF(H3&lt;&gt;0,L3/H3,"")</f>
        <v>0.62285673350730886</v>
      </c>
    </row>
    <row r="4" spans="1:13" ht="14.4" customHeight="1" x14ac:dyDescent="0.3">
      <c r="A4" s="607" t="s">
        <v>118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</row>
    <row r="5" spans="1:13" s="337" customFormat="1" ht="14.4" customHeight="1" thickBot="1" x14ac:dyDescent="0.35">
      <c r="A5" s="907"/>
      <c r="B5" s="908">
        <v>2014</v>
      </c>
      <c r="C5" s="909"/>
      <c r="D5" s="909">
        <v>2015</v>
      </c>
      <c r="E5" s="909"/>
      <c r="F5" s="909">
        <v>2016</v>
      </c>
      <c r="G5" s="793" t="s">
        <v>2</v>
      </c>
      <c r="H5" s="908">
        <v>2014</v>
      </c>
      <c r="I5" s="909"/>
      <c r="J5" s="909">
        <v>2015</v>
      </c>
      <c r="K5" s="909"/>
      <c r="L5" s="909">
        <v>2016</v>
      </c>
      <c r="M5" s="793" t="s">
        <v>2</v>
      </c>
    </row>
    <row r="6" spans="1:13" ht="14.4" customHeight="1" x14ac:dyDescent="0.3">
      <c r="A6" s="751" t="s">
        <v>3469</v>
      </c>
      <c r="B6" s="794">
        <v>46</v>
      </c>
      <c r="C6" s="737">
        <v>1</v>
      </c>
      <c r="D6" s="794"/>
      <c r="E6" s="737"/>
      <c r="F6" s="794"/>
      <c r="G6" s="742"/>
      <c r="H6" s="794"/>
      <c r="I6" s="737"/>
      <c r="J6" s="794"/>
      <c r="K6" s="737"/>
      <c r="L6" s="794"/>
      <c r="M6" s="235"/>
    </row>
    <row r="7" spans="1:13" ht="14.4" customHeight="1" x14ac:dyDescent="0.3">
      <c r="A7" s="690" t="s">
        <v>3485</v>
      </c>
      <c r="B7" s="801">
        <v>46748</v>
      </c>
      <c r="C7" s="662">
        <v>1</v>
      </c>
      <c r="D7" s="801"/>
      <c r="E7" s="662"/>
      <c r="F7" s="801"/>
      <c r="G7" s="678"/>
      <c r="H7" s="801">
        <v>48329.400000000009</v>
      </c>
      <c r="I7" s="662">
        <v>1</v>
      </c>
      <c r="J7" s="801"/>
      <c r="K7" s="662"/>
      <c r="L7" s="801"/>
      <c r="M7" s="701"/>
    </row>
    <row r="8" spans="1:13" ht="14.4" customHeight="1" x14ac:dyDescent="0.3">
      <c r="A8" s="690" t="s">
        <v>3490</v>
      </c>
      <c r="B8" s="801">
        <v>13101</v>
      </c>
      <c r="C8" s="662">
        <v>1</v>
      </c>
      <c r="D8" s="801">
        <v>14286</v>
      </c>
      <c r="E8" s="662">
        <v>1.0904511106022441</v>
      </c>
      <c r="F8" s="801">
        <v>12081</v>
      </c>
      <c r="G8" s="678">
        <v>0.92214334783604301</v>
      </c>
      <c r="H8" s="801"/>
      <c r="I8" s="662"/>
      <c r="J8" s="801"/>
      <c r="K8" s="662"/>
      <c r="L8" s="801"/>
      <c r="M8" s="701"/>
    </row>
    <row r="9" spans="1:13" ht="14.4" customHeight="1" x14ac:dyDescent="0.3">
      <c r="A9" s="690" t="s">
        <v>3849</v>
      </c>
      <c r="B9" s="801">
        <v>38430</v>
      </c>
      <c r="C9" s="662">
        <v>1</v>
      </c>
      <c r="D9" s="801">
        <v>44872</v>
      </c>
      <c r="E9" s="662">
        <v>1.1676294561540463</v>
      </c>
      <c r="F9" s="801">
        <v>28646</v>
      </c>
      <c r="G9" s="678">
        <v>0.74540723393182406</v>
      </c>
      <c r="H9" s="801"/>
      <c r="I9" s="662"/>
      <c r="J9" s="801"/>
      <c r="K9" s="662"/>
      <c r="L9" s="801"/>
      <c r="M9" s="701"/>
    </row>
    <row r="10" spans="1:13" ht="14.4" customHeight="1" x14ac:dyDescent="0.3">
      <c r="A10" s="690" t="s">
        <v>3850</v>
      </c>
      <c r="B10" s="801">
        <v>195511</v>
      </c>
      <c r="C10" s="662">
        <v>1</v>
      </c>
      <c r="D10" s="801">
        <v>123884</v>
      </c>
      <c r="E10" s="662">
        <v>0.6336420968641151</v>
      </c>
      <c r="F10" s="801">
        <v>104641</v>
      </c>
      <c r="G10" s="678">
        <v>0.53521796727549853</v>
      </c>
      <c r="H10" s="801">
        <v>155059.32999999999</v>
      </c>
      <c r="I10" s="662">
        <v>1</v>
      </c>
      <c r="J10" s="801">
        <v>34940.110000000008</v>
      </c>
      <c r="K10" s="662">
        <v>0.22533381254775195</v>
      </c>
      <c r="L10" s="801">
        <v>126682.04</v>
      </c>
      <c r="M10" s="701">
        <v>0.81699076089133116</v>
      </c>
    </row>
    <row r="11" spans="1:13" ht="14.4" customHeight="1" x14ac:dyDescent="0.3">
      <c r="A11" s="690" t="s">
        <v>3851</v>
      </c>
      <c r="B11" s="801">
        <v>3850</v>
      </c>
      <c r="C11" s="662">
        <v>1</v>
      </c>
      <c r="D11" s="801">
        <v>8579</v>
      </c>
      <c r="E11" s="662">
        <v>2.2283116883116882</v>
      </c>
      <c r="F11" s="801">
        <v>6620</v>
      </c>
      <c r="G11" s="678">
        <v>1.7194805194805194</v>
      </c>
      <c r="H11" s="801"/>
      <c r="I11" s="662"/>
      <c r="J11" s="801"/>
      <c r="K11" s="662"/>
      <c r="L11" s="801"/>
      <c r="M11" s="701"/>
    </row>
    <row r="12" spans="1:13" ht="14.4" customHeight="1" x14ac:dyDescent="0.3">
      <c r="A12" s="690" t="s">
        <v>3852</v>
      </c>
      <c r="B12" s="801">
        <v>302442</v>
      </c>
      <c r="C12" s="662">
        <v>1</v>
      </c>
      <c r="D12" s="801">
        <v>306713</v>
      </c>
      <c r="E12" s="662">
        <v>1.0141217158992468</v>
      </c>
      <c r="F12" s="801">
        <v>328166</v>
      </c>
      <c r="G12" s="678">
        <v>1.0850543244655173</v>
      </c>
      <c r="H12" s="801"/>
      <c r="I12" s="662"/>
      <c r="J12" s="801"/>
      <c r="K12" s="662"/>
      <c r="L12" s="801"/>
      <c r="M12" s="701"/>
    </row>
    <row r="13" spans="1:13" ht="14.4" customHeight="1" x14ac:dyDescent="0.3">
      <c r="A13" s="690" t="s">
        <v>3853</v>
      </c>
      <c r="B13" s="801">
        <v>29137</v>
      </c>
      <c r="C13" s="662">
        <v>1</v>
      </c>
      <c r="D13" s="801">
        <v>8040</v>
      </c>
      <c r="E13" s="662">
        <v>0.27593781103064829</v>
      </c>
      <c r="F13" s="801">
        <v>20479</v>
      </c>
      <c r="G13" s="678">
        <v>0.70285204379311528</v>
      </c>
      <c r="H13" s="801"/>
      <c r="I13" s="662"/>
      <c r="J13" s="801"/>
      <c r="K13" s="662"/>
      <c r="L13" s="801"/>
      <c r="M13" s="701"/>
    </row>
    <row r="14" spans="1:13" ht="14.4" customHeight="1" x14ac:dyDescent="0.3">
      <c r="A14" s="690" t="s">
        <v>3854</v>
      </c>
      <c r="B14" s="801">
        <v>7164</v>
      </c>
      <c r="C14" s="662">
        <v>1</v>
      </c>
      <c r="D14" s="801"/>
      <c r="E14" s="662"/>
      <c r="F14" s="801"/>
      <c r="G14" s="678"/>
      <c r="H14" s="801"/>
      <c r="I14" s="662"/>
      <c r="J14" s="801"/>
      <c r="K14" s="662"/>
      <c r="L14" s="801"/>
      <c r="M14" s="701"/>
    </row>
    <row r="15" spans="1:13" ht="14.4" customHeight="1" thickBot="1" x14ac:dyDescent="0.35">
      <c r="A15" s="796" t="s">
        <v>3855</v>
      </c>
      <c r="B15" s="795">
        <v>42654</v>
      </c>
      <c r="C15" s="668">
        <v>1</v>
      </c>
      <c r="D15" s="795"/>
      <c r="E15" s="668"/>
      <c r="F15" s="795"/>
      <c r="G15" s="679"/>
      <c r="H15" s="795"/>
      <c r="I15" s="668"/>
      <c r="J15" s="795"/>
      <c r="K15" s="668"/>
      <c r="L15" s="795"/>
      <c r="M15" s="702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175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2" t="s">
        <v>310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2014</v>
      </c>
      <c r="C3" s="44">
        <v>2015</v>
      </c>
      <c r="D3" s="11"/>
      <c r="E3" s="484">
        <v>2016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271.07897000000003</v>
      </c>
      <c r="C5" s="33">
        <v>233.04520000000002</v>
      </c>
      <c r="D5" s="12"/>
      <c r="E5" s="230">
        <v>380.91107</v>
      </c>
      <c r="F5" s="32">
        <v>346.75009558360546</v>
      </c>
      <c r="G5" s="229">
        <f>E5-F5</f>
        <v>34.160974416394538</v>
      </c>
      <c r="H5" s="235">
        <f>IF(F5&lt;0.00000001,"",E5/F5)</f>
        <v>1.0985175630850199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660.77819000000102</v>
      </c>
      <c r="C6" s="35">
        <v>577.51976000000002</v>
      </c>
      <c r="D6" s="12"/>
      <c r="E6" s="231">
        <v>336.77542</v>
      </c>
      <c r="F6" s="34">
        <v>596.20074033981575</v>
      </c>
      <c r="G6" s="232">
        <f>E6-F6</f>
        <v>-259.42532033981576</v>
      </c>
      <c r="H6" s="236">
        <f>IF(F6&lt;0.00000001,"",E6/F6)</f>
        <v>0.56486917444625873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7225.7520500000146</v>
      </c>
      <c r="C7" s="35">
        <v>7645.5215800000024</v>
      </c>
      <c r="D7" s="12"/>
      <c r="E7" s="231">
        <v>8204.7147100000002</v>
      </c>
      <c r="F7" s="34">
        <v>8186.7522567241513</v>
      </c>
      <c r="G7" s="232">
        <f>E7-F7</f>
        <v>17.962453275848929</v>
      </c>
      <c r="H7" s="236">
        <f>IF(F7&lt;0.00000001,"",E7/F7)</f>
        <v>1.0021940878033895</v>
      </c>
    </row>
    <row r="8" spans="1:8" ht="14.4" customHeight="1" thickBot="1" x14ac:dyDescent="0.35">
      <c r="A8" s="1" t="s">
        <v>97</v>
      </c>
      <c r="B8" s="15">
        <v>1874.513510000002</v>
      </c>
      <c r="C8" s="37">
        <v>2198.0340200000041</v>
      </c>
      <c r="D8" s="12"/>
      <c r="E8" s="233">
        <v>2056.5484500000002</v>
      </c>
      <c r="F8" s="36">
        <v>1990.5386626843815</v>
      </c>
      <c r="G8" s="234">
        <f>E8-F8</f>
        <v>66.009787315618723</v>
      </c>
      <c r="H8" s="237">
        <f>IF(F8&lt;0.00000001,"",E8/F8)</f>
        <v>1.033161771008557</v>
      </c>
    </row>
    <row r="9" spans="1:8" ht="14.4" customHeight="1" thickBot="1" x14ac:dyDescent="0.35">
      <c r="A9" s="2" t="s">
        <v>98</v>
      </c>
      <c r="B9" s="3">
        <v>10032.122720000018</v>
      </c>
      <c r="C9" s="39">
        <v>10654.120560000007</v>
      </c>
      <c r="D9" s="12"/>
      <c r="E9" s="3">
        <v>10978.94965</v>
      </c>
      <c r="F9" s="38">
        <v>11120.241755331954</v>
      </c>
      <c r="G9" s="38">
        <f>E9-F9</f>
        <v>-141.29210533195328</v>
      </c>
      <c r="H9" s="238">
        <f>IF(F9&lt;0.00000001,"",E9/F9)</f>
        <v>0.98729415165239498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3933.7710000000002</v>
      </c>
      <c r="C11" s="33">
        <f>IF(ISERROR(VLOOKUP("Celkem:",'ZV Vykáz.-A'!A:F,4,0)),0,VLOOKUP("Celkem:",'ZV Vykáz.-A'!A:F,4,0)/1000)</f>
        <v>4112.8819999999996</v>
      </c>
      <c r="D11" s="12"/>
      <c r="E11" s="230">
        <f>IF(ISERROR(VLOOKUP("Celkem:",'ZV Vykáz.-A'!A:F,6,0)),0,VLOOKUP("Celkem:",'ZV Vykáz.-A'!A:F,6,0)/1000)</f>
        <v>5464.0828300000148</v>
      </c>
      <c r="F11" s="32">
        <f>B11</f>
        <v>3933.7710000000002</v>
      </c>
      <c r="G11" s="229">
        <f>E11-F11</f>
        <v>1530.3118300000147</v>
      </c>
      <c r="H11" s="235">
        <f>IF(F11&lt;0.00000001,"",E11/F11)</f>
        <v>1.3890190430505525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9636.18</v>
      </c>
      <c r="C12" s="37">
        <f>IF(ISERROR(VLOOKUP("Celkem",CaseMix!A:D,3,0)),0,VLOOKUP("Celkem",CaseMix!A:D,3,0)*30)</f>
        <v>9224.4</v>
      </c>
      <c r="D12" s="12"/>
      <c r="E12" s="233">
        <f>IF(ISERROR(VLOOKUP("Celkem",CaseMix!A:D,4,0)),0,VLOOKUP("Celkem",CaseMix!A:D,4,0)*30)</f>
        <v>8801.6100000000024</v>
      </c>
      <c r="F12" s="36">
        <f>B12</f>
        <v>9636.18</v>
      </c>
      <c r="G12" s="234">
        <f>E12-F12</f>
        <v>-834.56999999999789</v>
      </c>
      <c r="H12" s="237">
        <f>IF(F12&lt;0.00000001,"",E12/F12)</f>
        <v>0.91339202879149228</v>
      </c>
    </row>
    <row r="13" spans="1:8" ht="14.4" customHeight="1" thickBot="1" x14ac:dyDescent="0.35">
      <c r="A13" s="4" t="s">
        <v>101</v>
      </c>
      <c r="B13" s="9">
        <f>SUM(B11:B12)</f>
        <v>13569.951000000001</v>
      </c>
      <c r="C13" s="41">
        <f>SUM(C11:C12)</f>
        <v>13337.281999999999</v>
      </c>
      <c r="D13" s="12"/>
      <c r="E13" s="9">
        <f>SUM(E11:E12)</f>
        <v>14265.692830000018</v>
      </c>
      <c r="F13" s="40">
        <f>SUM(F11:F12)</f>
        <v>13569.951000000001</v>
      </c>
      <c r="G13" s="40">
        <f>E13-F13</f>
        <v>695.74183000001722</v>
      </c>
      <c r="H13" s="239">
        <f>IF(F13&lt;0.00000001,"",E13/F13)</f>
        <v>1.0512707695112544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1.3526500202142639</v>
      </c>
      <c r="C15" s="43">
        <f>IF(C9=0,"",C13/C9)</f>
        <v>1.2518426016384399</v>
      </c>
      <c r="D15" s="12"/>
      <c r="E15" s="10">
        <f>IF(E9=0,"",E13/E9)</f>
        <v>1.29936772503552</v>
      </c>
      <c r="F15" s="42">
        <f>IF(F9=0,"",F13/F9)</f>
        <v>1.2202928046499939</v>
      </c>
      <c r="G15" s="42">
        <f>IF(ISERROR(F15-E15),"",E15-F15)</f>
        <v>7.9074920385526104E-2</v>
      </c>
      <c r="H15" s="240">
        <f>IF(ISERROR(F15-E15),"",IF(F15&lt;0.00000001,"",E15/F15))</f>
        <v>1.0647999562762369</v>
      </c>
    </row>
    <row r="17" spans="1:8" ht="14.4" customHeight="1" x14ac:dyDescent="0.3">
      <c r="A17" s="226" t="s">
        <v>202</v>
      </c>
    </row>
    <row r="18" spans="1:8" ht="14.4" customHeight="1" x14ac:dyDescent="0.3">
      <c r="A18" s="435" t="s">
        <v>242</v>
      </c>
      <c r="B18" s="436"/>
      <c r="C18" s="436"/>
      <c r="D18" s="436"/>
      <c r="E18" s="436"/>
      <c r="F18" s="436"/>
      <c r="G18" s="436"/>
      <c r="H18" s="436"/>
    </row>
    <row r="19" spans="1:8" x14ac:dyDescent="0.3">
      <c r="A19" s="434" t="s">
        <v>241</v>
      </c>
      <c r="B19" s="436"/>
      <c r="C19" s="436"/>
      <c r="D19" s="436"/>
      <c r="E19" s="436"/>
      <c r="F19" s="436"/>
      <c r="G19" s="436"/>
      <c r="H19" s="436"/>
    </row>
    <row r="20" spans="1:8" ht="14.4" customHeight="1" x14ac:dyDescent="0.3">
      <c r="A20" s="227" t="s">
        <v>270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309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4" operator="greaterThan">
      <formula>0</formula>
    </cfRule>
  </conditionalFormatting>
  <conditionalFormatting sqref="G11:G13 G15">
    <cfRule type="cellIs" dxfId="79" priority="3" operator="lessThan">
      <formula>0</formula>
    </cfRule>
  </conditionalFormatting>
  <conditionalFormatting sqref="H5:H9">
    <cfRule type="cellIs" dxfId="78" priority="2" operator="greaterThan">
      <formula>1</formula>
    </cfRule>
  </conditionalFormatting>
  <conditionalFormatting sqref="H11:H13 H15">
    <cfRule type="cellIs" dxfId="7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10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7" t="s">
        <v>4261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310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3900.8600000000006</v>
      </c>
      <c r="G3" s="215">
        <f t="shared" si="0"/>
        <v>882471.73</v>
      </c>
      <c r="H3" s="216"/>
      <c r="I3" s="216"/>
      <c r="J3" s="211">
        <f t="shared" si="0"/>
        <v>2693.6899999999996</v>
      </c>
      <c r="K3" s="215">
        <f t="shared" si="0"/>
        <v>541314.11</v>
      </c>
      <c r="L3" s="216"/>
      <c r="M3" s="216"/>
      <c r="N3" s="211">
        <f t="shared" si="0"/>
        <v>2502.77</v>
      </c>
      <c r="O3" s="215">
        <f t="shared" si="0"/>
        <v>627315.04</v>
      </c>
      <c r="P3" s="181">
        <f>IF(G3=0,"",O3/G3)</f>
        <v>0.71086134396622547</v>
      </c>
      <c r="Q3" s="213">
        <f>IF(N3=0,"",O3/N3)</f>
        <v>250.64829768616374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70" t="s">
        <v>90</v>
      </c>
      <c r="E4" s="562" t="s">
        <v>11</v>
      </c>
      <c r="F4" s="568">
        <v>2014</v>
      </c>
      <c r="G4" s="569"/>
      <c r="H4" s="214"/>
      <c r="I4" s="214"/>
      <c r="J4" s="568">
        <v>2015</v>
      </c>
      <c r="K4" s="569"/>
      <c r="L4" s="214"/>
      <c r="M4" s="214"/>
      <c r="N4" s="568">
        <v>2016</v>
      </c>
      <c r="O4" s="569"/>
      <c r="P4" s="571" t="s">
        <v>2</v>
      </c>
      <c r="Q4" s="559" t="s">
        <v>122</v>
      </c>
    </row>
    <row r="5" spans="1:17" ht="14.4" customHeight="1" thickBot="1" x14ac:dyDescent="0.35">
      <c r="A5" s="806"/>
      <c r="B5" s="804"/>
      <c r="C5" s="806"/>
      <c r="D5" s="814"/>
      <c r="E5" s="808"/>
      <c r="F5" s="815" t="s">
        <v>91</v>
      </c>
      <c r="G5" s="816" t="s">
        <v>14</v>
      </c>
      <c r="H5" s="817"/>
      <c r="I5" s="817"/>
      <c r="J5" s="815" t="s">
        <v>91</v>
      </c>
      <c r="K5" s="816" t="s">
        <v>14</v>
      </c>
      <c r="L5" s="817"/>
      <c r="M5" s="817"/>
      <c r="N5" s="815" t="s">
        <v>91</v>
      </c>
      <c r="O5" s="816" t="s">
        <v>14</v>
      </c>
      <c r="P5" s="818"/>
      <c r="Q5" s="813"/>
    </row>
    <row r="6" spans="1:17" ht="14.4" customHeight="1" x14ac:dyDescent="0.3">
      <c r="A6" s="736" t="s">
        <v>3495</v>
      </c>
      <c r="B6" s="737" t="s">
        <v>3856</v>
      </c>
      <c r="C6" s="737" t="s">
        <v>3277</v>
      </c>
      <c r="D6" s="737" t="s">
        <v>3857</v>
      </c>
      <c r="E6" s="737" t="s">
        <v>3858</v>
      </c>
      <c r="F6" s="229">
        <v>1</v>
      </c>
      <c r="G6" s="229">
        <v>46</v>
      </c>
      <c r="H6" s="229">
        <v>1</v>
      </c>
      <c r="I6" s="229">
        <v>46</v>
      </c>
      <c r="J6" s="229"/>
      <c r="K6" s="229"/>
      <c r="L6" s="229"/>
      <c r="M6" s="229"/>
      <c r="N6" s="229"/>
      <c r="O6" s="229"/>
      <c r="P6" s="742"/>
      <c r="Q6" s="750"/>
    </row>
    <row r="7" spans="1:17" ht="14.4" customHeight="1" x14ac:dyDescent="0.3">
      <c r="A7" s="661" t="s">
        <v>3711</v>
      </c>
      <c r="B7" s="662" t="s">
        <v>895</v>
      </c>
      <c r="C7" s="662" t="s">
        <v>3236</v>
      </c>
      <c r="D7" s="662" t="s">
        <v>3859</v>
      </c>
      <c r="E7" s="662" t="s">
        <v>3860</v>
      </c>
      <c r="F7" s="665">
        <v>0.6</v>
      </c>
      <c r="G7" s="665">
        <v>1186.82</v>
      </c>
      <c r="H7" s="665">
        <v>1</v>
      </c>
      <c r="I7" s="665">
        <v>1978.0333333333333</v>
      </c>
      <c r="J7" s="665"/>
      <c r="K7" s="665"/>
      <c r="L7" s="665"/>
      <c r="M7" s="665"/>
      <c r="N7" s="665"/>
      <c r="O7" s="665"/>
      <c r="P7" s="678"/>
      <c r="Q7" s="666"/>
    </row>
    <row r="8" spans="1:17" ht="14.4" customHeight="1" x14ac:dyDescent="0.3">
      <c r="A8" s="661" t="s">
        <v>3711</v>
      </c>
      <c r="B8" s="662" t="s">
        <v>895</v>
      </c>
      <c r="C8" s="662" t="s">
        <v>3236</v>
      </c>
      <c r="D8" s="662" t="s">
        <v>3861</v>
      </c>
      <c r="E8" s="662" t="s">
        <v>3862</v>
      </c>
      <c r="F8" s="665">
        <v>0.95</v>
      </c>
      <c r="G8" s="665">
        <v>2075.1000000000004</v>
      </c>
      <c r="H8" s="665">
        <v>1</v>
      </c>
      <c r="I8" s="665">
        <v>2184.3157894736846</v>
      </c>
      <c r="J8" s="665"/>
      <c r="K8" s="665"/>
      <c r="L8" s="665"/>
      <c r="M8" s="665"/>
      <c r="N8" s="665"/>
      <c r="O8" s="665"/>
      <c r="P8" s="678"/>
      <c r="Q8" s="666"/>
    </row>
    <row r="9" spans="1:17" ht="14.4" customHeight="1" x14ac:dyDescent="0.3">
      <c r="A9" s="661" t="s">
        <v>3711</v>
      </c>
      <c r="B9" s="662" t="s">
        <v>895</v>
      </c>
      <c r="C9" s="662" t="s">
        <v>3236</v>
      </c>
      <c r="D9" s="662" t="s">
        <v>3863</v>
      </c>
      <c r="E9" s="662" t="s">
        <v>3864</v>
      </c>
      <c r="F9" s="665">
        <v>0.03</v>
      </c>
      <c r="G9" s="665">
        <v>23.62</v>
      </c>
      <c r="H9" s="665">
        <v>1</v>
      </c>
      <c r="I9" s="665">
        <v>787.33333333333337</v>
      </c>
      <c r="J9" s="665"/>
      <c r="K9" s="665"/>
      <c r="L9" s="665"/>
      <c r="M9" s="665"/>
      <c r="N9" s="665"/>
      <c r="O9" s="665"/>
      <c r="P9" s="678"/>
      <c r="Q9" s="666"/>
    </row>
    <row r="10" spans="1:17" ht="14.4" customHeight="1" x14ac:dyDescent="0.3">
      <c r="A10" s="661" t="s">
        <v>3711</v>
      </c>
      <c r="B10" s="662" t="s">
        <v>895</v>
      </c>
      <c r="C10" s="662" t="s">
        <v>3551</v>
      </c>
      <c r="D10" s="662" t="s">
        <v>3865</v>
      </c>
      <c r="E10" s="662"/>
      <c r="F10" s="665">
        <v>0</v>
      </c>
      <c r="G10" s="665">
        <v>0</v>
      </c>
      <c r="H10" s="665"/>
      <c r="I10" s="665"/>
      <c r="J10" s="665"/>
      <c r="K10" s="665"/>
      <c r="L10" s="665"/>
      <c r="M10" s="665"/>
      <c r="N10" s="665"/>
      <c r="O10" s="665"/>
      <c r="P10" s="678"/>
      <c r="Q10" s="666"/>
    </row>
    <row r="11" spans="1:17" ht="14.4" customHeight="1" x14ac:dyDescent="0.3">
      <c r="A11" s="661" t="s">
        <v>3711</v>
      </c>
      <c r="B11" s="662" t="s">
        <v>895</v>
      </c>
      <c r="C11" s="662" t="s">
        <v>3551</v>
      </c>
      <c r="D11" s="662" t="s">
        <v>3866</v>
      </c>
      <c r="E11" s="662"/>
      <c r="F11" s="665">
        <v>1273</v>
      </c>
      <c r="G11" s="665">
        <v>42390.899999999994</v>
      </c>
      <c r="H11" s="665">
        <v>1</v>
      </c>
      <c r="I11" s="665">
        <v>33.299999999999997</v>
      </c>
      <c r="J11" s="665"/>
      <c r="K11" s="665"/>
      <c r="L11" s="665"/>
      <c r="M11" s="665"/>
      <c r="N11" s="665"/>
      <c r="O11" s="665"/>
      <c r="P11" s="678"/>
      <c r="Q11" s="666"/>
    </row>
    <row r="12" spans="1:17" ht="14.4" customHeight="1" x14ac:dyDescent="0.3">
      <c r="A12" s="661" t="s">
        <v>3711</v>
      </c>
      <c r="B12" s="662" t="s">
        <v>895</v>
      </c>
      <c r="C12" s="662" t="s">
        <v>3274</v>
      </c>
      <c r="D12" s="662" t="s">
        <v>3867</v>
      </c>
      <c r="E12" s="662" t="s">
        <v>3868</v>
      </c>
      <c r="F12" s="665">
        <v>3</v>
      </c>
      <c r="G12" s="665">
        <v>2652.96</v>
      </c>
      <c r="H12" s="665">
        <v>1</v>
      </c>
      <c r="I12" s="665">
        <v>884.32</v>
      </c>
      <c r="J12" s="665"/>
      <c r="K12" s="665"/>
      <c r="L12" s="665"/>
      <c r="M12" s="665"/>
      <c r="N12" s="665"/>
      <c r="O12" s="665"/>
      <c r="P12" s="678"/>
      <c r="Q12" s="666"/>
    </row>
    <row r="13" spans="1:17" ht="14.4" customHeight="1" x14ac:dyDescent="0.3">
      <c r="A13" s="661" t="s">
        <v>3711</v>
      </c>
      <c r="B13" s="662" t="s">
        <v>895</v>
      </c>
      <c r="C13" s="662" t="s">
        <v>3277</v>
      </c>
      <c r="D13" s="662" t="s">
        <v>3869</v>
      </c>
      <c r="E13" s="662" t="s">
        <v>3870</v>
      </c>
      <c r="F13" s="665">
        <v>1</v>
      </c>
      <c r="G13" s="665">
        <v>3437</v>
      </c>
      <c r="H13" s="665">
        <v>1</v>
      </c>
      <c r="I13" s="665">
        <v>3437</v>
      </c>
      <c r="J13" s="665"/>
      <c r="K13" s="665"/>
      <c r="L13" s="665"/>
      <c r="M13" s="665"/>
      <c r="N13" s="665"/>
      <c r="O13" s="665"/>
      <c r="P13" s="678"/>
      <c r="Q13" s="666"/>
    </row>
    <row r="14" spans="1:17" ht="14.4" customHeight="1" x14ac:dyDescent="0.3">
      <c r="A14" s="661" t="s">
        <v>3711</v>
      </c>
      <c r="B14" s="662" t="s">
        <v>895</v>
      </c>
      <c r="C14" s="662" t="s">
        <v>3277</v>
      </c>
      <c r="D14" s="662" t="s">
        <v>3871</v>
      </c>
      <c r="E14" s="662" t="s">
        <v>3872</v>
      </c>
      <c r="F14" s="665">
        <v>3</v>
      </c>
      <c r="G14" s="665">
        <v>42984</v>
      </c>
      <c r="H14" s="665">
        <v>1</v>
      </c>
      <c r="I14" s="665">
        <v>14328</v>
      </c>
      <c r="J14" s="665"/>
      <c r="K14" s="665"/>
      <c r="L14" s="665"/>
      <c r="M14" s="665"/>
      <c r="N14" s="665"/>
      <c r="O14" s="665"/>
      <c r="P14" s="678"/>
      <c r="Q14" s="666"/>
    </row>
    <row r="15" spans="1:17" ht="14.4" customHeight="1" x14ac:dyDescent="0.3">
      <c r="A15" s="661" t="s">
        <v>3711</v>
      </c>
      <c r="B15" s="662" t="s">
        <v>895</v>
      </c>
      <c r="C15" s="662" t="s">
        <v>3277</v>
      </c>
      <c r="D15" s="662" t="s">
        <v>3873</v>
      </c>
      <c r="E15" s="662" t="s">
        <v>3874</v>
      </c>
      <c r="F15" s="665">
        <v>1</v>
      </c>
      <c r="G15" s="665">
        <v>327</v>
      </c>
      <c r="H15" s="665">
        <v>1</v>
      </c>
      <c r="I15" s="665">
        <v>327</v>
      </c>
      <c r="J15" s="665"/>
      <c r="K15" s="665"/>
      <c r="L15" s="665"/>
      <c r="M15" s="665"/>
      <c r="N15" s="665"/>
      <c r="O15" s="665"/>
      <c r="P15" s="678"/>
      <c r="Q15" s="666"/>
    </row>
    <row r="16" spans="1:17" ht="14.4" customHeight="1" x14ac:dyDescent="0.3">
      <c r="A16" s="661" t="s">
        <v>3716</v>
      </c>
      <c r="B16" s="662" t="s">
        <v>3875</v>
      </c>
      <c r="C16" s="662" t="s">
        <v>3277</v>
      </c>
      <c r="D16" s="662" t="s">
        <v>3876</v>
      </c>
      <c r="E16" s="662" t="s">
        <v>3877</v>
      </c>
      <c r="F16" s="665"/>
      <c r="G16" s="665"/>
      <c r="H16" s="665"/>
      <c r="I16" s="665"/>
      <c r="J16" s="665">
        <v>1</v>
      </c>
      <c r="K16" s="665">
        <v>351</v>
      </c>
      <c r="L16" s="665"/>
      <c r="M16" s="665">
        <v>351</v>
      </c>
      <c r="N16" s="665">
        <v>1</v>
      </c>
      <c r="O16" s="665">
        <v>354</v>
      </c>
      <c r="P16" s="678"/>
      <c r="Q16" s="666">
        <v>354</v>
      </c>
    </row>
    <row r="17" spans="1:17" ht="14.4" customHeight="1" x14ac:dyDescent="0.3">
      <c r="A17" s="661" t="s">
        <v>3716</v>
      </c>
      <c r="B17" s="662" t="s">
        <v>3875</v>
      </c>
      <c r="C17" s="662" t="s">
        <v>3277</v>
      </c>
      <c r="D17" s="662" t="s">
        <v>3878</v>
      </c>
      <c r="E17" s="662" t="s">
        <v>3879</v>
      </c>
      <c r="F17" s="665">
        <v>87</v>
      </c>
      <c r="G17" s="665">
        <v>5655</v>
      </c>
      <c r="H17" s="665">
        <v>1</v>
      </c>
      <c r="I17" s="665">
        <v>65</v>
      </c>
      <c r="J17" s="665">
        <v>104</v>
      </c>
      <c r="K17" s="665">
        <v>6760</v>
      </c>
      <c r="L17" s="665">
        <v>1.1954022988505748</v>
      </c>
      <c r="M17" s="665">
        <v>65</v>
      </c>
      <c r="N17" s="665">
        <v>79</v>
      </c>
      <c r="O17" s="665">
        <v>5135</v>
      </c>
      <c r="P17" s="678">
        <v>0.90804597701149425</v>
      </c>
      <c r="Q17" s="666">
        <v>65</v>
      </c>
    </row>
    <row r="18" spans="1:17" ht="14.4" customHeight="1" x14ac:dyDescent="0.3">
      <c r="A18" s="661" t="s">
        <v>3716</v>
      </c>
      <c r="B18" s="662" t="s">
        <v>3875</v>
      </c>
      <c r="C18" s="662" t="s">
        <v>3277</v>
      </c>
      <c r="D18" s="662" t="s">
        <v>3880</v>
      </c>
      <c r="E18" s="662" t="s">
        <v>3881</v>
      </c>
      <c r="F18" s="665">
        <v>1</v>
      </c>
      <c r="G18" s="665">
        <v>23</v>
      </c>
      <c r="H18" s="665">
        <v>1</v>
      </c>
      <c r="I18" s="665">
        <v>23</v>
      </c>
      <c r="J18" s="665">
        <v>1</v>
      </c>
      <c r="K18" s="665">
        <v>24</v>
      </c>
      <c r="L18" s="665">
        <v>1.0434782608695652</v>
      </c>
      <c r="M18" s="665">
        <v>24</v>
      </c>
      <c r="N18" s="665">
        <v>2</v>
      </c>
      <c r="O18" s="665">
        <v>48</v>
      </c>
      <c r="P18" s="678">
        <v>2.0869565217391304</v>
      </c>
      <c r="Q18" s="666">
        <v>24</v>
      </c>
    </row>
    <row r="19" spans="1:17" ht="14.4" customHeight="1" x14ac:dyDescent="0.3">
      <c r="A19" s="661" t="s">
        <v>3716</v>
      </c>
      <c r="B19" s="662" t="s">
        <v>3875</v>
      </c>
      <c r="C19" s="662" t="s">
        <v>3277</v>
      </c>
      <c r="D19" s="662" t="s">
        <v>3882</v>
      </c>
      <c r="E19" s="662" t="s">
        <v>3883</v>
      </c>
      <c r="F19" s="665"/>
      <c r="G19" s="665"/>
      <c r="H19" s="665"/>
      <c r="I19" s="665"/>
      <c r="J19" s="665">
        <v>1</v>
      </c>
      <c r="K19" s="665">
        <v>54</v>
      </c>
      <c r="L19" s="665"/>
      <c r="M19" s="665">
        <v>54</v>
      </c>
      <c r="N19" s="665"/>
      <c r="O19" s="665"/>
      <c r="P19" s="678"/>
      <c r="Q19" s="666"/>
    </row>
    <row r="20" spans="1:17" ht="14.4" customHeight="1" x14ac:dyDescent="0.3">
      <c r="A20" s="661" t="s">
        <v>3716</v>
      </c>
      <c r="B20" s="662" t="s">
        <v>3875</v>
      </c>
      <c r="C20" s="662" t="s">
        <v>3277</v>
      </c>
      <c r="D20" s="662" t="s">
        <v>3884</v>
      </c>
      <c r="E20" s="662" t="s">
        <v>3885</v>
      </c>
      <c r="F20" s="665">
        <v>72</v>
      </c>
      <c r="G20" s="665">
        <v>5544</v>
      </c>
      <c r="H20" s="665">
        <v>1</v>
      </c>
      <c r="I20" s="665">
        <v>77</v>
      </c>
      <c r="J20" s="665">
        <v>72</v>
      </c>
      <c r="K20" s="665">
        <v>5544</v>
      </c>
      <c r="L20" s="665">
        <v>1</v>
      </c>
      <c r="M20" s="665">
        <v>77</v>
      </c>
      <c r="N20" s="665">
        <v>60</v>
      </c>
      <c r="O20" s="665">
        <v>4620</v>
      </c>
      <c r="P20" s="678">
        <v>0.83333333333333337</v>
      </c>
      <c r="Q20" s="666">
        <v>77</v>
      </c>
    </row>
    <row r="21" spans="1:17" ht="14.4" customHeight="1" x14ac:dyDescent="0.3">
      <c r="A21" s="661" t="s">
        <v>3716</v>
      </c>
      <c r="B21" s="662" t="s">
        <v>3875</v>
      </c>
      <c r="C21" s="662" t="s">
        <v>3277</v>
      </c>
      <c r="D21" s="662" t="s">
        <v>3886</v>
      </c>
      <c r="E21" s="662" t="s">
        <v>3887</v>
      </c>
      <c r="F21" s="665">
        <v>11</v>
      </c>
      <c r="G21" s="665">
        <v>242</v>
      </c>
      <c r="H21" s="665">
        <v>1</v>
      </c>
      <c r="I21" s="665">
        <v>22</v>
      </c>
      <c r="J21" s="665">
        <v>10</v>
      </c>
      <c r="K21" s="665">
        <v>230</v>
      </c>
      <c r="L21" s="665">
        <v>0.95041322314049592</v>
      </c>
      <c r="M21" s="665">
        <v>23</v>
      </c>
      <c r="N21" s="665">
        <v>11</v>
      </c>
      <c r="O21" s="665">
        <v>264</v>
      </c>
      <c r="P21" s="678">
        <v>1.0909090909090908</v>
      </c>
      <c r="Q21" s="666">
        <v>24</v>
      </c>
    </row>
    <row r="22" spans="1:17" ht="14.4" customHeight="1" x14ac:dyDescent="0.3">
      <c r="A22" s="661" t="s">
        <v>3716</v>
      </c>
      <c r="B22" s="662" t="s">
        <v>3875</v>
      </c>
      <c r="C22" s="662" t="s">
        <v>3277</v>
      </c>
      <c r="D22" s="662" t="s">
        <v>3888</v>
      </c>
      <c r="E22" s="662" t="s">
        <v>3889</v>
      </c>
      <c r="F22" s="665">
        <v>2</v>
      </c>
      <c r="G22" s="665">
        <v>132</v>
      </c>
      <c r="H22" s="665">
        <v>1</v>
      </c>
      <c r="I22" s="665">
        <v>66</v>
      </c>
      <c r="J22" s="665">
        <v>2</v>
      </c>
      <c r="K22" s="665">
        <v>132</v>
      </c>
      <c r="L22" s="665">
        <v>1</v>
      </c>
      <c r="M22" s="665">
        <v>66</v>
      </c>
      <c r="N22" s="665">
        <v>4</v>
      </c>
      <c r="O22" s="665">
        <v>264</v>
      </c>
      <c r="P22" s="678">
        <v>2</v>
      </c>
      <c r="Q22" s="666">
        <v>66</v>
      </c>
    </row>
    <row r="23" spans="1:17" ht="14.4" customHeight="1" x14ac:dyDescent="0.3">
      <c r="A23" s="661" t="s">
        <v>3716</v>
      </c>
      <c r="B23" s="662" t="s">
        <v>3875</v>
      </c>
      <c r="C23" s="662" t="s">
        <v>3277</v>
      </c>
      <c r="D23" s="662" t="s">
        <v>3890</v>
      </c>
      <c r="E23" s="662" t="s">
        <v>3891</v>
      </c>
      <c r="F23" s="665">
        <v>10</v>
      </c>
      <c r="G23" s="665">
        <v>240</v>
      </c>
      <c r="H23" s="665">
        <v>1</v>
      </c>
      <c r="I23" s="665">
        <v>24</v>
      </c>
      <c r="J23" s="665">
        <v>9</v>
      </c>
      <c r="K23" s="665">
        <v>216</v>
      </c>
      <c r="L23" s="665">
        <v>0.9</v>
      </c>
      <c r="M23" s="665">
        <v>24</v>
      </c>
      <c r="N23" s="665">
        <v>8</v>
      </c>
      <c r="O23" s="665">
        <v>200</v>
      </c>
      <c r="P23" s="678">
        <v>0.83333333333333337</v>
      </c>
      <c r="Q23" s="666">
        <v>25</v>
      </c>
    </row>
    <row r="24" spans="1:17" ht="14.4" customHeight="1" x14ac:dyDescent="0.3">
      <c r="A24" s="661" t="s">
        <v>3716</v>
      </c>
      <c r="B24" s="662" t="s">
        <v>3875</v>
      </c>
      <c r="C24" s="662" t="s">
        <v>3277</v>
      </c>
      <c r="D24" s="662" t="s">
        <v>3892</v>
      </c>
      <c r="E24" s="662" t="s">
        <v>3893</v>
      </c>
      <c r="F24" s="665">
        <v>5</v>
      </c>
      <c r="G24" s="665">
        <v>1265</v>
      </c>
      <c r="H24" s="665">
        <v>1</v>
      </c>
      <c r="I24" s="665">
        <v>253</v>
      </c>
      <c r="J24" s="665">
        <v>3</v>
      </c>
      <c r="K24" s="665">
        <v>759</v>
      </c>
      <c r="L24" s="665">
        <v>0.6</v>
      </c>
      <c r="M24" s="665">
        <v>253</v>
      </c>
      <c r="N24" s="665">
        <v>3</v>
      </c>
      <c r="O24" s="665">
        <v>762</v>
      </c>
      <c r="P24" s="678">
        <v>0.60237154150197625</v>
      </c>
      <c r="Q24" s="666">
        <v>254</v>
      </c>
    </row>
    <row r="25" spans="1:17" ht="14.4" customHeight="1" x14ac:dyDescent="0.3">
      <c r="A25" s="661" t="s">
        <v>3716</v>
      </c>
      <c r="B25" s="662" t="s">
        <v>3875</v>
      </c>
      <c r="C25" s="662" t="s">
        <v>3277</v>
      </c>
      <c r="D25" s="662" t="s">
        <v>3894</v>
      </c>
      <c r="E25" s="662" t="s">
        <v>3895</v>
      </c>
      <c r="F25" s="665"/>
      <c r="G25" s="665"/>
      <c r="H25" s="665"/>
      <c r="I25" s="665"/>
      <c r="J25" s="665">
        <v>1</v>
      </c>
      <c r="K25" s="665">
        <v>216</v>
      </c>
      <c r="L25" s="665"/>
      <c r="M25" s="665">
        <v>216</v>
      </c>
      <c r="N25" s="665">
        <v>2</v>
      </c>
      <c r="O25" s="665">
        <v>434</v>
      </c>
      <c r="P25" s="678"/>
      <c r="Q25" s="666">
        <v>217</v>
      </c>
    </row>
    <row r="26" spans="1:17" ht="14.4" customHeight="1" x14ac:dyDescent="0.3">
      <c r="A26" s="661" t="s">
        <v>3896</v>
      </c>
      <c r="B26" s="662" t="s">
        <v>3897</v>
      </c>
      <c r="C26" s="662" t="s">
        <v>3277</v>
      </c>
      <c r="D26" s="662" t="s">
        <v>3898</v>
      </c>
      <c r="E26" s="662" t="s">
        <v>3899</v>
      </c>
      <c r="F26" s="665">
        <v>37</v>
      </c>
      <c r="G26" s="665">
        <v>999</v>
      </c>
      <c r="H26" s="665">
        <v>1</v>
      </c>
      <c r="I26" s="665">
        <v>27</v>
      </c>
      <c r="J26" s="665">
        <v>50</v>
      </c>
      <c r="K26" s="665">
        <v>1350</v>
      </c>
      <c r="L26" s="665">
        <v>1.3513513513513513</v>
      </c>
      <c r="M26" s="665">
        <v>27</v>
      </c>
      <c r="N26" s="665">
        <v>27</v>
      </c>
      <c r="O26" s="665">
        <v>729</v>
      </c>
      <c r="P26" s="678">
        <v>0.72972972972972971</v>
      </c>
      <c r="Q26" s="666">
        <v>27</v>
      </c>
    </row>
    <row r="27" spans="1:17" ht="14.4" customHeight="1" x14ac:dyDescent="0.3">
      <c r="A27" s="661" t="s">
        <v>3896</v>
      </c>
      <c r="B27" s="662" t="s">
        <v>3897</v>
      </c>
      <c r="C27" s="662" t="s">
        <v>3277</v>
      </c>
      <c r="D27" s="662" t="s">
        <v>3900</v>
      </c>
      <c r="E27" s="662" t="s">
        <v>3901</v>
      </c>
      <c r="F27" s="665">
        <v>4</v>
      </c>
      <c r="G27" s="665">
        <v>216</v>
      </c>
      <c r="H27" s="665">
        <v>1</v>
      </c>
      <c r="I27" s="665">
        <v>54</v>
      </c>
      <c r="J27" s="665">
        <v>5</v>
      </c>
      <c r="K27" s="665">
        <v>270</v>
      </c>
      <c r="L27" s="665">
        <v>1.25</v>
      </c>
      <c r="M27" s="665">
        <v>54</v>
      </c>
      <c r="N27" s="665">
        <v>1</v>
      </c>
      <c r="O27" s="665">
        <v>54</v>
      </c>
      <c r="P27" s="678">
        <v>0.25</v>
      </c>
      <c r="Q27" s="666">
        <v>54</v>
      </c>
    </row>
    <row r="28" spans="1:17" ht="14.4" customHeight="1" x14ac:dyDescent="0.3">
      <c r="A28" s="661" t="s">
        <v>3896</v>
      </c>
      <c r="B28" s="662" t="s">
        <v>3897</v>
      </c>
      <c r="C28" s="662" t="s">
        <v>3277</v>
      </c>
      <c r="D28" s="662" t="s">
        <v>3902</v>
      </c>
      <c r="E28" s="662" t="s">
        <v>3903</v>
      </c>
      <c r="F28" s="665">
        <v>25</v>
      </c>
      <c r="G28" s="665">
        <v>600</v>
      </c>
      <c r="H28" s="665">
        <v>1</v>
      </c>
      <c r="I28" s="665">
        <v>24</v>
      </c>
      <c r="J28" s="665">
        <v>28</v>
      </c>
      <c r="K28" s="665">
        <v>672</v>
      </c>
      <c r="L28" s="665">
        <v>1.1200000000000001</v>
      </c>
      <c r="M28" s="665">
        <v>24</v>
      </c>
      <c r="N28" s="665">
        <v>16</v>
      </c>
      <c r="O28" s="665">
        <v>384</v>
      </c>
      <c r="P28" s="678">
        <v>0.64</v>
      </c>
      <c r="Q28" s="666">
        <v>24</v>
      </c>
    </row>
    <row r="29" spans="1:17" ht="14.4" customHeight="1" x14ac:dyDescent="0.3">
      <c r="A29" s="661" t="s">
        <v>3896</v>
      </c>
      <c r="B29" s="662" t="s">
        <v>3897</v>
      </c>
      <c r="C29" s="662" t="s">
        <v>3277</v>
      </c>
      <c r="D29" s="662" t="s">
        <v>3904</v>
      </c>
      <c r="E29" s="662" t="s">
        <v>3905</v>
      </c>
      <c r="F29" s="665">
        <v>36</v>
      </c>
      <c r="G29" s="665">
        <v>972</v>
      </c>
      <c r="H29" s="665">
        <v>1</v>
      </c>
      <c r="I29" s="665">
        <v>27</v>
      </c>
      <c r="J29" s="665">
        <v>45</v>
      </c>
      <c r="K29" s="665">
        <v>1215</v>
      </c>
      <c r="L29" s="665">
        <v>1.25</v>
      </c>
      <c r="M29" s="665">
        <v>27</v>
      </c>
      <c r="N29" s="665">
        <v>26</v>
      </c>
      <c r="O29" s="665">
        <v>702</v>
      </c>
      <c r="P29" s="678">
        <v>0.72222222222222221</v>
      </c>
      <c r="Q29" s="666">
        <v>27</v>
      </c>
    </row>
    <row r="30" spans="1:17" ht="14.4" customHeight="1" x14ac:dyDescent="0.3">
      <c r="A30" s="661" t="s">
        <v>3896</v>
      </c>
      <c r="B30" s="662" t="s">
        <v>3897</v>
      </c>
      <c r="C30" s="662" t="s">
        <v>3277</v>
      </c>
      <c r="D30" s="662" t="s">
        <v>3906</v>
      </c>
      <c r="E30" s="662" t="s">
        <v>3907</v>
      </c>
      <c r="F30" s="665">
        <v>1</v>
      </c>
      <c r="G30" s="665">
        <v>56</v>
      </c>
      <c r="H30" s="665">
        <v>1</v>
      </c>
      <c r="I30" s="665">
        <v>56</v>
      </c>
      <c r="J30" s="665"/>
      <c r="K30" s="665"/>
      <c r="L30" s="665"/>
      <c r="M30" s="665"/>
      <c r="N30" s="665"/>
      <c r="O30" s="665"/>
      <c r="P30" s="678"/>
      <c r="Q30" s="666"/>
    </row>
    <row r="31" spans="1:17" ht="14.4" customHeight="1" x14ac:dyDescent="0.3">
      <c r="A31" s="661" t="s">
        <v>3896</v>
      </c>
      <c r="B31" s="662" t="s">
        <v>3897</v>
      </c>
      <c r="C31" s="662" t="s">
        <v>3277</v>
      </c>
      <c r="D31" s="662" t="s">
        <v>3908</v>
      </c>
      <c r="E31" s="662" t="s">
        <v>3909</v>
      </c>
      <c r="F31" s="665">
        <v>26</v>
      </c>
      <c r="G31" s="665">
        <v>702</v>
      </c>
      <c r="H31" s="665">
        <v>1</v>
      </c>
      <c r="I31" s="665">
        <v>27</v>
      </c>
      <c r="J31" s="665">
        <v>41</v>
      </c>
      <c r="K31" s="665">
        <v>1107</v>
      </c>
      <c r="L31" s="665">
        <v>1.5769230769230769</v>
      </c>
      <c r="M31" s="665">
        <v>27</v>
      </c>
      <c r="N31" s="665">
        <v>20</v>
      </c>
      <c r="O31" s="665">
        <v>540</v>
      </c>
      <c r="P31" s="678">
        <v>0.76923076923076927</v>
      </c>
      <c r="Q31" s="666">
        <v>27</v>
      </c>
    </row>
    <row r="32" spans="1:17" ht="14.4" customHeight="1" x14ac:dyDescent="0.3">
      <c r="A32" s="661" t="s">
        <v>3896</v>
      </c>
      <c r="B32" s="662" t="s">
        <v>3897</v>
      </c>
      <c r="C32" s="662" t="s">
        <v>3277</v>
      </c>
      <c r="D32" s="662" t="s">
        <v>3910</v>
      </c>
      <c r="E32" s="662" t="s">
        <v>3911</v>
      </c>
      <c r="F32" s="665">
        <v>36</v>
      </c>
      <c r="G32" s="665">
        <v>792</v>
      </c>
      <c r="H32" s="665">
        <v>1</v>
      </c>
      <c r="I32" s="665">
        <v>22</v>
      </c>
      <c r="J32" s="665">
        <v>47</v>
      </c>
      <c r="K32" s="665">
        <v>1034</v>
      </c>
      <c r="L32" s="665">
        <v>1.3055555555555556</v>
      </c>
      <c r="M32" s="665">
        <v>22</v>
      </c>
      <c r="N32" s="665">
        <v>33</v>
      </c>
      <c r="O32" s="665">
        <v>726</v>
      </c>
      <c r="P32" s="678">
        <v>0.91666666666666663</v>
      </c>
      <c r="Q32" s="666">
        <v>22</v>
      </c>
    </row>
    <row r="33" spans="1:17" ht="14.4" customHeight="1" x14ac:dyDescent="0.3">
      <c r="A33" s="661" t="s">
        <v>3896</v>
      </c>
      <c r="B33" s="662" t="s">
        <v>3897</v>
      </c>
      <c r="C33" s="662" t="s">
        <v>3277</v>
      </c>
      <c r="D33" s="662" t="s">
        <v>3912</v>
      </c>
      <c r="E33" s="662" t="s">
        <v>3913</v>
      </c>
      <c r="F33" s="665">
        <v>2</v>
      </c>
      <c r="G33" s="665">
        <v>122</v>
      </c>
      <c r="H33" s="665">
        <v>1</v>
      </c>
      <c r="I33" s="665">
        <v>61</v>
      </c>
      <c r="J33" s="665">
        <v>1</v>
      </c>
      <c r="K33" s="665">
        <v>62</v>
      </c>
      <c r="L33" s="665">
        <v>0.50819672131147542</v>
      </c>
      <c r="M33" s="665">
        <v>62</v>
      </c>
      <c r="N33" s="665">
        <v>1</v>
      </c>
      <c r="O33" s="665">
        <v>62</v>
      </c>
      <c r="P33" s="678">
        <v>0.50819672131147542</v>
      </c>
      <c r="Q33" s="666">
        <v>62</v>
      </c>
    </row>
    <row r="34" spans="1:17" ht="14.4" customHeight="1" x14ac:dyDescent="0.3">
      <c r="A34" s="661" t="s">
        <v>3896</v>
      </c>
      <c r="B34" s="662" t="s">
        <v>3897</v>
      </c>
      <c r="C34" s="662" t="s">
        <v>3277</v>
      </c>
      <c r="D34" s="662" t="s">
        <v>3914</v>
      </c>
      <c r="E34" s="662" t="s">
        <v>3915</v>
      </c>
      <c r="F34" s="665">
        <v>1</v>
      </c>
      <c r="G34" s="665">
        <v>162</v>
      </c>
      <c r="H34" s="665">
        <v>1</v>
      </c>
      <c r="I34" s="665">
        <v>162</v>
      </c>
      <c r="J34" s="665"/>
      <c r="K34" s="665"/>
      <c r="L34" s="665"/>
      <c r="M34" s="665"/>
      <c r="N34" s="665"/>
      <c r="O34" s="665"/>
      <c r="P34" s="678"/>
      <c r="Q34" s="666"/>
    </row>
    <row r="35" spans="1:17" ht="14.4" customHeight="1" x14ac:dyDescent="0.3">
      <c r="A35" s="661" t="s">
        <v>3896</v>
      </c>
      <c r="B35" s="662" t="s">
        <v>3897</v>
      </c>
      <c r="C35" s="662" t="s">
        <v>3277</v>
      </c>
      <c r="D35" s="662" t="s">
        <v>3916</v>
      </c>
      <c r="E35" s="662" t="s">
        <v>3917</v>
      </c>
      <c r="F35" s="665"/>
      <c r="G35" s="665"/>
      <c r="H35" s="665"/>
      <c r="I35" s="665"/>
      <c r="J35" s="665">
        <v>1</v>
      </c>
      <c r="K35" s="665">
        <v>394</v>
      </c>
      <c r="L35" s="665"/>
      <c r="M35" s="665">
        <v>394</v>
      </c>
      <c r="N35" s="665"/>
      <c r="O35" s="665"/>
      <c r="P35" s="678"/>
      <c r="Q35" s="666"/>
    </row>
    <row r="36" spans="1:17" ht="14.4" customHeight="1" x14ac:dyDescent="0.3">
      <c r="A36" s="661" t="s">
        <v>3896</v>
      </c>
      <c r="B36" s="662" t="s">
        <v>3897</v>
      </c>
      <c r="C36" s="662" t="s">
        <v>3277</v>
      </c>
      <c r="D36" s="662" t="s">
        <v>3918</v>
      </c>
      <c r="E36" s="662" t="s">
        <v>3919</v>
      </c>
      <c r="F36" s="665"/>
      <c r="G36" s="665"/>
      <c r="H36" s="665"/>
      <c r="I36" s="665"/>
      <c r="J36" s="665">
        <v>2</v>
      </c>
      <c r="K36" s="665">
        <v>1974</v>
      </c>
      <c r="L36" s="665"/>
      <c r="M36" s="665">
        <v>987</v>
      </c>
      <c r="N36" s="665">
        <v>1</v>
      </c>
      <c r="O36" s="665">
        <v>988</v>
      </c>
      <c r="P36" s="678"/>
      <c r="Q36" s="666">
        <v>988</v>
      </c>
    </row>
    <row r="37" spans="1:17" ht="14.4" customHeight="1" x14ac:dyDescent="0.3">
      <c r="A37" s="661" t="s">
        <v>3896</v>
      </c>
      <c r="B37" s="662" t="s">
        <v>3897</v>
      </c>
      <c r="C37" s="662" t="s">
        <v>3277</v>
      </c>
      <c r="D37" s="662" t="s">
        <v>3920</v>
      </c>
      <c r="E37" s="662" t="s">
        <v>3921</v>
      </c>
      <c r="F37" s="665">
        <v>46</v>
      </c>
      <c r="G37" s="665">
        <v>782</v>
      </c>
      <c r="H37" s="665">
        <v>1</v>
      </c>
      <c r="I37" s="665">
        <v>17</v>
      </c>
      <c r="J37" s="665">
        <v>36</v>
      </c>
      <c r="K37" s="665">
        <v>612</v>
      </c>
      <c r="L37" s="665">
        <v>0.78260869565217395</v>
      </c>
      <c r="M37" s="665">
        <v>17</v>
      </c>
      <c r="N37" s="665">
        <v>23</v>
      </c>
      <c r="O37" s="665">
        <v>391</v>
      </c>
      <c r="P37" s="678">
        <v>0.5</v>
      </c>
      <c r="Q37" s="666">
        <v>17</v>
      </c>
    </row>
    <row r="38" spans="1:17" ht="14.4" customHeight="1" x14ac:dyDescent="0.3">
      <c r="A38" s="661" t="s">
        <v>3896</v>
      </c>
      <c r="B38" s="662" t="s">
        <v>3897</v>
      </c>
      <c r="C38" s="662" t="s">
        <v>3277</v>
      </c>
      <c r="D38" s="662" t="s">
        <v>3922</v>
      </c>
      <c r="E38" s="662" t="s">
        <v>3923</v>
      </c>
      <c r="F38" s="665"/>
      <c r="G38" s="665"/>
      <c r="H38" s="665"/>
      <c r="I38" s="665"/>
      <c r="J38" s="665">
        <v>1</v>
      </c>
      <c r="K38" s="665">
        <v>107</v>
      </c>
      <c r="L38" s="665"/>
      <c r="M38" s="665">
        <v>107</v>
      </c>
      <c r="N38" s="665"/>
      <c r="O38" s="665"/>
      <c r="P38" s="678"/>
      <c r="Q38" s="666"/>
    </row>
    <row r="39" spans="1:17" ht="14.4" customHeight="1" x14ac:dyDescent="0.3">
      <c r="A39" s="661" t="s">
        <v>3896</v>
      </c>
      <c r="B39" s="662" t="s">
        <v>3897</v>
      </c>
      <c r="C39" s="662" t="s">
        <v>3277</v>
      </c>
      <c r="D39" s="662" t="s">
        <v>3924</v>
      </c>
      <c r="E39" s="662" t="s">
        <v>3925</v>
      </c>
      <c r="F39" s="665"/>
      <c r="G39" s="665"/>
      <c r="H39" s="665"/>
      <c r="I39" s="665"/>
      <c r="J39" s="665">
        <v>2</v>
      </c>
      <c r="K39" s="665">
        <v>120</v>
      </c>
      <c r="L39" s="665"/>
      <c r="M39" s="665">
        <v>60</v>
      </c>
      <c r="N39" s="665"/>
      <c r="O39" s="665"/>
      <c r="P39" s="678"/>
      <c r="Q39" s="666"/>
    </row>
    <row r="40" spans="1:17" ht="14.4" customHeight="1" x14ac:dyDescent="0.3">
      <c r="A40" s="661" t="s">
        <v>3896</v>
      </c>
      <c r="B40" s="662" t="s">
        <v>3897</v>
      </c>
      <c r="C40" s="662" t="s">
        <v>3277</v>
      </c>
      <c r="D40" s="662" t="s">
        <v>3926</v>
      </c>
      <c r="E40" s="662" t="s">
        <v>3927</v>
      </c>
      <c r="F40" s="665"/>
      <c r="G40" s="665"/>
      <c r="H40" s="665"/>
      <c r="I40" s="665"/>
      <c r="J40" s="665"/>
      <c r="K40" s="665"/>
      <c r="L40" s="665"/>
      <c r="M40" s="665"/>
      <c r="N40" s="665">
        <v>2</v>
      </c>
      <c r="O40" s="665">
        <v>38</v>
      </c>
      <c r="P40" s="678"/>
      <c r="Q40" s="666">
        <v>19</v>
      </c>
    </row>
    <row r="41" spans="1:17" ht="14.4" customHeight="1" x14ac:dyDescent="0.3">
      <c r="A41" s="661" t="s">
        <v>3896</v>
      </c>
      <c r="B41" s="662" t="s">
        <v>3897</v>
      </c>
      <c r="C41" s="662" t="s">
        <v>3277</v>
      </c>
      <c r="D41" s="662" t="s">
        <v>3928</v>
      </c>
      <c r="E41" s="662" t="s">
        <v>3929</v>
      </c>
      <c r="F41" s="665"/>
      <c r="G41" s="665"/>
      <c r="H41" s="665"/>
      <c r="I41" s="665"/>
      <c r="J41" s="665"/>
      <c r="K41" s="665"/>
      <c r="L41" s="665"/>
      <c r="M41" s="665"/>
      <c r="N41" s="665">
        <v>1</v>
      </c>
      <c r="O41" s="665">
        <v>313</v>
      </c>
      <c r="P41" s="678"/>
      <c r="Q41" s="666">
        <v>313</v>
      </c>
    </row>
    <row r="42" spans="1:17" ht="14.4" customHeight="1" x14ac:dyDescent="0.3">
      <c r="A42" s="661" t="s">
        <v>3896</v>
      </c>
      <c r="B42" s="662" t="s">
        <v>3897</v>
      </c>
      <c r="C42" s="662" t="s">
        <v>3277</v>
      </c>
      <c r="D42" s="662" t="s">
        <v>3930</v>
      </c>
      <c r="E42" s="662" t="s">
        <v>3931</v>
      </c>
      <c r="F42" s="665"/>
      <c r="G42" s="665"/>
      <c r="H42" s="665"/>
      <c r="I42" s="665"/>
      <c r="J42" s="665">
        <v>1</v>
      </c>
      <c r="K42" s="665">
        <v>852</v>
      </c>
      <c r="L42" s="665"/>
      <c r="M42" s="665">
        <v>852</v>
      </c>
      <c r="N42" s="665"/>
      <c r="O42" s="665"/>
      <c r="P42" s="678"/>
      <c r="Q42" s="666"/>
    </row>
    <row r="43" spans="1:17" ht="14.4" customHeight="1" x14ac:dyDescent="0.3">
      <c r="A43" s="661" t="s">
        <v>3896</v>
      </c>
      <c r="B43" s="662" t="s">
        <v>3897</v>
      </c>
      <c r="C43" s="662" t="s">
        <v>3277</v>
      </c>
      <c r="D43" s="662" t="s">
        <v>3932</v>
      </c>
      <c r="E43" s="662" t="s">
        <v>3933</v>
      </c>
      <c r="F43" s="665"/>
      <c r="G43" s="665"/>
      <c r="H43" s="665"/>
      <c r="I43" s="665"/>
      <c r="J43" s="665"/>
      <c r="K43" s="665"/>
      <c r="L43" s="665"/>
      <c r="M43" s="665"/>
      <c r="N43" s="665">
        <v>1</v>
      </c>
      <c r="O43" s="665">
        <v>167</v>
      </c>
      <c r="P43" s="678"/>
      <c r="Q43" s="666">
        <v>167</v>
      </c>
    </row>
    <row r="44" spans="1:17" ht="14.4" customHeight="1" x14ac:dyDescent="0.3">
      <c r="A44" s="661" t="s">
        <v>3896</v>
      </c>
      <c r="B44" s="662" t="s">
        <v>3897</v>
      </c>
      <c r="C44" s="662" t="s">
        <v>3277</v>
      </c>
      <c r="D44" s="662" t="s">
        <v>3934</v>
      </c>
      <c r="E44" s="662" t="s">
        <v>3935</v>
      </c>
      <c r="F44" s="665"/>
      <c r="G44" s="665"/>
      <c r="H44" s="665"/>
      <c r="I44" s="665"/>
      <c r="J44" s="665"/>
      <c r="K44" s="665"/>
      <c r="L44" s="665"/>
      <c r="M44" s="665"/>
      <c r="N44" s="665">
        <v>2</v>
      </c>
      <c r="O44" s="665">
        <v>458</v>
      </c>
      <c r="P44" s="678"/>
      <c r="Q44" s="666">
        <v>229</v>
      </c>
    </row>
    <row r="45" spans="1:17" ht="14.4" customHeight="1" x14ac:dyDescent="0.3">
      <c r="A45" s="661" t="s">
        <v>3896</v>
      </c>
      <c r="B45" s="662" t="s">
        <v>3897</v>
      </c>
      <c r="C45" s="662" t="s">
        <v>3277</v>
      </c>
      <c r="D45" s="662" t="s">
        <v>3936</v>
      </c>
      <c r="E45" s="662" t="s">
        <v>3937</v>
      </c>
      <c r="F45" s="665">
        <v>1</v>
      </c>
      <c r="G45" s="665">
        <v>460</v>
      </c>
      <c r="H45" s="665">
        <v>1</v>
      </c>
      <c r="I45" s="665">
        <v>460</v>
      </c>
      <c r="J45" s="665"/>
      <c r="K45" s="665"/>
      <c r="L45" s="665"/>
      <c r="M45" s="665"/>
      <c r="N45" s="665"/>
      <c r="O45" s="665"/>
      <c r="P45" s="678"/>
      <c r="Q45" s="666"/>
    </row>
    <row r="46" spans="1:17" ht="14.4" customHeight="1" x14ac:dyDescent="0.3">
      <c r="A46" s="661" t="s">
        <v>3896</v>
      </c>
      <c r="B46" s="662" t="s">
        <v>3897</v>
      </c>
      <c r="C46" s="662" t="s">
        <v>3277</v>
      </c>
      <c r="D46" s="662" t="s">
        <v>3938</v>
      </c>
      <c r="E46" s="662" t="s">
        <v>3939</v>
      </c>
      <c r="F46" s="665">
        <v>2</v>
      </c>
      <c r="G46" s="665">
        <v>1878</v>
      </c>
      <c r="H46" s="665">
        <v>1</v>
      </c>
      <c r="I46" s="665">
        <v>939</v>
      </c>
      <c r="J46" s="665">
        <v>2</v>
      </c>
      <c r="K46" s="665">
        <v>1880</v>
      </c>
      <c r="L46" s="665">
        <v>1.0010649627263046</v>
      </c>
      <c r="M46" s="665">
        <v>940</v>
      </c>
      <c r="N46" s="665"/>
      <c r="O46" s="665"/>
      <c r="P46" s="678"/>
      <c r="Q46" s="666"/>
    </row>
    <row r="47" spans="1:17" ht="14.4" customHeight="1" x14ac:dyDescent="0.3">
      <c r="A47" s="661" t="s">
        <v>3896</v>
      </c>
      <c r="B47" s="662" t="s">
        <v>3897</v>
      </c>
      <c r="C47" s="662" t="s">
        <v>3277</v>
      </c>
      <c r="D47" s="662" t="s">
        <v>3940</v>
      </c>
      <c r="E47" s="662" t="s">
        <v>3941</v>
      </c>
      <c r="F47" s="665"/>
      <c r="G47" s="665"/>
      <c r="H47" s="665"/>
      <c r="I47" s="665"/>
      <c r="J47" s="665"/>
      <c r="K47" s="665"/>
      <c r="L47" s="665"/>
      <c r="M47" s="665"/>
      <c r="N47" s="665">
        <v>1</v>
      </c>
      <c r="O47" s="665">
        <v>396</v>
      </c>
      <c r="P47" s="678"/>
      <c r="Q47" s="666">
        <v>396</v>
      </c>
    </row>
    <row r="48" spans="1:17" ht="14.4" customHeight="1" x14ac:dyDescent="0.3">
      <c r="A48" s="661" t="s">
        <v>3896</v>
      </c>
      <c r="B48" s="662" t="s">
        <v>3897</v>
      </c>
      <c r="C48" s="662" t="s">
        <v>3277</v>
      </c>
      <c r="D48" s="662" t="s">
        <v>3942</v>
      </c>
      <c r="E48" s="662" t="s">
        <v>3943</v>
      </c>
      <c r="F48" s="665">
        <v>37</v>
      </c>
      <c r="G48" s="665">
        <v>1073</v>
      </c>
      <c r="H48" s="665">
        <v>1</v>
      </c>
      <c r="I48" s="665">
        <v>29</v>
      </c>
      <c r="J48" s="665">
        <v>46</v>
      </c>
      <c r="K48" s="665">
        <v>1380</v>
      </c>
      <c r="L48" s="665">
        <v>1.2861136999068035</v>
      </c>
      <c r="M48" s="665">
        <v>30</v>
      </c>
      <c r="N48" s="665">
        <v>33</v>
      </c>
      <c r="O48" s="665">
        <v>990</v>
      </c>
      <c r="P48" s="678">
        <v>0.92264678471575023</v>
      </c>
      <c r="Q48" s="666">
        <v>30</v>
      </c>
    </row>
    <row r="49" spans="1:17" ht="14.4" customHeight="1" x14ac:dyDescent="0.3">
      <c r="A49" s="661" t="s">
        <v>3896</v>
      </c>
      <c r="B49" s="662" t="s">
        <v>3897</v>
      </c>
      <c r="C49" s="662" t="s">
        <v>3277</v>
      </c>
      <c r="D49" s="662" t="s">
        <v>3944</v>
      </c>
      <c r="E49" s="662" t="s">
        <v>3945</v>
      </c>
      <c r="F49" s="665"/>
      <c r="G49" s="665"/>
      <c r="H49" s="665"/>
      <c r="I49" s="665"/>
      <c r="J49" s="665">
        <v>2</v>
      </c>
      <c r="K49" s="665">
        <v>100</v>
      </c>
      <c r="L49" s="665"/>
      <c r="M49" s="665">
        <v>50</v>
      </c>
      <c r="N49" s="665"/>
      <c r="O49" s="665"/>
      <c r="P49" s="678"/>
      <c r="Q49" s="666"/>
    </row>
    <row r="50" spans="1:17" ht="14.4" customHeight="1" x14ac:dyDescent="0.3">
      <c r="A50" s="661" t="s">
        <v>3896</v>
      </c>
      <c r="B50" s="662" t="s">
        <v>3897</v>
      </c>
      <c r="C50" s="662" t="s">
        <v>3277</v>
      </c>
      <c r="D50" s="662" t="s">
        <v>3946</v>
      </c>
      <c r="E50" s="662" t="s">
        <v>3947</v>
      </c>
      <c r="F50" s="665">
        <v>1</v>
      </c>
      <c r="G50" s="665">
        <v>12</v>
      </c>
      <c r="H50" s="665">
        <v>1</v>
      </c>
      <c r="I50" s="665">
        <v>12</v>
      </c>
      <c r="J50" s="665">
        <v>5</v>
      </c>
      <c r="K50" s="665">
        <v>60</v>
      </c>
      <c r="L50" s="665">
        <v>5</v>
      </c>
      <c r="M50" s="665">
        <v>12</v>
      </c>
      <c r="N50" s="665">
        <v>1</v>
      </c>
      <c r="O50" s="665">
        <v>12</v>
      </c>
      <c r="P50" s="678">
        <v>1</v>
      </c>
      <c r="Q50" s="666">
        <v>12</v>
      </c>
    </row>
    <row r="51" spans="1:17" ht="14.4" customHeight="1" x14ac:dyDescent="0.3">
      <c r="A51" s="661" t="s">
        <v>3896</v>
      </c>
      <c r="B51" s="662" t="s">
        <v>3897</v>
      </c>
      <c r="C51" s="662" t="s">
        <v>3277</v>
      </c>
      <c r="D51" s="662" t="s">
        <v>3948</v>
      </c>
      <c r="E51" s="662" t="s">
        <v>3949</v>
      </c>
      <c r="F51" s="665"/>
      <c r="G51" s="665"/>
      <c r="H51" s="665"/>
      <c r="I51" s="665"/>
      <c r="J51" s="665">
        <v>1</v>
      </c>
      <c r="K51" s="665">
        <v>182</v>
      </c>
      <c r="L51" s="665"/>
      <c r="M51" s="665">
        <v>182</v>
      </c>
      <c r="N51" s="665"/>
      <c r="O51" s="665"/>
      <c r="P51" s="678"/>
      <c r="Q51" s="666"/>
    </row>
    <row r="52" spans="1:17" ht="14.4" customHeight="1" x14ac:dyDescent="0.3">
      <c r="A52" s="661" t="s">
        <v>3896</v>
      </c>
      <c r="B52" s="662" t="s">
        <v>3897</v>
      </c>
      <c r="C52" s="662" t="s">
        <v>3277</v>
      </c>
      <c r="D52" s="662" t="s">
        <v>3950</v>
      </c>
      <c r="E52" s="662" t="s">
        <v>3951</v>
      </c>
      <c r="F52" s="665">
        <v>2</v>
      </c>
      <c r="G52" s="665">
        <v>142</v>
      </c>
      <c r="H52" s="665">
        <v>1</v>
      </c>
      <c r="I52" s="665">
        <v>71</v>
      </c>
      <c r="J52" s="665"/>
      <c r="K52" s="665"/>
      <c r="L52" s="665"/>
      <c r="M52" s="665"/>
      <c r="N52" s="665">
        <v>1</v>
      </c>
      <c r="O52" s="665">
        <v>73</v>
      </c>
      <c r="P52" s="678">
        <v>0.5140845070422535</v>
      </c>
      <c r="Q52" s="666">
        <v>73</v>
      </c>
    </row>
    <row r="53" spans="1:17" ht="14.4" customHeight="1" x14ac:dyDescent="0.3">
      <c r="A53" s="661" t="s">
        <v>3896</v>
      </c>
      <c r="B53" s="662" t="s">
        <v>3897</v>
      </c>
      <c r="C53" s="662" t="s">
        <v>3277</v>
      </c>
      <c r="D53" s="662" t="s">
        <v>3952</v>
      </c>
      <c r="E53" s="662" t="s">
        <v>3953</v>
      </c>
      <c r="F53" s="665"/>
      <c r="G53" s="665"/>
      <c r="H53" s="665"/>
      <c r="I53" s="665"/>
      <c r="J53" s="665">
        <v>1</v>
      </c>
      <c r="K53" s="665">
        <v>183</v>
      </c>
      <c r="L53" s="665"/>
      <c r="M53" s="665">
        <v>183</v>
      </c>
      <c r="N53" s="665"/>
      <c r="O53" s="665"/>
      <c r="P53" s="678"/>
      <c r="Q53" s="666"/>
    </row>
    <row r="54" spans="1:17" ht="14.4" customHeight="1" x14ac:dyDescent="0.3">
      <c r="A54" s="661" t="s">
        <v>3896</v>
      </c>
      <c r="B54" s="662" t="s">
        <v>3897</v>
      </c>
      <c r="C54" s="662" t="s">
        <v>3277</v>
      </c>
      <c r="D54" s="662" t="s">
        <v>3954</v>
      </c>
      <c r="E54" s="662" t="s">
        <v>3955</v>
      </c>
      <c r="F54" s="665">
        <v>106</v>
      </c>
      <c r="G54" s="665">
        <v>15582</v>
      </c>
      <c r="H54" s="665">
        <v>1</v>
      </c>
      <c r="I54" s="665">
        <v>147</v>
      </c>
      <c r="J54" s="665">
        <v>123</v>
      </c>
      <c r="K54" s="665">
        <v>18204</v>
      </c>
      <c r="L54" s="665">
        <v>1.1682710820177127</v>
      </c>
      <c r="M54" s="665">
        <v>148</v>
      </c>
      <c r="N54" s="665">
        <v>82</v>
      </c>
      <c r="O54" s="665">
        <v>12218</v>
      </c>
      <c r="P54" s="678">
        <v>0.78410987036323965</v>
      </c>
      <c r="Q54" s="666">
        <v>149</v>
      </c>
    </row>
    <row r="55" spans="1:17" ht="14.4" customHeight="1" x14ac:dyDescent="0.3">
      <c r="A55" s="661" t="s">
        <v>3896</v>
      </c>
      <c r="B55" s="662" t="s">
        <v>3897</v>
      </c>
      <c r="C55" s="662" t="s">
        <v>3277</v>
      </c>
      <c r="D55" s="662" t="s">
        <v>3956</v>
      </c>
      <c r="E55" s="662" t="s">
        <v>3957</v>
      </c>
      <c r="F55" s="665">
        <v>42</v>
      </c>
      <c r="G55" s="665">
        <v>1218</v>
      </c>
      <c r="H55" s="665">
        <v>1</v>
      </c>
      <c r="I55" s="665">
        <v>29</v>
      </c>
      <c r="J55" s="665">
        <v>56</v>
      </c>
      <c r="K55" s="665">
        <v>1680</v>
      </c>
      <c r="L55" s="665">
        <v>1.3793103448275863</v>
      </c>
      <c r="M55" s="665">
        <v>30</v>
      </c>
      <c r="N55" s="665">
        <v>42</v>
      </c>
      <c r="O55" s="665">
        <v>1260</v>
      </c>
      <c r="P55" s="678">
        <v>1.0344827586206897</v>
      </c>
      <c r="Q55" s="666">
        <v>30</v>
      </c>
    </row>
    <row r="56" spans="1:17" ht="14.4" customHeight="1" x14ac:dyDescent="0.3">
      <c r="A56" s="661" t="s">
        <v>3896</v>
      </c>
      <c r="B56" s="662" t="s">
        <v>3897</v>
      </c>
      <c r="C56" s="662" t="s">
        <v>3277</v>
      </c>
      <c r="D56" s="662" t="s">
        <v>3958</v>
      </c>
      <c r="E56" s="662" t="s">
        <v>3959</v>
      </c>
      <c r="F56" s="665">
        <v>21</v>
      </c>
      <c r="G56" s="665">
        <v>651</v>
      </c>
      <c r="H56" s="665">
        <v>1</v>
      </c>
      <c r="I56" s="665">
        <v>31</v>
      </c>
      <c r="J56" s="665">
        <v>29</v>
      </c>
      <c r="K56" s="665">
        <v>899</v>
      </c>
      <c r="L56" s="665">
        <v>1.3809523809523809</v>
      </c>
      <c r="M56" s="665">
        <v>31</v>
      </c>
      <c r="N56" s="665">
        <v>19</v>
      </c>
      <c r="O56" s="665">
        <v>589</v>
      </c>
      <c r="P56" s="678">
        <v>0.90476190476190477</v>
      </c>
      <c r="Q56" s="666">
        <v>31</v>
      </c>
    </row>
    <row r="57" spans="1:17" ht="14.4" customHeight="1" x14ac:dyDescent="0.3">
      <c r="A57" s="661" t="s">
        <v>3896</v>
      </c>
      <c r="B57" s="662" t="s">
        <v>3897</v>
      </c>
      <c r="C57" s="662" t="s">
        <v>3277</v>
      </c>
      <c r="D57" s="662" t="s">
        <v>3960</v>
      </c>
      <c r="E57" s="662" t="s">
        <v>3961</v>
      </c>
      <c r="F57" s="665">
        <v>38</v>
      </c>
      <c r="G57" s="665">
        <v>1026</v>
      </c>
      <c r="H57" s="665">
        <v>1</v>
      </c>
      <c r="I57" s="665">
        <v>27</v>
      </c>
      <c r="J57" s="665">
        <v>50</v>
      </c>
      <c r="K57" s="665">
        <v>1350</v>
      </c>
      <c r="L57" s="665">
        <v>1.3157894736842106</v>
      </c>
      <c r="M57" s="665">
        <v>27</v>
      </c>
      <c r="N57" s="665">
        <v>27</v>
      </c>
      <c r="O57" s="665">
        <v>729</v>
      </c>
      <c r="P57" s="678">
        <v>0.71052631578947367</v>
      </c>
      <c r="Q57" s="666">
        <v>27</v>
      </c>
    </row>
    <row r="58" spans="1:17" ht="14.4" customHeight="1" x14ac:dyDescent="0.3">
      <c r="A58" s="661" t="s">
        <v>3896</v>
      </c>
      <c r="B58" s="662" t="s">
        <v>3897</v>
      </c>
      <c r="C58" s="662" t="s">
        <v>3277</v>
      </c>
      <c r="D58" s="662" t="s">
        <v>3962</v>
      </c>
      <c r="E58" s="662" t="s">
        <v>3963</v>
      </c>
      <c r="F58" s="665">
        <v>1</v>
      </c>
      <c r="G58" s="665">
        <v>253</v>
      </c>
      <c r="H58" s="665">
        <v>1</v>
      </c>
      <c r="I58" s="665">
        <v>253</v>
      </c>
      <c r="J58" s="665">
        <v>1</v>
      </c>
      <c r="K58" s="665">
        <v>255</v>
      </c>
      <c r="L58" s="665">
        <v>1.0079051383399209</v>
      </c>
      <c r="M58" s="665">
        <v>255</v>
      </c>
      <c r="N58" s="665"/>
      <c r="O58" s="665"/>
      <c r="P58" s="678"/>
      <c r="Q58" s="666"/>
    </row>
    <row r="59" spans="1:17" ht="14.4" customHeight="1" x14ac:dyDescent="0.3">
      <c r="A59" s="661" t="s">
        <v>3896</v>
      </c>
      <c r="B59" s="662" t="s">
        <v>3897</v>
      </c>
      <c r="C59" s="662" t="s">
        <v>3277</v>
      </c>
      <c r="D59" s="662" t="s">
        <v>3964</v>
      </c>
      <c r="E59" s="662" t="s">
        <v>3965</v>
      </c>
      <c r="F59" s="665">
        <v>3</v>
      </c>
      <c r="G59" s="665">
        <v>66</v>
      </c>
      <c r="H59" s="665">
        <v>1</v>
      </c>
      <c r="I59" s="665">
        <v>22</v>
      </c>
      <c r="J59" s="665">
        <v>3</v>
      </c>
      <c r="K59" s="665">
        <v>66</v>
      </c>
      <c r="L59" s="665">
        <v>1</v>
      </c>
      <c r="M59" s="665">
        <v>22</v>
      </c>
      <c r="N59" s="665">
        <v>3</v>
      </c>
      <c r="O59" s="665">
        <v>66</v>
      </c>
      <c r="P59" s="678">
        <v>1</v>
      </c>
      <c r="Q59" s="666">
        <v>22</v>
      </c>
    </row>
    <row r="60" spans="1:17" ht="14.4" customHeight="1" x14ac:dyDescent="0.3">
      <c r="A60" s="661" t="s">
        <v>3896</v>
      </c>
      <c r="B60" s="662" t="s">
        <v>3897</v>
      </c>
      <c r="C60" s="662" t="s">
        <v>3277</v>
      </c>
      <c r="D60" s="662" t="s">
        <v>3966</v>
      </c>
      <c r="E60" s="662" t="s">
        <v>3967</v>
      </c>
      <c r="F60" s="665">
        <v>36</v>
      </c>
      <c r="G60" s="665">
        <v>900</v>
      </c>
      <c r="H60" s="665">
        <v>1</v>
      </c>
      <c r="I60" s="665">
        <v>25</v>
      </c>
      <c r="J60" s="665">
        <v>45</v>
      </c>
      <c r="K60" s="665">
        <v>1125</v>
      </c>
      <c r="L60" s="665">
        <v>1.25</v>
      </c>
      <c r="M60" s="665">
        <v>25</v>
      </c>
      <c r="N60" s="665">
        <v>26</v>
      </c>
      <c r="O60" s="665">
        <v>650</v>
      </c>
      <c r="P60" s="678">
        <v>0.72222222222222221</v>
      </c>
      <c r="Q60" s="666">
        <v>25</v>
      </c>
    </row>
    <row r="61" spans="1:17" ht="14.4" customHeight="1" x14ac:dyDescent="0.3">
      <c r="A61" s="661" t="s">
        <v>3896</v>
      </c>
      <c r="B61" s="662" t="s">
        <v>3897</v>
      </c>
      <c r="C61" s="662" t="s">
        <v>3277</v>
      </c>
      <c r="D61" s="662" t="s">
        <v>3968</v>
      </c>
      <c r="E61" s="662" t="s">
        <v>3969</v>
      </c>
      <c r="F61" s="665">
        <v>2</v>
      </c>
      <c r="G61" s="665">
        <v>66</v>
      </c>
      <c r="H61" s="665">
        <v>1</v>
      </c>
      <c r="I61" s="665">
        <v>33</v>
      </c>
      <c r="J61" s="665">
        <v>2</v>
      </c>
      <c r="K61" s="665">
        <v>66</v>
      </c>
      <c r="L61" s="665">
        <v>1</v>
      </c>
      <c r="M61" s="665">
        <v>33</v>
      </c>
      <c r="N61" s="665">
        <v>3</v>
      </c>
      <c r="O61" s="665">
        <v>99</v>
      </c>
      <c r="P61" s="678">
        <v>1.5</v>
      </c>
      <c r="Q61" s="666">
        <v>33</v>
      </c>
    </row>
    <row r="62" spans="1:17" ht="14.4" customHeight="1" x14ac:dyDescent="0.3">
      <c r="A62" s="661" t="s">
        <v>3896</v>
      </c>
      <c r="B62" s="662" t="s">
        <v>3897</v>
      </c>
      <c r="C62" s="662" t="s">
        <v>3277</v>
      </c>
      <c r="D62" s="662" t="s">
        <v>3970</v>
      </c>
      <c r="E62" s="662" t="s">
        <v>3971</v>
      </c>
      <c r="F62" s="665">
        <v>19</v>
      </c>
      <c r="G62" s="665">
        <v>494</v>
      </c>
      <c r="H62" s="665">
        <v>1</v>
      </c>
      <c r="I62" s="665">
        <v>26</v>
      </c>
      <c r="J62" s="665">
        <v>31</v>
      </c>
      <c r="K62" s="665">
        <v>806</v>
      </c>
      <c r="L62" s="665">
        <v>1.631578947368421</v>
      </c>
      <c r="M62" s="665">
        <v>26</v>
      </c>
      <c r="N62" s="665">
        <v>16</v>
      </c>
      <c r="O62" s="665">
        <v>416</v>
      </c>
      <c r="P62" s="678">
        <v>0.84210526315789469</v>
      </c>
      <c r="Q62" s="666">
        <v>26</v>
      </c>
    </row>
    <row r="63" spans="1:17" ht="14.4" customHeight="1" x14ac:dyDescent="0.3">
      <c r="A63" s="661" t="s">
        <v>3896</v>
      </c>
      <c r="B63" s="662" t="s">
        <v>3897</v>
      </c>
      <c r="C63" s="662" t="s">
        <v>3277</v>
      </c>
      <c r="D63" s="662" t="s">
        <v>3972</v>
      </c>
      <c r="E63" s="662" t="s">
        <v>3973</v>
      </c>
      <c r="F63" s="665">
        <v>4</v>
      </c>
      <c r="G63" s="665">
        <v>336</v>
      </c>
      <c r="H63" s="665">
        <v>1</v>
      </c>
      <c r="I63" s="665">
        <v>84</v>
      </c>
      <c r="J63" s="665">
        <v>3</v>
      </c>
      <c r="K63" s="665">
        <v>252</v>
      </c>
      <c r="L63" s="665">
        <v>0.75</v>
      </c>
      <c r="M63" s="665">
        <v>84</v>
      </c>
      <c r="N63" s="665">
        <v>1</v>
      </c>
      <c r="O63" s="665">
        <v>84</v>
      </c>
      <c r="P63" s="678">
        <v>0.25</v>
      </c>
      <c r="Q63" s="666">
        <v>84</v>
      </c>
    </row>
    <row r="64" spans="1:17" ht="14.4" customHeight="1" x14ac:dyDescent="0.3">
      <c r="A64" s="661" t="s">
        <v>3896</v>
      </c>
      <c r="B64" s="662" t="s">
        <v>3897</v>
      </c>
      <c r="C64" s="662" t="s">
        <v>3277</v>
      </c>
      <c r="D64" s="662" t="s">
        <v>3974</v>
      </c>
      <c r="E64" s="662" t="s">
        <v>3975</v>
      </c>
      <c r="F64" s="665"/>
      <c r="G64" s="665"/>
      <c r="H64" s="665"/>
      <c r="I64" s="665"/>
      <c r="J64" s="665">
        <v>1</v>
      </c>
      <c r="K64" s="665">
        <v>175</v>
      </c>
      <c r="L64" s="665"/>
      <c r="M64" s="665">
        <v>175</v>
      </c>
      <c r="N64" s="665">
        <v>2</v>
      </c>
      <c r="O64" s="665">
        <v>352</v>
      </c>
      <c r="P64" s="678"/>
      <c r="Q64" s="666">
        <v>176</v>
      </c>
    </row>
    <row r="65" spans="1:17" ht="14.4" customHeight="1" x14ac:dyDescent="0.3">
      <c r="A65" s="661" t="s">
        <v>3896</v>
      </c>
      <c r="B65" s="662" t="s">
        <v>3897</v>
      </c>
      <c r="C65" s="662" t="s">
        <v>3277</v>
      </c>
      <c r="D65" s="662" t="s">
        <v>3976</v>
      </c>
      <c r="E65" s="662" t="s">
        <v>3977</v>
      </c>
      <c r="F65" s="665">
        <v>2</v>
      </c>
      <c r="G65" s="665">
        <v>30</v>
      </c>
      <c r="H65" s="665">
        <v>1</v>
      </c>
      <c r="I65" s="665">
        <v>15</v>
      </c>
      <c r="J65" s="665">
        <v>5</v>
      </c>
      <c r="K65" s="665">
        <v>75</v>
      </c>
      <c r="L65" s="665">
        <v>2.5</v>
      </c>
      <c r="M65" s="665">
        <v>15</v>
      </c>
      <c r="N65" s="665">
        <v>8</v>
      </c>
      <c r="O65" s="665">
        <v>120</v>
      </c>
      <c r="P65" s="678">
        <v>4</v>
      </c>
      <c r="Q65" s="666">
        <v>15</v>
      </c>
    </row>
    <row r="66" spans="1:17" ht="14.4" customHeight="1" x14ac:dyDescent="0.3">
      <c r="A66" s="661" t="s">
        <v>3896</v>
      </c>
      <c r="B66" s="662" t="s">
        <v>3897</v>
      </c>
      <c r="C66" s="662" t="s">
        <v>3277</v>
      </c>
      <c r="D66" s="662" t="s">
        <v>3978</v>
      </c>
      <c r="E66" s="662" t="s">
        <v>3979</v>
      </c>
      <c r="F66" s="665">
        <v>1</v>
      </c>
      <c r="G66" s="665">
        <v>23</v>
      </c>
      <c r="H66" s="665">
        <v>1</v>
      </c>
      <c r="I66" s="665">
        <v>23</v>
      </c>
      <c r="J66" s="665">
        <v>3</v>
      </c>
      <c r="K66" s="665">
        <v>69</v>
      </c>
      <c r="L66" s="665">
        <v>3</v>
      </c>
      <c r="M66" s="665">
        <v>23</v>
      </c>
      <c r="N66" s="665">
        <v>1</v>
      </c>
      <c r="O66" s="665">
        <v>23</v>
      </c>
      <c r="P66" s="678">
        <v>1</v>
      </c>
      <c r="Q66" s="666">
        <v>23</v>
      </c>
    </row>
    <row r="67" spans="1:17" ht="14.4" customHeight="1" x14ac:dyDescent="0.3">
      <c r="A67" s="661" t="s">
        <v>3896</v>
      </c>
      <c r="B67" s="662" t="s">
        <v>3897</v>
      </c>
      <c r="C67" s="662" t="s">
        <v>3277</v>
      </c>
      <c r="D67" s="662" t="s">
        <v>3980</v>
      </c>
      <c r="E67" s="662" t="s">
        <v>3981</v>
      </c>
      <c r="F67" s="665"/>
      <c r="G67" s="665"/>
      <c r="H67" s="665"/>
      <c r="I67" s="665"/>
      <c r="J67" s="665">
        <v>1</v>
      </c>
      <c r="K67" s="665">
        <v>37</v>
      </c>
      <c r="L67" s="665"/>
      <c r="M67" s="665">
        <v>37</v>
      </c>
      <c r="N67" s="665"/>
      <c r="O67" s="665"/>
      <c r="P67" s="678"/>
      <c r="Q67" s="666"/>
    </row>
    <row r="68" spans="1:17" ht="14.4" customHeight="1" x14ac:dyDescent="0.3">
      <c r="A68" s="661" t="s">
        <v>3896</v>
      </c>
      <c r="B68" s="662" t="s">
        <v>3897</v>
      </c>
      <c r="C68" s="662" t="s">
        <v>3277</v>
      </c>
      <c r="D68" s="662" t="s">
        <v>3982</v>
      </c>
      <c r="E68" s="662" t="s">
        <v>3983</v>
      </c>
      <c r="F68" s="665">
        <v>11</v>
      </c>
      <c r="G68" s="665">
        <v>253</v>
      </c>
      <c r="H68" s="665">
        <v>1</v>
      </c>
      <c r="I68" s="665">
        <v>23</v>
      </c>
      <c r="J68" s="665">
        <v>26</v>
      </c>
      <c r="K68" s="665">
        <v>598</v>
      </c>
      <c r="L68" s="665">
        <v>2.3636363636363638</v>
      </c>
      <c r="M68" s="665">
        <v>23</v>
      </c>
      <c r="N68" s="665">
        <v>17</v>
      </c>
      <c r="O68" s="665">
        <v>391</v>
      </c>
      <c r="P68" s="678">
        <v>1.5454545454545454</v>
      </c>
      <c r="Q68" s="666">
        <v>23</v>
      </c>
    </row>
    <row r="69" spans="1:17" ht="14.4" customHeight="1" x14ac:dyDescent="0.3">
      <c r="A69" s="661" t="s">
        <v>3896</v>
      </c>
      <c r="B69" s="662" t="s">
        <v>3897</v>
      </c>
      <c r="C69" s="662" t="s">
        <v>3277</v>
      </c>
      <c r="D69" s="662" t="s">
        <v>3984</v>
      </c>
      <c r="E69" s="662" t="s">
        <v>3985</v>
      </c>
      <c r="F69" s="665">
        <v>2</v>
      </c>
      <c r="G69" s="665">
        <v>662</v>
      </c>
      <c r="H69" s="665">
        <v>1</v>
      </c>
      <c r="I69" s="665">
        <v>331</v>
      </c>
      <c r="J69" s="665"/>
      <c r="K69" s="665"/>
      <c r="L69" s="665"/>
      <c r="M69" s="665"/>
      <c r="N69" s="665"/>
      <c r="O69" s="665"/>
      <c r="P69" s="678"/>
      <c r="Q69" s="666"/>
    </row>
    <row r="70" spans="1:17" ht="14.4" customHeight="1" x14ac:dyDescent="0.3">
      <c r="A70" s="661" t="s">
        <v>3896</v>
      </c>
      <c r="B70" s="662" t="s">
        <v>3897</v>
      </c>
      <c r="C70" s="662" t="s">
        <v>3277</v>
      </c>
      <c r="D70" s="662" t="s">
        <v>3986</v>
      </c>
      <c r="E70" s="662" t="s">
        <v>3987</v>
      </c>
      <c r="F70" s="665">
        <v>26</v>
      </c>
      <c r="G70" s="665">
        <v>754</v>
      </c>
      <c r="H70" s="665">
        <v>1</v>
      </c>
      <c r="I70" s="665">
        <v>29</v>
      </c>
      <c r="J70" s="665">
        <v>35</v>
      </c>
      <c r="K70" s="665">
        <v>1015</v>
      </c>
      <c r="L70" s="665">
        <v>1.3461538461538463</v>
      </c>
      <c r="M70" s="665">
        <v>29</v>
      </c>
      <c r="N70" s="665">
        <v>20</v>
      </c>
      <c r="O70" s="665">
        <v>580</v>
      </c>
      <c r="P70" s="678">
        <v>0.76923076923076927</v>
      </c>
      <c r="Q70" s="666">
        <v>29</v>
      </c>
    </row>
    <row r="71" spans="1:17" ht="14.4" customHeight="1" x14ac:dyDescent="0.3">
      <c r="A71" s="661" t="s">
        <v>3896</v>
      </c>
      <c r="B71" s="662" t="s">
        <v>3897</v>
      </c>
      <c r="C71" s="662" t="s">
        <v>3277</v>
      </c>
      <c r="D71" s="662" t="s">
        <v>3988</v>
      </c>
      <c r="E71" s="662" t="s">
        <v>3989</v>
      </c>
      <c r="F71" s="665"/>
      <c r="G71" s="665"/>
      <c r="H71" s="665"/>
      <c r="I71" s="665"/>
      <c r="J71" s="665"/>
      <c r="K71" s="665"/>
      <c r="L71" s="665"/>
      <c r="M71" s="665"/>
      <c r="N71" s="665">
        <v>2</v>
      </c>
      <c r="O71" s="665">
        <v>356</v>
      </c>
      <c r="P71" s="678"/>
      <c r="Q71" s="666">
        <v>178</v>
      </c>
    </row>
    <row r="72" spans="1:17" ht="14.4" customHeight="1" x14ac:dyDescent="0.3">
      <c r="A72" s="661" t="s">
        <v>3896</v>
      </c>
      <c r="B72" s="662" t="s">
        <v>3897</v>
      </c>
      <c r="C72" s="662" t="s">
        <v>3277</v>
      </c>
      <c r="D72" s="662" t="s">
        <v>3990</v>
      </c>
      <c r="E72" s="662" t="s">
        <v>3991</v>
      </c>
      <c r="F72" s="665">
        <v>1</v>
      </c>
      <c r="G72" s="665">
        <v>15</v>
      </c>
      <c r="H72" s="665">
        <v>1</v>
      </c>
      <c r="I72" s="665">
        <v>15</v>
      </c>
      <c r="J72" s="665"/>
      <c r="K72" s="665"/>
      <c r="L72" s="665"/>
      <c r="M72" s="665"/>
      <c r="N72" s="665"/>
      <c r="O72" s="665"/>
      <c r="P72" s="678"/>
      <c r="Q72" s="666"/>
    </row>
    <row r="73" spans="1:17" ht="14.4" customHeight="1" x14ac:dyDescent="0.3">
      <c r="A73" s="661" t="s">
        <v>3896</v>
      </c>
      <c r="B73" s="662" t="s">
        <v>3897</v>
      </c>
      <c r="C73" s="662" t="s">
        <v>3277</v>
      </c>
      <c r="D73" s="662" t="s">
        <v>3992</v>
      </c>
      <c r="E73" s="662" t="s">
        <v>3993</v>
      </c>
      <c r="F73" s="665">
        <v>58</v>
      </c>
      <c r="G73" s="665">
        <v>1102</v>
      </c>
      <c r="H73" s="665">
        <v>1</v>
      </c>
      <c r="I73" s="665">
        <v>19</v>
      </c>
      <c r="J73" s="665">
        <v>38</v>
      </c>
      <c r="K73" s="665">
        <v>722</v>
      </c>
      <c r="L73" s="665">
        <v>0.65517241379310343</v>
      </c>
      <c r="M73" s="665">
        <v>19</v>
      </c>
      <c r="N73" s="665">
        <v>31</v>
      </c>
      <c r="O73" s="665">
        <v>589</v>
      </c>
      <c r="P73" s="678">
        <v>0.53448275862068961</v>
      </c>
      <c r="Q73" s="666">
        <v>19</v>
      </c>
    </row>
    <row r="74" spans="1:17" ht="14.4" customHeight="1" x14ac:dyDescent="0.3">
      <c r="A74" s="661" t="s">
        <v>3896</v>
      </c>
      <c r="B74" s="662" t="s">
        <v>3897</v>
      </c>
      <c r="C74" s="662" t="s">
        <v>3277</v>
      </c>
      <c r="D74" s="662" t="s">
        <v>3994</v>
      </c>
      <c r="E74" s="662" t="s">
        <v>3995</v>
      </c>
      <c r="F74" s="665">
        <v>82</v>
      </c>
      <c r="G74" s="665">
        <v>1640</v>
      </c>
      <c r="H74" s="665">
        <v>1</v>
      </c>
      <c r="I74" s="665">
        <v>20</v>
      </c>
      <c r="J74" s="665">
        <v>72</v>
      </c>
      <c r="K74" s="665">
        <v>1440</v>
      </c>
      <c r="L74" s="665">
        <v>0.87804878048780488</v>
      </c>
      <c r="M74" s="665">
        <v>20</v>
      </c>
      <c r="N74" s="665">
        <v>49</v>
      </c>
      <c r="O74" s="665">
        <v>980</v>
      </c>
      <c r="P74" s="678">
        <v>0.59756097560975607</v>
      </c>
      <c r="Q74" s="666">
        <v>20</v>
      </c>
    </row>
    <row r="75" spans="1:17" ht="14.4" customHeight="1" x14ac:dyDescent="0.3">
      <c r="A75" s="661" t="s">
        <v>3896</v>
      </c>
      <c r="B75" s="662" t="s">
        <v>3897</v>
      </c>
      <c r="C75" s="662" t="s">
        <v>3277</v>
      </c>
      <c r="D75" s="662" t="s">
        <v>3996</v>
      </c>
      <c r="E75" s="662" t="s">
        <v>3997</v>
      </c>
      <c r="F75" s="665">
        <v>1</v>
      </c>
      <c r="G75" s="665">
        <v>266</v>
      </c>
      <c r="H75" s="665">
        <v>1</v>
      </c>
      <c r="I75" s="665">
        <v>266</v>
      </c>
      <c r="J75" s="665"/>
      <c r="K75" s="665"/>
      <c r="L75" s="665"/>
      <c r="M75" s="665"/>
      <c r="N75" s="665"/>
      <c r="O75" s="665"/>
      <c r="P75" s="678"/>
      <c r="Q75" s="666"/>
    </row>
    <row r="76" spans="1:17" ht="14.4" customHeight="1" x14ac:dyDescent="0.3">
      <c r="A76" s="661" t="s">
        <v>3896</v>
      </c>
      <c r="B76" s="662" t="s">
        <v>3897</v>
      </c>
      <c r="C76" s="662" t="s">
        <v>3277</v>
      </c>
      <c r="D76" s="662" t="s">
        <v>3998</v>
      </c>
      <c r="E76" s="662" t="s">
        <v>3999</v>
      </c>
      <c r="F76" s="665"/>
      <c r="G76" s="665"/>
      <c r="H76" s="665"/>
      <c r="I76" s="665"/>
      <c r="J76" s="665">
        <v>1</v>
      </c>
      <c r="K76" s="665">
        <v>84</v>
      </c>
      <c r="L76" s="665"/>
      <c r="M76" s="665">
        <v>84</v>
      </c>
      <c r="N76" s="665"/>
      <c r="O76" s="665"/>
      <c r="P76" s="678"/>
      <c r="Q76" s="666"/>
    </row>
    <row r="77" spans="1:17" ht="14.4" customHeight="1" x14ac:dyDescent="0.3">
      <c r="A77" s="661" t="s">
        <v>3896</v>
      </c>
      <c r="B77" s="662" t="s">
        <v>3897</v>
      </c>
      <c r="C77" s="662" t="s">
        <v>3277</v>
      </c>
      <c r="D77" s="662" t="s">
        <v>4000</v>
      </c>
      <c r="E77" s="662" t="s">
        <v>4001</v>
      </c>
      <c r="F77" s="665"/>
      <c r="G77" s="665"/>
      <c r="H77" s="665"/>
      <c r="I77" s="665"/>
      <c r="J77" s="665"/>
      <c r="K77" s="665"/>
      <c r="L77" s="665"/>
      <c r="M77" s="665"/>
      <c r="N77" s="665">
        <v>1</v>
      </c>
      <c r="O77" s="665">
        <v>265</v>
      </c>
      <c r="P77" s="678"/>
      <c r="Q77" s="666">
        <v>265</v>
      </c>
    </row>
    <row r="78" spans="1:17" ht="14.4" customHeight="1" x14ac:dyDescent="0.3">
      <c r="A78" s="661" t="s">
        <v>3896</v>
      </c>
      <c r="B78" s="662" t="s">
        <v>3897</v>
      </c>
      <c r="C78" s="662" t="s">
        <v>3277</v>
      </c>
      <c r="D78" s="662" t="s">
        <v>4002</v>
      </c>
      <c r="E78" s="662" t="s">
        <v>4003</v>
      </c>
      <c r="F78" s="665"/>
      <c r="G78" s="665"/>
      <c r="H78" s="665"/>
      <c r="I78" s="665"/>
      <c r="J78" s="665"/>
      <c r="K78" s="665"/>
      <c r="L78" s="665"/>
      <c r="M78" s="665"/>
      <c r="N78" s="665">
        <v>1</v>
      </c>
      <c r="O78" s="665">
        <v>78</v>
      </c>
      <c r="P78" s="678"/>
      <c r="Q78" s="666">
        <v>78</v>
      </c>
    </row>
    <row r="79" spans="1:17" ht="14.4" customHeight="1" x14ac:dyDescent="0.3">
      <c r="A79" s="661" t="s">
        <v>3896</v>
      </c>
      <c r="B79" s="662" t="s">
        <v>3897</v>
      </c>
      <c r="C79" s="662" t="s">
        <v>3277</v>
      </c>
      <c r="D79" s="662" t="s">
        <v>4004</v>
      </c>
      <c r="E79" s="662" t="s">
        <v>4005</v>
      </c>
      <c r="F79" s="665">
        <v>1</v>
      </c>
      <c r="G79" s="665">
        <v>22</v>
      </c>
      <c r="H79" s="665">
        <v>1</v>
      </c>
      <c r="I79" s="665">
        <v>22</v>
      </c>
      <c r="J79" s="665">
        <v>5</v>
      </c>
      <c r="K79" s="665">
        <v>110</v>
      </c>
      <c r="L79" s="665">
        <v>5</v>
      </c>
      <c r="M79" s="665">
        <v>22</v>
      </c>
      <c r="N79" s="665">
        <v>3</v>
      </c>
      <c r="O79" s="665">
        <v>66</v>
      </c>
      <c r="P79" s="678">
        <v>3</v>
      </c>
      <c r="Q79" s="666">
        <v>22</v>
      </c>
    </row>
    <row r="80" spans="1:17" ht="14.4" customHeight="1" x14ac:dyDescent="0.3">
      <c r="A80" s="661" t="s">
        <v>3896</v>
      </c>
      <c r="B80" s="662" t="s">
        <v>3897</v>
      </c>
      <c r="C80" s="662" t="s">
        <v>3277</v>
      </c>
      <c r="D80" s="662" t="s">
        <v>4006</v>
      </c>
      <c r="E80" s="662" t="s">
        <v>4007</v>
      </c>
      <c r="F80" s="665">
        <v>5</v>
      </c>
      <c r="G80" s="665">
        <v>2475</v>
      </c>
      <c r="H80" s="665">
        <v>1</v>
      </c>
      <c r="I80" s="665">
        <v>495</v>
      </c>
      <c r="J80" s="665">
        <v>2</v>
      </c>
      <c r="K80" s="665">
        <v>990</v>
      </c>
      <c r="L80" s="665">
        <v>0.4</v>
      </c>
      <c r="M80" s="665">
        <v>495</v>
      </c>
      <c r="N80" s="665"/>
      <c r="O80" s="665"/>
      <c r="P80" s="678"/>
      <c r="Q80" s="666"/>
    </row>
    <row r="81" spans="1:17" ht="14.4" customHeight="1" x14ac:dyDescent="0.3">
      <c r="A81" s="661" t="s">
        <v>3896</v>
      </c>
      <c r="B81" s="662" t="s">
        <v>3897</v>
      </c>
      <c r="C81" s="662" t="s">
        <v>3277</v>
      </c>
      <c r="D81" s="662" t="s">
        <v>4008</v>
      </c>
      <c r="E81" s="662" t="s">
        <v>4009</v>
      </c>
      <c r="F81" s="665">
        <v>1</v>
      </c>
      <c r="G81" s="665">
        <v>261</v>
      </c>
      <c r="H81" s="665">
        <v>1</v>
      </c>
      <c r="I81" s="665">
        <v>261</v>
      </c>
      <c r="J81" s="665"/>
      <c r="K81" s="665"/>
      <c r="L81" s="665"/>
      <c r="M81" s="665"/>
      <c r="N81" s="665"/>
      <c r="O81" s="665"/>
      <c r="P81" s="678"/>
      <c r="Q81" s="666"/>
    </row>
    <row r="82" spans="1:17" ht="14.4" customHeight="1" x14ac:dyDescent="0.3">
      <c r="A82" s="661" t="s">
        <v>3896</v>
      </c>
      <c r="B82" s="662" t="s">
        <v>3897</v>
      </c>
      <c r="C82" s="662" t="s">
        <v>3277</v>
      </c>
      <c r="D82" s="662" t="s">
        <v>4010</v>
      </c>
      <c r="E82" s="662" t="s">
        <v>4011</v>
      </c>
      <c r="F82" s="665">
        <v>3</v>
      </c>
      <c r="G82" s="665">
        <v>69</v>
      </c>
      <c r="H82" s="665">
        <v>1</v>
      </c>
      <c r="I82" s="665">
        <v>23</v>
      </c>
      <c r="J82" s="665"/>
      <c r="K82" s="665"/>
      <c r="L82" s="665"/>
      <c r="M82" s="665"/>
      <c r="N82" s="665"/>
      <c r="O82" s="665"/>
      <c r="P82" s="678"/>
      <c r="Q82" s="666"/>
    </row>
    <row r="83" spans="1:17" ht="14.4" customHeight="1" x14ac:dyDescent="0.3">
      <c r="A83" s="661" t="s">
        <v>3896</v>
      </c>
      <c r="B83" s="662" t="s">
        <v>3897</v>
      </c>
      <c r="C83" s="662" t="s">
        <v>3277</v>
      </c>
      <c r="D83" s="662" t="s">
        <v>4012</v>
      </c>
      <c r="E83" s="662" t="s">
        <v>4013</v>
      </c>
      <c r="F83" s="665">
        <v>2</v>
      </c>
      <c r="G83" s="665">
        <v>1298</v>
      </c>
      <c r="H83" s="665">
        <v>1</v>
      </c>
      <c r="I83" s="665">
        <v>649</v>
      </c>
      <c r="J83" s="665">
        <v>2</v>
      </c>
      <c r="K83" s="665">
        <v>1300</v>
      </c>
      <c r="L83" s="665">
        <v>1.0015408320493067</v>
      </c>
      <c r="M83" s="665">
        <v>650</v>
      </c>
      <c r="N83" s="665"/>
      <c r="O83" s="665"/>
      <c r="P83" s="678"/>
      <c r="Q83" s="666"/>
    </row>
    <row r="84" spans="1:17" ht="14.4" customHeight="1" x14ac:dyDescent="0.3">
      <c r="A84" s="661" t="s">
        <v>3896</v>
      </c>
      <c r="B84" s="662" t="s">
        <v>3897</v>
      </c>
      <c r="C84" s="662" t="s">
        <v>3277</v>
      </c>
      <c r="D84" s="662" t="s">
        <v>4014</v>
      </c>
      <c r="E84" s="662" t="s">
        <v>4015</v>
      </c>
      <c r="F84" s="665"/>
      <c r="G84" s="665"/>
      <c r="H84" s="665"/>
      <c r="I84" s="665"/>
      <c r="J84" s="665"/>
      <c r="K84" s="665"/>
      <c r="L84" s="665"/>
      <c r="M84" s="665"/>
      <c r="N84" s="665">
        <v>1</v>
      </c>
      <c r="O84" s="665">
        <v>528</v>
      </c>
      <c r="P84" s="678"/>
      <c r="Q84" s="666">
        <v>528</v>
      </c>
    </row>
    <row r="85" spans="1:17" ht="14.4" customHeight="1" x14ac:dyDescent="0.3">
      <c r="A85" s="661" t="s">
        <v>3896</v>
      </c>
      <c r="B85" s="662" t="s">
        <v>3897</v>
      </c>
      <c r="C85" s="662" t="s">
        <v>3277</v>
      </c>
      <c r="D85" s="662" t="s">
        <v>4016</v>
      </c>
      <c r="E85" s="662" t="s">
        <v>4017</v>
      </c>
      <c r="F85" s="665"/>
      <c r="G85" s="665"/>
      <c r="H85" s="665"/>
      <c r="I85" s="665"/>
      <c r="J85" s="665"/>
      <c r="K85" s="665"/>
      <c r="L85" s="665"/>
      <c r="M85" s="665"/>
      <c r="N85" s="665">
        <v>32</v>
      </c>
      <c r="O85" s="665">
        <v>1184</v>
      </c>
      <c r="P85" s="678"/>
      <c r="Q85" s="666">
        <v>37</v>
      </c>
    </row>
    <row r="86" spans="1:17" ht="14.4" customHeight="1" x14ac:dyDescent="0.3">
      <c r="A86" s="661" t="s">
        <v>4018</v>
      </c>
      <c r="B86" s="662" t="s">
        <v>4019</v>
      </c>
      <c r="C86" s="662" t="s">
        <v>3236</v>
      </c>
      <c r="D86" s="662" t="s">
        <v>4020</v>
      </c>
      <c r="E86" s="662" t="s">
        <v>4021</v>
      </c>
      <c r="F86" s="665"/>
      <c r="G86" s="665"/>
      <c r="H86" s="665"/>
      <c r="I86" s="665"/>
      <c r="J86" s="665"/>
      <c r="K86" s="665"/>
      <c r="L86" s="665"/>
      <c r="M86" s="665"/>
      <c r="N86" s="665">
        <v>0.33</v>
      </c>
      <c r="O86" s="665">
        <v>893.65</v>
      </c>
      <c r="P86" s="678"/>
      <c r="Q86" s="666">
        <v>2708.030303030303</v>
      </c>
    </row>
    <row r="87" spans="1:17" ht="14.4" customHeight="1" x14ac:dyDescent="0.3">
      <c r="A87" s="661" t="s">
        <v>4018</v>
      </c>
      <c r="B87" s="662" t="s">
        <v>4019</v>
      </c>
      <c r="C87" s="662" t="s">
        <v>3236</v>
      </c>
      <c r="D87" s="662" t="s">
        <v>4022</v>
      </c>
      <c r="E87" s="662" t="s">
        <v>4023</v>
      </c>
      <c r="F87" s="665"/>
      <c r="G87" s="665"/>
      <c r="H87" s="665"/>
      <c r="I87" s="665"/>
      <c r="J87" s="665"/>
      <c r="K87" s="665"/>
      <c r="L87" s="665"/>
      <c r="M87" s="665"/>
      <c r="N87" s="665">
        <v>0.06</v>
      </c>
      <c r="O87" s="665">
        <v>296.63</v>
      </c>
      <c r="P87" s="678"/>
      <c r="Q87" s="666">
        <v>4943.833333333333</v>
      </c>
    </row>
    <row r="88" spans="1:17" ht="14.4" customHeight="1" x14ac:dyDescent="0.3">
      <c r="A88" s="661" t="s">
        <v>4018</v>
      </c>
      <c r="B88" s="662" t="s">
        <v>4019</v>
      </c>
      <c r="C88" s="662" t="s">
        <v>3236</v>
      </c>
      <c r="D88" s="662" t="s">
        <v>4024</v>
      </c>
      <c r="E88" s="662" t="s">
        <v>3860</v>
      </c>
      <c r="F88" s="665"/>
      <c r="G88" s="665"/>
      <c r="H88" s="665"/>
      <c r="I88" s="665"/>
      <c r="J88" s="665">
        <v>0.7</v>
      </c>
      <c r="K88" s="665">
        <v>665.93</v>
      </c>
      <c r="L88" s="665"/>
      <c r="M88" s="665">
        <v>951.32857142857142</v>
      </c>
      <c r="N88" s="665"/>
      <c r="O88" s="665"/>
      <c r="P88" s="678"/>
      <c r="Q88" s="666"/>
    </row>
    <row r="89" spans="1:17" ht="14.4" customHeight="1" x14ac:dyDescent="0.3">
      <c r="A89" s="661" t="s">
        <v>4018</v>
      </c>
      <c r="B89" s="662" t="s">
        <v>4019</v>
      </c>
      <c r="C89" s="662" t="s">
        <v>3236</v>
      </c>
      <c r="D89" s="662" t="s">
        <v>4025</v>
      </c>
      <c r="E89" s="662" t="s">
        <v>4023</v>
      </c>
      <c r="F89" s="665">
        <v>0.33</v>
      </c>
      <c r="G89" s="665">
        <v>3411.31</v>
      </c>
      <c r="H89" s="665">
        <v>1</v>
      </c>
      <c r="I89" s="665">
        <v>10337.30303030303</v>
      </c>
      <c r="J89" s="665">
        <v>0.1</v>
      </c>
      <c r="K89" s="665">
        <v>988.79</v>
      </c>
      <c r="L89" s="665">
        <v>0.28985638948087389</v>
      </c>
      <c r="M89" s="665">
        <v>9887.9</v>
      </c>
      <c r="N89" s="665">
        <v>0.32000000000000006</v>
      </c>
      <c r="O89" s="665">
        <v>3164.1</v>
      </c>
      <c r="P89" s="678">
        <v>0.92753223834831777</v>
      </c>
      <c r="Q89" s="666">
        <v>9887.8124999999982</v>
      </c>
    </row>
    <row r="90" spans="1:17" ht="14.4" customHeight="1" x14ac:dyDescent="0.3">
      <c r="A90" s="661" t="s">
        <v>4018</v>
      </c>
      <c r="B90" s="662" t="s">
        <v>4019</v>
      </c>
      <c r="C90" s="662" t="s">
        <v>3236</v>
      </c>
      <c r="D90" s="662" t="s">
        <v>4026</v>
      </c>
      <c r="E90" s="662" t="s">
        <v>4023</v>
      </c>
      <c r="F90" s="665">
        <v>0.3</v>
      </c>
      <c r="G90" s="665">
        <v>1951.96</v>
      </c>
      <c r="H90" s="665">
        <v>1</v>
      </c>
      <c r="I90" s="665">
        <v>6506.5333333333338</v>
      </c>
      <c r="J90" s="665"/>
      <c r="K90" s="665"/>
      <c r="L90" s="665"/>
      <c r="M90" s="665"/>
      <c r="N90" s="665"/>
      <c r="O90" s="665"/>
      <c r="P90" s="678"/>
      <c r="Q90" s="666"/>
    </row>
    <row r="91" spans="1:17" ht="14.4" customHeight="1" x14ac:dyDescent="0.3">
      <c r="A91" s="661" t="s">
        <v>4018</v>
      </c>
      <c r="B91" s="662" t="s">
        <v>4019</v>
      </c>
      <c r="C91" s="662" t="s">
        <v>3236</v>
      </c>
      <c r="D91" s="662" t="s">
        <v>4027</v>
      </c>
      <c r="E91" s="662" t="s">
        <v>4028</v>
      </c>
      <c r="F91" s="665">
        <v>2</v>
      </c>
      <c r="G91" s="665">
        <v>1950.44</v>
      </c>
      <c r="H91" s="665">
        <v>1</v>
      </c>
      <c r="I91" s="665">
        <v>975.22</v>
      </c>
      <c r="J91" s="665">
        <v>1</v>
      </c>
      <c r="K91" s="665">
        <v>932.82</v>
      </c>
      <c r="L91" s="665">
        <v>0.47826131539550054</v>
      </c>
      <c r="M91" s="665">
        <v>932.82</v>
      </c>
      <c r="N91" s="665"/>
      <c r="O91" s="665"/>
      <c r="P91" s="678"/>
      <c r="Q91" s="666"/>
    </row>
    <row r="92" spans="1:17" ht="14.4" customHeight="1" x14ac:dyDescent="0.3">
      <c r="A92" s="661" t="s">
        <v>4018</v>
      </c>
      <c r="B92" s="662" t="s">
        <v>4019</v>
      </c>
      <c r="C92" s="662" t="s">
        <v>3236</v>
      </c>
      <c r="D92" s="662" t="s">
        <v>4029</v>
      </c>
      <c r="E92" s="662" t="s">
        <v>3862</v>
      </c>
      <c r="F92" s="665">
        <v>0.30000000000000004</v>
      </c>
      <c r="G92" s="665">
        <v>1638.2400000000002</v>
      </c>
      <c r="H92" s="665">
        <v>1</v>
      </c>
      <c r="I92" s="665">
        <v>5460.8</v>
      </c>
      <c r="J92" s="665">
        <v>0.24000000000000002</v>
      </c>
      <c r="K92" s="665">
        <v>1062.48</v>
      </c>
      <c r="L92" s="665">
        <v>0.64854966305303241</v>
      </c>
      <c r="M92" s="665">
        <v>4427</v>
      </c>
      <c r="N92" s="665"/>
      <c r="O92" s="665"/>
      <c r="P92" s="678"/>
      <c r="Q92" s="666"/>
    </row>
    <row r="93" spans="1:17" ht="14.4" customHeight="1" x14ac:dyDescent="0.3">
      <c r="A93" s="661" t="s">
        <v>4018</v>
      </c>
      <c r="B93" s="662" t="s">
        <v>4019</v>
      </c>
      <c r="C93" s="662" t="s">
        <v>3236</v>
      </c>
      <c r="D93" s="662" t="s">
        <v>4030</v>
      </c>
      <c r="E93" s="662" t="s">
        <v>3862</v>
      </c>
      <c r="F93" s="665">
        <v>0.3</v>
      </c>
      <c r="G93" s="665">
        <v>3276.45</v>
      </c>
      <c r="H93" s="665">
        <v>1</v>
      </c>
      <c r="I93" s="665">
        <v>10921.5</v>
      </c>
      <c r="J93" s="665">
        <v>7.0000000000000007E-2</v>
      </c>
      <c r="K93" s="665">
        <v>619.78</v>
      </c>
      <c r="L93" s="665">
        <v>0.18916205038990372</v>
      </c>
      <c r="M93" s="665">
        <v>8853.9999999999982</v>
      </c>
      <c r="N93" s="665"/>
      <c r="O93" s="665"/>
      <c r="P93" s="678"/>
      <c r="Q93" s="666"/>
    </row>
    <row r="94" spans="1:17" ht="14.4" customHeight="1" x14ac:dyDescent="0.3">
      <c r="A94" s="661" t="s">
        <v>4018</v>
      </c>
      <c r="B94" s="662" t="s">
        <v>4019</v>
      </c>
      <c r="C94" s="662" t="s">
        <v>3236</v>
      </c>
      <c r="D94" s="662" t="s">
        <v>4031</v>
      </c>
      <c r="E94" s="662" t="s">
        <v>4032</v>
      </c>
      <c r="F94" s="665"/>
      <c r="G94" s="665"/>
      <c r="H94" s="665"/>
      <c r="I94" s="665"/>
      <c r="J94" s="665"/>
      <c r="K94" s="665"/>
      <c r="L94" s="665"/>
      <c r="M94" s="665"/>
      <c r="N94" s="665">
        <v>0.1</v>
      </c>
      <c r="O94" s="665">
        <v>194.93</v>
      </c>
      <c r="P94" s="678"/>
      <c r="Q94" s="666">
        <v>1949.3</v>
      </c>
    </row>
    <row r="95" spans="1:17" ht="14.4" customHeight="1" x14ac:dyDescent="0.3">
      <c r="A95" s="661" t="s">
        <v>4018</v>
      </c>
      <c r="B95" s="662" t="s">
        <v>4019</v>
      </c>
      <c r="C95" s="662" t="s">
        <v>3236</v>
      </c>
      <c r="D95" s="662" t="s">
        <v>3861</v>
      </c>
      <c r="E95" s="662" t="s">
        <v>3862</v>
      </c>
      <c r="F95" s="665"/>
      <c r="G95" s="665"/>
      <c r="H95" s="665"/>
      <c r="I95" s="665"/>
      <c r="J95" s="665">
        <v>1.5</v>
      </c>
      <c r="K95" s="665">
        <v>2656.2</v>
      </c>
      <c r="L95" s="665"/>
      <c r="M95" s="665">
        <v>1770.8</v>
      </c>
      <c r="N95" s="665">
        <v>0.6</v>
      </c>
      <c r="O95" s="665">
        <v>1062.48</v>
      </c>
      <c r="P95" s="678"/>
      <c r="Q95" s="666">
        <v>1770.8000000000002</v>
      </c>
    </row>
    <row r="96" spans="1:17" ht="14.4" customHeight="1" x14ac:dyDescent="0.3">
      <c r="A96" s="661" t="s">
        <v>4018</v>
      </c>
      <c r="B96" s="662" t="s">
        <v>4019</v>
      </c>
      <c r="C96" s="662" t="s">
        <v>3236</v>
      </c>
      <c r="D96" s="662" t="s">
        <v>4033</v>
      </c>
      <c r="E96" s="662" t="s">
        <v>4034</v>
      </c>
      <c r="F96" s="665">
        <v>0.05</v>
      </c>
      <c r="G96" s="665">
        <v>18.96</v>
      </c>
      <c r="H96" s="665">
        <v>1</v>
      </c>
      <c r="I96" s="665">
        <v>379.2</v>
      </c>
      <c r="J96" s="665"/>
      <c r="K96" s="665"/>
      <c r="L96" s="665"/>
      <c r="M96" s="665"/>
      <c r="N96" s="665">
        <v>0.3</v>
      </c>
      <c r="O96" s="665">
        <v>155.28</v>
      </c>
      <c r="P96" s="678">
        <v>8.1898734177215182</v>
      </c>
      <c r="Q96" s="666">
        <v>517.6</v>
      </c>
    </row>
    <row r="97" spans="1:17" ht="14.4" customHeight="1" x14ac:dyDescent="0.3">
      <c r="A97" s="661" t="s">
        <v>4018</v>
      </c>
      <c r="B97" s="662" t="s">
        <v>4019</v>
      </c>
      <c r="C97" s="662" t="s">
        <v>3236</v>
      </c>
      <c r="D97" s="662" t="s">
        <v>4035</v>
      </c>
      <c r="E97" s="662" t="s">
        <v>3862</v>
      </c>
      <c r="F97" s="665"/>
      <c r="G97" s="665"/>
      <c r="H97" s="665"/>
      <c r="I97" s="665"/>
      <c r="J97" s="665">
        <v>0.08</v>
      </c>
      <c r="K97" s="665">
        <v>2231.21</v>
      </c>
      <c r="L97" s="665"/>
      <c r="M97" s="665">
        <v>27890.125</v>
      </c>
      <c r="N97" s="665">
        <v>0.06</v>
      </c>
      <c r="O97" s="665">
        <v>1593.72</v>
      </c>
      <c r="P97" s="678"/>
      <c r="Q97" s="666">
        <v>26562</v>
      </c>
    </row>
    <row r="98" spans="1:17" ht="14.4" customHeight="1" x14ac:dyDescent="0.3">
      <c r="A98" s="661" t="s">
        <v>4018</v>
      </c>
      <c r="B98" s="662" t="s">
        <v>4019</v>
      </c>
      <c r="C98" s="662" t="s">
        <v>3274</v>
      </c>
      <c r="D98" s="662" t="s">
        <v>4036</v>
      </c>
      <c r="E98" s="662" t="s">
        <v>4037</v>
      </c>
      <c r="F98" s="665">
        <v>2</v>
      </c>
      <c r="G98" s="665">
        <v>3414.62</v>
      </c>
      <c r="H98" s="665">
        <v>1</v>
      </c>
      <c r="I98" s="665">
        <v>1707.31</v>
      </c>
      <c r="J98" s="665">
        <v>2</v>
      </c>
      <c r="K98" s="665">
        <v>3414.62</v>
      </c>
      <c r="L98" s="665">
        <v>1</v>
      </c>
      <c r="M98" s="665">
        <v>1707.31</v>
      </c>
      <c r="N98" s="665">
        <v>3</v>
      </c>
      <c r="O98" s="665">
        <v>5121.93</v>
      </c>
      <c r="P98" s="678">
        <v>1.5000000000000002</v>
      </c>
      <c r="Q98" s="666">
        <v>1707.3100000000002</v>
      </c>
    </row>
    <row r="99" spans="1:17" ht="14.4" customHeight="1" x14ac:dyDescent="0.3">
      <c r="A99" s="661" t="s">
        <v>4018</v>
      </c>
      <c r="B99" s="662" t="s">
        <v>4019</v>
      </c>
      <c r="C99" s="662" t="s">
        <v>3274</v>
      </c>
      <c r="D99" s="662" t="s">
        <v>4038</v>
      </c>
      <c r="E99" s="662" t="s">
        <v>4037</v>
      </c>
      <c r="F99" s="665">
        <v>3</v>
      </c>
      <c r="G99" s="665">
        <v>6198.9000000000005</v>
      </c>
      <c r="H99" s="665">
        <v>1</v>
      </c>
      <c r="I99" s="665">
        <v>2066.3000000000002</v>
      </c>
      <c r="J99" s="665"/>
      <c r="K99" s="665"/>
      <c r="L99" s="665"/>
      <c r="M99" s="665"/>
      <c r="N99" s="665">
        <v>1</v>
      </c>
      <c r="O99" s="665">
        <v>2066.3000000000002</v>
      </c>
      <c r="P99" s="678">
        <v>0.33333333333333331</v>
      </c>
      <c r="Q99" s="666">
        <v>2066.3000000000002</v>
      </c>
    </row>
    <row r="100" spans="1:17" ht="14.4" customHeight="1" x14ac:dyDescent="0.3">
      <c r="A100" s="661" t="s">
        <v>4018</v>
      </c>
      <c r="B100" s="662" t="s">
        <v>4019</v>
      </c>
      <c r="C100" s="662" t="s">
        <v>3274</v>
      </c>
      <c r="D100" s="662" t="s">
        <v>4039</v>
      </c>
      <c r="E100" s="662" t="s">
        <v>4040</v>
      </c>
      <c r="F100" s="665"/>
      <c r="G100" s="665"/>
      <c r="H100" s="665"/>
      <c r="I100" s="665"/>
      <c r="J100" s="665"/>
      <c r="K100" s="665"/>
      <c r="L100" s="665"/>
      <c r="M100" s="665"/>
      <c r="N100" s="665">
        <v>1</v>
      </c>
      <c r="O100" s="665">
        <v>1932.09</v>
      </c>
      <c r="P100" s="678"/>
      <c r="Q100" s="666">
        <v>1932.09</v>
      </c>
    </row>
    <row r="101" spans="1:17" ht="14.4" customHeight="1" x14ac:dyDescent="0.3">
      <c r="A101" s="661" t="s">
        <v>4018</v>
      </c>
      <c r="B101" s="662" t="s">
        <v>4019</v>
      </c>
      <c r="C101" s="662" t="s">
        <v>3274</v>
      </c>
      <c r="D101" s="662" t="s">
        <v>4041</v>
      </c>
      <c r="E101" s="662" t="s">
        <v>4042</v>
      </c>
      <c r="F101" s="665">
        <v>3</v>
      </c>
      <c r="G101" s="665">
        <v>3083.2799999999997</v>
      </c>
      <c r="H101" s="665">
        <v>1</v>
      </c>
      <c r="I101" s="665">
        <v>1027.76</v>
      </c>
      <c r="J101" s="665"/>
      <c r="K101" s="665"/>
      <c r="L101" s="665"/>
      <c r="M101" s="665"/>
      <c r="N101" s="665">
        <v>1</v>
      </c>
      <c r="O101" s="665">
        <v>1027.76</v>
      </c>
      <c r="P101" s="678">
        <v>0.33333333333333337</v>
      </c>
      <c r="Q101" s="666">
        <v>1027.76</v>
      </c>
    </row>
    <row r="102" spans="1:17" ht="14.4" customHeight="1" x14ac:dyDescent="0.3">
      <c r="A102" s="661" t="s">
        <v>4018</v>
      </c>
      <c r="B102" s="662" t="s">
        <v>4019</v>
      </c>
      <c r="C102" s="662" t="s">
        <v>3274</v>
      </c>
      <c r="D102" s="662" t="s">
        <v>4043</v>
      </c>
      <c r="E102" s="662" t="s">
        <v>4044</v>
      </c>
      <c r="F102" s="665">
        <v>2</v>
      </c>
      <c r="G102" s="665">
        <v>34146.1</v>
      </c>
      <c r="H102" s="665">
        <v>1</v>
      </c>
      <c r="I102" s="665">
        <v>17073.05</v>
      </c>
      <c r="J102" s="665">
        <v>1</v>
      </c>
      <c r="K102" s="665">
        <v>17073.05</v>
      </c>
      <c r="L102" s="665">
        <v>0.5</v>
      </c>
      <c r="M102" s="665">
        <v>17073.05</v>
      </c>
      <c r="N102" s="665"/>
      <c r="O102" s="665"/>
      <c r="P102" s="678"/>
      <c r="Q102" s="666"/>
    </row>
    <row r="103" spans="1:17" ht="14.4" customHeight="1" x14ac:dyDescent="0.3">
      <c r="A103" s="661" t="s">
        <v>4018</v>
      </c>
      <c r="B103" s="662" t="s">
        <v>4019</v>
      </c>
      <c r="C103" s="662" t="s">
        <v>3274</v>
      </c>
      <c r="D103" s="662" t="s">
        <v>4045</v>
      </c>
      <c r="E103" s="662" t="s">
        <v>4046</v>
      </c>
      <c r="F103" s="665">
        <v>2</v>
      </c>
      <c r="G103" s="665">
        <v>2005.6</v>
      </c>
      <c r="H103" s="665">
        <v>1</v>
      </c>
      <c r="I103" s="665">
        <v>1002.8</v>
      </c>
      <c r="J103" s="665">
        <v>2</v>
      </c>
      <c r="K103" s="665">
        <v>2005.6</v>
      </c>
      <c r="L103" s="665">
        <v>1</v>
      </c>
      <c r="M103" s="665">
        <v>1002.8</v>
      </c>
      <c r="N103" s="665">
        <v>3</v>
      </c>
      <c r="O103" s="665">
        <v>3008.3999999999996</v>
      </c>
      <c r="P103" s="678">
        <v>1.4999999999999998</v>
      </c>
      <c r="Q103" s="666">
        <v>1002.7999999999998</v>
      </c>
    </row>
    <row r="104" spans="1:17" ht="14.4" customHeight="1" x14ac:dyDescent="0.3">
      <c r="A104" s="661" t="s">
        <v>4018</v>
      </c>
      <c r="B104" s="662" t="s">
        <v>4019</v>
      </c>
      <c r="C104" s="662" t="s">
        <v>3274</v>
      </c>
      <c r="D104" s="662" t="s">
        <v>4047</v>
      </c>
      <c r="E104" s="662" t="s">
        <v>4048</v>
      </c>
      <c r="F104" s="665">
        <v>1</v>
      </c>
      <c r="G104" s="665">
        <v>831.16</v>
      </c>
      <c r="H104" s="665">
        <v>1</v>
      </c>
      <c r="I104" s="665">
        <v>831.16</v>
      </c>
      <c r="J104" s="665">
        <v>1</v>
      </c>
      <c r="K104" s="665">
        <v>831.16</v>
      </c>
      <c r="L104" s="665">
        <v>1</v>
      </c>
      <c r="M104" s="665">
        <v>831.16</v>
      </c>
      <c r="N104" s="665">
        <v>1</v>
      </c>
      <c r="O104" s="665">
        <v>831.16</v>
      </c>
      <c r="P104" s="678">
        <v>1</v>
      </c>
      <c r="Q104" s="666">
        <v>831.16</v>
      </c>
    </row>
    <row r="105" spans="1:17" ht="14.4" customHeight="1" x14ac:dyDescent="0.3">
      <c r="A105" s="661" t="s">
        <v>4018</v>
      </c>
      <c r="B105" s="662" t="s">
        <v>4019</v>
      </c>
      <c r="C105" s="662" t="s">
        <v>3274</v>
      </c>
      <c r="D105" s="662" t="s">
        <v>4049</v>
      </c>
      <c r="E105" s="662" t="s">
        <v>4050</v>
      </c>
      <c r="F105" s="665">
        <v>1</v>
      </c>
      <c r="G105" s="665">
        <v>1472.88</v>
      </c>
      <c r="H105" s="665">
        <v>1</v>
      </c>
      <c r="I105" s="665">
        <v>1472.88</v>
      </c>
      <c r="J105" s="665"/>
      <c r="K105" s="665"/>
      <c r="L105" s="665"/>
      <c r="M105" s="665"/>
      <c r="N105" s="665"/>
      <c r="O105" s="665"/>
      <c r="P105" s="678"/>
      <c r="Q105" s="666"/>
    </row>
    <row r="106" spans="1:17" ht="14.4" customHeight="1" x14ac:dyDescent="0.3">
      <c r="A106" s="661" t="s">
        <v>4018</v>
      </c>
      <c r="B106" s="662" t="s">
        <v>4019</v>
      </c>
      <c r="C106" s="662" t="s">
        <v>3274</v>
      </c>
      <c r="D106" s="662" t="s">
        <v>4051</v>
      </c>
      <c r="E106" s="662" t="s">
        <v>4052</v>
      </c>
      <c r="F106" s="665"/>
      <c r="G106" s="665"/>
      <c r="H106" s="665"/>
      <c r="I106" s="665"/>
      <c r="J106" s="665">
        <v>1</v>
      </c>
      <c r="K106" s="665">
        <v>1312.14</v>
      </c>
      <c r="L106" s="665"/>
      <c r="M106" s="665">
        <v>1312.14</v>
      </c>
      <c r="N106" s="665">
        <v>3</v>
      </c>
      <c r="O106" s="665">
        <v>3936.42</v>
      </c>
      <c r="P106" s="678"/>
      <c r="Q106" s="666">
        <v>1312.14</v>
      </c>
    </row>
    <row r="107" spans="1:17" ht="14.4" customHeight="1" x14ac:dyDescent="0.3">
      <c r="A107" s="661" t="s">
        <v>4018</v>
      </c>
      <c r="B107" s="662" t="s">
        <v>4019</v>
      </c>
      <c r="C107" s="662" t="s">
        <v>3274</v>
      </c>
      <c r="D107" s="662" t="s">
        <v>4053</v>
      </c>
      <c r="E107" s="662" t="s">
        <v>4054</v>
      </c>
      <c r="F107" s="665">
        <v>2</v>
      </c>
      <c r="G107" s="665">
        <v>2611.64</v>
      </c>
      <c r="H107" s="665">
        <v>1</v>
      </c>
      <c r="I107" s="665">
        <v>1305.82</v>
      </c>
      <c r="J107" s="665">
        <v>1</v>
      </c>
      <c r="K107" s="665">
        <v>1146.33</v>
      </c>
      <c r="L107" s="665">
        <v>0.43893109310624739</v>
      </c>
      <c r="M107" s="665">
        <v>1146.33</v>
      </c>
      <c r="N107" s="665">
        <v>3</v>
      </c>
      <c r="O107" s="665">
        <v>3438.99</v>
      </c>
      <c r="P107" s="678">
        <v>1.3167932793187422</v>
      </c>
      <c r="Q107" s="666">
        <v>1146.33</v>
      </c>
    </row>
    <row r="108" spans="1:17" ht="14.4" customHeight="1" x14ac:dyDescent="0.3">
      <c r="A108" s="661" t="s">
        <v>4018</v>
      </c>
      <c r="B108" s="662" t="s">
        <v>4019</v>
      </c>
      <c r="C108" s="662" t="s">
        <v>3274</v>
      </c>
      <c r="D108" s="662" t="s">
        <v>4055</v>
      </c>
      <c r="E108" s="662" t="s">
        <v>4056</v>
      </c>
      <c r="F108" s="665">
        <v>1</v>
      </c>
      <c r="G108" s="665">
        <v>359.1</v>
      </c>
      <c r="H108" s="665">
        <v>1</v>
      </c>
      <c r="I108" s="665">
        <v>359.1</v>
      </c>
      <c r="J108" s="665"/>
      <c r="K108" s="665"/>
      <c r="L108" s="665"/>
      <c r="M108" s="665"/>
      <c r="N108" s="665"/>
      <c r="O108" s="665"/>
      <c r="P108" s="678"/>
      <c r="Q108" s="666"/>
    </row>
    <row r="109" spans="1:17" ht="14.4" customHeight="1" x14ac:dyDescent="0.3">
      <c r="A109" s="661" t="s">
        <v>4018</v>
      </c>
      <c r="B109" s="662" t="s">
        <v>4019</v>
      </c>
      <c r="C109" s="662" t="s">
        <v>3274</v>
      </c>
      <c r="D109" s="662" t="s">
        <v>4057</v>
      </c>
      <c r="E109" s="662" t="s">
        <v>4058</v>
      </c>
      <c r="F109" s="665"/>
      <c r="G109" s="665"/>
      <c r="H109" s="665"/>
      <c r="I109" s="665"/>
      <c r="J109" s="665"/>
      <c r="K109" s="665"/>
      <c r="L109" s="665"/>
      <c r="M109" s="665"/>
      <c r="N109" s="665">
        <v>1</v>
      </c>
      <c r="O109" s="665">
        <v>13078</v>
      </c>
      <c r="P109" s="678"/>
      <c r="Q109" s="666">
        <v>13078</v>
      </c>
    </row>
    <row r="110" spans="1:17" ht="14.4" customHeight="1" x14ac:dyDescent="0.3">
      <c r="A110" s="661" t="s">
        <v>4018</v>
      </c>
      <c r="B110" s="662" t="s">
        <v>4019</v>
      </c>
      <c r="C110" s="662" t="s">
        <v>3274</v>
      </c>
      <c r="D110" s="662" t="s">
        <v>4059</v>
      </c>
      <c r="E110" s="662" t="s">
        <v>4060</v>
      </c>
      <c r="F110" s="665">
        <v>1</v>
      </c>
      <c r="G110" s="665">
        <v>893.9</v>
      </c>
      <c r="H110" s="665">
        <v>1</v>
      </c>
      <c r="I110" s="665">
        <v>893.9</v>
      </c>
      <c r="J110" s="665"/>
      <c r="K110" s="665"/>
      <c r="L110" s="665"/>
      <c r="M110" s="665"/>
      <c r="N110" s="665"/>
      <c r="O110" s="665"/>
      <c r="P110" s="678"/>
      <c r="Q110" s="666"/>
    </row>
    <row r="111" spans="1:17" ht="14.4" customHeight="1" x14ac:dyDescent="0.3">
      <c r="A111" s="661" t="s">
        <v>4018</v>
      </c>
      <c r="B111" s="662" t="s">
        <v>4019</v>
      </c>
      <c r="C111" s="662" t="s">
        <v>3274</v>
      </c>
      <c r="D111" s="662" t="s">
        <v>4061</v>
      </c>
      <c r="E111" s="662" t="s">
        <v>4062</v>
      </c>
      <c r="F111" s="665">
        <v>2</v>
      </c>
      <c r="G111" s="665">
        <v>33663.379999999997</v>
      </c>
      <c r="H111" s="665">
        <v>1</v>
      </c>
      <c r="I111" s="665">
        <v>16831.689999999999</v>
      </c>
      <c r="J111" s="665"/>
      <c r="K111" s="665"/>
      <c r="L111" s="665"/>
      <c r="M111" s="665"/>
      <c r="N111" s="665">
        <v>1</v>
      </c>
      <c r="O111" s="665">
        <v>16831.689999999999</v>
      </c>
      <c r="P111" s="678">
        <v>0.5</v>
      </c>
      <c r="Q111" s="666">
        <v>16831.689999999999</v>
      </c>
    </row>
    <row r="112" spans="1:17" ht="14.4" customHeight="1" x14ac:dyDescent="0.3">
      <c r="A112" s="661" t="s">
        <v>4018</v>
      </c>
      <c r="B112" s="662" t="s">
        <v>4019</v>
      </c>
      <c r="C112" s="662" t="s">
        <v>3274</v>
      </c>
      <c r="D112" s="662" t="s">
        <v>4063</v>
      </c>
      <c r="E112" s="662" t="s">
        <v>4064</v>
      </c>
      <c r="F112" s="665">
        <v>2</v>
      </c>
      <c r="G112" s="665">
        <v>21290.02</v>
      </c>
      <c r="H112" s="665">
        <v>1</v>
      </c>
      <c r="I112" s="665">
        <v>10645.01</v>
      </c>
      <c r="J112" s="665"/>
      <c r="K112" s="665"/>
      <c r="L112" s="665"/>
      <c r="M112" s="665"/>
      <c r="N112" s="665"/>
      <c r="O112" s="665"/>
      <c r="P112" s="678"/>
      <c r="Q112" s="666"/>
    </row>
    <row r="113" spans="1:17" ht="14.4" customHeight="1" x14ac:dyDescent="0.3">
      <c r="A113" s="661" t="s">
        <v>4018</v>
      </c>
      <c r="B113" s="662" t="s">
        <v>4019</v>
      </c>
      <c r="C113" s="662" t="s">
        <v>3274</v>
      </c>
      <c r="D113" s="662" t="s">
        <v>4065</v>
      </c>
      <c r="E113" s="662" t="s">
        <v>4066</v>
      </c>
      <c r="F113" s="665">
        <v>3</v>
      </c>
      <c r="G113" s="665">
        <v>19761.39</v>
      </c>
      <c r="H113" s="665">
        <v>1</v>
      </c>
      <c r="I113" s="665">
        <v>6587.13</v>
      </c>
      <c r="J113" s="665"/>
      <c r="K113" s="665"/>
      <c r="L113" s="665"/>
      <c r="M113" s="665"/>
      <c r="N113" s="665"/>
      <c r="O113" s="665"/>
      <c r="P113" s="678"/>
      <c r="Q113" s="666"/>
    </row>
    <row r="114" spans="1:17" ht="14.4" customHeight="1" x14ac:dyDescent="0.3">
      <c r="A114" s="661" t="s">
        <v>4018</v>
      </c>
      <c r="B114" s="662" t="s">
        <v>4019</v>
      </c>
      <c r="C114" s="662" t="s">
        <v>3274</v>
      </c>
      <c r="D114" s="662" t="s">
        <v>4067</v>
      </c>
      <c r="E114" s="662" t="s">
        <v>4068</v>
      </c>
      <c r="F114" s="665">
        <v>3</v>
      </c>
      <c r="G114" s="665">
        <v>13080</v>
      </c>
      <c r="H114" s="665">
        <v>1</v>
      </c>
      <c r="I114" s="665">
        <v>4360</v>
      </c>
      <c r="J114" s="665"/>
      <c r="K114" s="665"/>
      <c r="L114" s="665"/>
      <c r="M114" s="665"/>
      <c r="N114" s="665">
        <v>1</v>
      </c>
      <c r="O114" s="665">
        <v>4360</v>
      </c>
      <c r="P114" s="678">
        <v>0.33333333333333331</v>
      </c>
      <c r="Q114" s="666">
        <v>4360</v>
      </c>
    </row>
    <row r="115" spans="1:17" ht="14.4" customHeight="1" x14ac:dyDescent="0.3">
      <c r="A115" s="661" t="s">
        <v>4018</v>
      </c>
      <c r="B115" s="662" t="s">
        <v>4019</v>
      </c>
      <c r="C115" s="662" t="s">
        <v>3274</v>
      </c>
      <c r="D115" s="662" t="s">
        <v>4069</v>
      </c>
      <c r="E115" s="662" t="s">
        <v>4070</v>
      </c>
      <c r="F115" s="665"/>
      <c r="G115" s="665"/>
      <c r="H115" s="665"/>
      <c r="I115" s="665"/>
      <c r="J115" s="665"/>
      <c r="K115" s="665"/>
      <c r="L115" s="665"/>
      <c r="M115" s="665"/>
      <c r="N115" s="665">
        <v>1</v>
      </c>
      <c r="O115" s="665">
        <v>3178.63</v>
      </c>
      <c r="P115" s="678"/>
      <c r="Q115" s="666">
        <v>3178.63</v>
      </c>
    </row>
    <row r="116" spans="1:17" ht="14.4" customHeight="1" x14ac:dyDescent="0.3">
      <c r="A116" s="661" t="s">
        <v>4018</v>
      </c>
      <c r="B116" s="662" t="s">
        <v>4019</v>
      </c>
      <c r="C116" s="662" t="s">
        <v>3274</v>
      </c>
      <c r="D116" s="662" t="s">
        <v>4071</v>
      </c>
      <c r="E116" s="662" t="s">
        <v>4072</v>
      </c>
      <c r="F116" s="665"/>
      <c r="G116" s="665"/>
      <c r="H116" s="665"/>
      <c r="I116" s="665"/>
      <c r="J116" s="665"/>
      <c r="K116" s="665"/>
      <c r="L116" s="665"/>
      <c r="M116" s="665"/>
      <c r="N116" s="665">
        <v>3</v>
      </c>
      <c r="O116" s="665">
        <v>56700</v>
      </c>
      <c r="P116" s="678"/>
      <c r="Q116" s="666">
        <v>18900</v>
      </c>
    </row>
    <row r="117" spans="1:17" ht="14.4" customHeight="1" x14ac:dyDescent="0.3">
      <c r="A117" s="661" t="s">
        <v>4018</v>
      </c>
      <c r="B117" s="662" t="s">
        <v>4019</v>
      </c>
      <c r="C117" s="662" t="s">
        <v>3274</v>
      </c>
      <c r="D117" s="662" t="s">
        <v>4073</v>
      </c>
      <c r="E117" s="662" t="s">
        <v>4074</v>
      </c>
      <c r="F117" s="665"/>
      <c r="G117" s="665"/>
      <c r="H117" s="665"/>
      <c r="I117" s="665"/>
      <c r="J117" s="665"/>
      <c r="K117" s="665"/>
      <c r="L117" s="665"/>
      <c r="M117" s="665"/>
      <c r="N117" s="665">
        <v>1</v>
      </c>
      <c r="O117" s="665">
        <v>3809.88</v>
      </c>
      <c r="P117" s="678"/>
      <c r="Q117" s="666">
        <v>3809.88</v>
      </c>
    </row>
    <row r="118" spans="1:17" ht="14.4" customHeight="1" x14ac:dyDescent="0.3">
      <c r="A118" s="661" t="s">
        <v>4018</v>
      </c>
      <c r="B118" s="662" t="s">
        <v>4019</v>
      </c>
      <c r="C118" s="662" t="s">
        <v>3277</v>
      </c>
      <c r="D118" s="662" t="s">
        <v>4075</v>
      </c>
      <c r="E118" s="662" t="s">
        <v>4076</v>
      </c>
      <c r="F118" s="665">
        <v>7</v>
      </c>
      <c r="G118" s="665">
        <v>1435</v>
      </c>
      <c r="H118" s="665">
        <v>1</v>
      </c>
      <c r="I118" s="665">
        <v>205</v>
      </c>
      <c r="J118" s="665">
        <v>3</v>
      </c>
      <c r="K118" s="665">
        <v>621</v>
      </c>
      <c r="L118" s="665">
        <v>0.43275261324041814</v>
      </c>
      <c r="M118" s="665">
        <v>207</v>
      </c>
      <c r="N118" s="665"/>
      <c r="O118" s="665"/>
      <c r="P118" s="678"/>
      <c r="Q118" s="666"/>
    </row>
    <row r="119" spans="1:17" ht="14.4" customHeight="1" x14ac:dyDescent="0.3">
      <c r="A119" s="661" t="s">
        <v>4018</v>
      </c>
      <c r="B119" s="662" t="s">
        <v>4019</v>
      </c>
      <c r="C119" s="662" t="s">
        <v>3277</v>
      </c>
      <c r="D119" s="662" t="s">
        <v>4077</v>
      </c>
      <c r="E119" s="662" t="s">
        <v>4078</v>
      </c>
      <c r="F119" s="665"/>
      <c r="G119" s="665"/>
      <c r="H119" s="665"/>
      <c r="I119" s="665"/>
      <c r="J119" s="665">
        <v>4</v>
      </c>
      <c r="K119" s="665">
        <v>604</v>
      </c>
      <c r="L119" s="665"/>
      <c r="M119" s="665">
        <v>151</v>
      </c>
      <c r="N119" s="665">
        <v>1</v>
      </c>
      <c r="O119" s="665">
        <v>155</v>
      </c>
      <c r="P119" s="678"/>
      <c r="Q119" s="666">
        <v>155</v>
      </c>
    </row>
    <row r="120" spans="1:17" ht="14.4" customHeight="1" x14ac:dyDescent="0.3">
      <c r="A120" s="661" t="s">
        <v>4018</v>
      </c>
      <c r="B120" s="662" t="s">
        <v>4019</v>
      </c>
      <c r="C120" s="662" t="s">
        <v>3277</v>
      </c>
      <c r="D120" s="662" t="s">
        <v>4079</v>
      </c>
      <c r="E120" s="662" t="s">
        <v>4080</v>
      </c>
      <c r="F120" s="665"/>
      <c r="G120" s="665"/>
      <c r="H120" s="665"/>
      <c r="I120" s="665"/>
      <c r="J120" s="665">
        <v>1</v>
      </c>
      <c r="K120" s="665">
        <v>219</v>
      </c>
      <c r="L120" s="665"/>
      <c r="M120" s="665">
        <v>219</v>
      </c>
      <c r="N120" s="665"/>
      <c r="O120" s="665"/>
      <c r="P120" s="678"/>
      <c r="Q120" s="666"/>
    </row>
    <row r="121" spans="1:17" ht="14.4" customHeight="1" x14ac:dyDescent="0.3">
      <c r="A121" s="661" t="s">
        <v>4018</v>
      </c>
      <c r="B121" s="662" t="s">
        <v>4019</v>
      </c>
      <c r="C121" s="662" t="s">
        <v>3277</v>
      </c>
      <c r="D121" s="662" t="s">
        <v>4081</v>
      </c>
      <c r="E121" s="662" t="s">
        <v>4082</v>
      </c>
      <c r="F121" s="665">
        <v>1</v>
      </c>
      <c r="G121" s="665">
        <v>326</v>
      </c>
      <c r="H121" s="665">
        <v>1</v>
      </c>
      <c r="I121" s="665">
        <v>326</v>
      </c>
      <c r="J121" s="665"/>
      <c r="K121" s="665"/>
      <c r="L121" s="665"/>
      <c r="M121" s="665"/>
      <c r="N121" s="665"/>
      <c r="O121" s="665"/>
      <c r="P121" s="678"/>
      <c r="Q121" s="666"/>
    </row>
    <row r="122" spans="1:17" ht="14.4" customHeight="1" x14ac:dyDescent="0.3">
      <c r="A122" s="661" t="s">
        <v>4018</v>
      </c>
      <c r="B122" s="662" t="s">
        <v>4019</v>
      </c>
      <c r="C122" s="662" t="s">
        <v>3277</v>
      </c>
      <c r="D122" s="662" t="s">
        <v>4083</v>
      </c>
      <c r="E122" s="662" t="s">
        <v>4084</v>
      </c>
      <c r="F122" s="665">
        <v>3</v>
      </c>
      <c r="G122" s="665">
        <v>12381</v>
      </c>
      <c r="H122" s="665">
        <v>1</v>
      </c>
      <c r="I122" s="665">
        <v>4127</v>
      </c>
      <c r="J122" s="665"/>
      <c r="K122" s="665"/>
      <c r="L122" s="665"/>
      <c r="M122" s="665"/>
      <c r="N122" s="665">
        <v>1</v>
      </c>
      <c r="O122" s="665">
        <v>4164</v>
      </c>
      <c r="P122" s="678">
        <v>0.33632178337775626</v>
      </c>
      <c r="Q122" s="666">
        <v>4164</v>
      </c>
    </row>
    <row r="123" spans="1:17" ht="14.4" customHeight="1" x14ac:dyDescent="0.3">
      <c r="A123" s="661" t="s">
        <v>4018</v>
      </c>
      <c r="B123" s="662" t="s">
        <v>4019</v>
      </c>
      <c r="C123" s="662" t="s">
        <v>3277</v>
      </c>
      <c r="D123" s="662" t="s">
        <v>4085</v>
      </c>
      <c r="E123" s="662" t="s">
        <v>4086</v>
      </c>
      <c r="F123" s="665"/>
      <c r="G123" s="665"/>
      <c r="H123" s="665"/>
      <c r="I123" s="665"/>
      <c r="J123" s="665">
        <v>1</v>
      </c>
      <c r="K123" s="665">
        <v>279</v>
      </c>
      <c r="L123" s="665"/>
      <c r="M123" s="665">
        <v>279</v>
      </c>
      <c r="N123" s="665"/>
      <c r="O123" s="665"/>
      <c r="P123" s="678"/>
      <c r="Q123" s="666"/>
    </row>
    <row r="124" spans="1:17" ht="14.4" customHeight="1" x14ac:dyDescent="0.3">
      <c r="A124" s="661" t="s">
        <v>4018</v>
      </c>
      <c r="B124" s="662" t="s">
        <v>4019</v>
      </c>
      <c r="C124" s="662" t="s">
        <v>3277</v>
      </c>
      <c r="D124" s="662" t="s">
        <v>4087</v>
      </c>
      <c r="E124" s="662" t="s">
        <v>4088</v>
      </c>
      <c r="F124" s="665">
        <v>2</v>
      </c>
      <c r="G124" s="665">
        <v>3030</v>
      </c>
      <c r="H124" s="665">
        <v>1</v>
      </c>
      <c r="I124" s="665">
        <v>1515</v>
      </c>
      <c r="J124" s="665">
        <v>1</v>
      </c>
      <c r="K124" s="665">
        <v>1527</v>
      </c>
      <c r="L124" s="665">
        <v>0.50396039603960396</v>
      </c>
      <c r="M124" s="665">
        <v>1527</v>
      </c>
      <c r="N124" s="665">
        <v>3</v>
      </c>
      <c r="O124" s="665">
        <v>4725</v>
      </c>
      <c r="P124" s="678">
        <v>1.5594059405940595</v>
      </c>
      <c r="Q124" s="666">
        <v>1575</v>
      </c>
    </row>
    <row r="125" spans="1:17" ht="14.4" customHeight="1" x14ac:dyDescent="0.3">
      <c r="A125" s="661" t="s">
        <v>4018</v>
      </c>
      <c r="B125" s="662" t="s">
        <v>4019</v>
      </c>
      <c r="C125" s="662" t="s">
        <v>3277</v>
      </c>
      <c r="D125" s="662" t="s">
        <v>4089</v>
      </c>
      <c r="E125" s="662" t="s">
        <v>4090</v>
      </c>
      <c r="F125" s="665">
        <v>8</v>
      </c>
      <c r="G125" s="665">
        <v>30520</v>
      </c>
      <c r="H125" s="665">
        <v>1</v>
      </c>
      <c r="I125" s="665">
        <v>3815</v>
      </c>
      <c r="J125" s="665"/>
      <c r="K125" s="665"/>
      <c r="L125" s="665"/>
      <c r="M125" s="665"/>
      <c r="N125" s="665">
        <v>4</v>
      </c>
      <c r="O125" s="665">
        <v>15440</v>
      </c>
      <c r="P125" s="678">
        <v>0.50589777195281782</v>
      </c>
      <c r="Q125" s="666">
        <v>3860</v>
      </c>
    </row>
    <row r="126" spans="1:17" ht="14.4" customHeight="1" x14ac:dyDescent="0.3">
      <c r="A126" s="661" t="s">
        <v>4018</v>
      </c>
      <c r="B126" s="662" t="s">
        <v>4019</v>
      </c>
      <c r="C126" s="662" t="s">
        <v>3277</v>
      </c>
      <c r="D126" s="662" t="s">
        <v>4091</v>
      </c>
      <c r="E126" s="662" t="s">
        <v>4092</v>
      </c>
      <c r="F126" s="665">
        <v>11</v>
      </c>
      <c r="G126" s="665">
        <v>55748</v>
      </c>
      <c r="H126" s="665">
        <v>1</v>
      </c>
      <c r="I126" s="665">
        <v>5068</v>
      </c>
      <c r="J126" s="665">
        <v>10</v>
      </c>
      <c r="K126" s="665">
        <v>50760</v>
      </c>
      <c r="L126" s="665">
        <v>0.91052593815024752</v>
      </c>
      <c r="M126" s="665">
        <v>5076</v>
      </c>
      <c r="N126" s="665"/>
      <c r="O126" s="665"/>
      <c r="P126" s="678"/>
      <c r="Q126" s="666"/>
    </row>
    <row r="127" spans="1:17" ht="14.4" customHeight="1" x14ac:dyDescent="0.3">
      <c r="A127" s="661" t="s">
        <v>4018</v>
      </c>
      <c r="B127" s="662" t="s">
        <v>4019</v>
      </c>
      <c r="C127" s="662" t="s">
        <v>3277</v>
      </c>
      <c r="D127" s="662" t="s">
        <v>4093</v>
      </c>
      <c r="E127" s="662" t="s">
        <v>4094</v>
      </c>
      <c r="F127" s="665"/>
      <c r="G127" s="665"/>
      <c r="H127" s="665"/>
      <c r="I127" s="665"/>
      <c r="J127" s="665">
        <v>1</v>
      </c>
      <c r="K127" s="665">
        <v>5516</v>
      </c>
      <c r="L127" s="665"/>
      <c r="M127" s="665">
        <v>5516</v>
      </c>
      <c r="N127" s="665"/>
      <c r="O127" s="665"/>
      <c r="P127" s="678"/>
      <c r="Q127" s="666"/>
    </row>
    <row r="128" spans="1:17" ht="14.4" customHeight="1" x14ac:dyDescent="0.3">
      <c r="A128" s="661" t="s">
        <v>4018</v>
      </c>
      <c r="B128" s="662" t="s">
        <v>4019</v>
      </c>
      <c r="C128" s="662" t="s">
        <v>3277</v>
      </c>
      <c r="D128" s="662" t="s">
        <v>4095</v>
      </c>
      <c r="E128" s="662" t="s">
        <v>4096</v>
      </c>
      <c r="F128" s="665">
        <v>20</v>
      </c>
      <c r="G128" s="665">
        <v>3460</v>
      </c>
      <c r="H128" s="665">
        <v>1</v>
      </c>
      <c r="I128" s="665">
        <v>173</v>
      </c>
      <c r="J128" s="665">
        <v>27</v>
      </c>
      <c r="K128" s="665">
        <v>4725</v>
      </c>
      <c r="L128" s="665">
        <v>1.3656069364161849</v>
      </c>
      <c r="M128" s="665">
        <v>175</v>
      </c>
      <c r="N128" s="665">
        <v>27</v>
      </c>
      <c r="O128" s="665">
        <v>4779</v>
      </c>
      <c r="P128" s="678">
        <v>1.38121387283237</v>
      </c>
      <c r="Q128" s="666">
        <v>177</v>
      </c>
    </row>
    <row r="129" spans="1:17" ht="14.4" customHeight="1" x14ac:dyDescent="0.3">
      <c r="A129" s="661" t="s">
        <v>4018</v>
      </c>
      <c r="B129" s="662" t="s">
        <v>4019</v>
      </c>
      <c r="C129" s="662" t="s">
        <v>3277</v>
      </c>
      <c r="D129" s="662" t="s">
        <v>4097</v>
      </c>
      <c r="E129" s="662" t="s">
        <v>4098</v>
      </c>
      <c r="F129" s="665">
        <v>11</v>
      </c>
      <c r="G129" s="665">
        <v>21956</v>
      </c>
      <c r="H129" s="665">
        <v>1</v>
      </c>
      <c r="I129" s="665">
        <v>1996</v>
      </c>
      <c r="J129" s="665">
        <v>15</v>
      </c>
      <c r="K129" s="665">
        <v>30015</v>
      </c>
      <c r="L129" s="665">
        <v>1.3670522863909638</v>
      </c>
      <c r="M129" s="665">
        <v>2001</v>
      </c>
      <c r="N129" s="665">
        <v>13</v>
      </c>
      <c r="O129" s="665">
        <v>26624</v>
      </c>
      <c r="P129" s="678">
        <v>1.2126070322463107</v>
      </c>
      <c r="Q129" s="666">
        <v>2048</v>
      </c>
    </row>
    <row r="130" spans="1:17" ht="14.4" customHeight="1" x14ac:dyDescent="0.3">
      <c r="A130" s="661" t="s">
        <v>4018</v>
      </c>
      <c r="B130" s="662" t="s">
        <v>4019</v>
      </c>
      <c r="C130" s="662" t="s">
        <v>3277</v>
      </c>
      <c r="D130" s="662" t="s">
        <v>4099</v>
      </c>
      <c r="E130" s="662" t="s">
        <v>4100</v>
      </c>
      <c r="F130" s="665">
        <v>2</v>
      </c>
      <c r="G130" s="665">
        <v>5384</v>
      </c>
      <c r="H130" s="665">
        <v>1</v>
      </c>
      <c r="I130" s="665">
        <v>2692</v>
      </c>
      <c r="J130" s="665">
        <v>1</v>
      </c>
      <c r="K130" s="665">
        <v>2696</v>
      </c>
      <c r="L130" s="665">
        <v>0.50074294205052006</v>
      </c>
      <c r="M130" s="665">
        <v>2696</v>
      </c>
      <c r="N130" s="665">
        <v>1</v>
      </c>
      <c r="O130" s="665">
        <v>2736</v>
      </c>
      <c r="P130" s="678">
        <v>0.50817236255572062</v>
      </c>
      <c r="Q130" s="666">
        <v>2736</v>
      </c>
    </row>
    <row r="131" spans="1:17" ht="14.4" customHeight="1" x14ac:dyDescent="0.3">
      <c r="A131" s="661" t="s">
        <v>4018</v>
      </c>
      <c r="B131" s="662" t="s">
        <v>4019</v>
      </c>
      <c r="C131" s="662" t="s">
        <v>3277</v>
      </c>
      <c r="D131" s="662" t="s">
        <v>4101</v>
      </c>
      <c r="E131" s="662" t="s">
        <v>4102</v>
      </c>
      <c r="F131" s="665"/>
      <c r="G131" s="665"/>
      <c r="H131" s="665"/>
      <c r="I131" s="665"/>
      <c r="J131" s="665"/>
      <c r="K131" s="665"/>
      <c r="L131" s="665"/>
      <c r="M131" s="665"/>
      <c r="N131" s="665">
        <v>1</v>
      </c>
      <c r="O131" s="665">
        <v>5269</v>
      </c>
      <c r="P131" s="678"/>
      <c r="Q131" s="666">
        <v>5269</v>
      </c>
    </row>
    <row r="132" spans="1:17" ht="14.4" customHeight="1" x14ac:dyDescent="0.3">
      <c r="A132" s="661" t="s">
        <v>4018</v>
      </c>
      <c r="B132" s="662" t="s">
        <v>4019</v>
      </c>
      <c r="C132" s="662" t="s">
        <v>3277</v>
      </c>
      <c r="D132" s="662" t="s">
        <v>4103</v>
      </c>
      <c r="E132" s="662" t="s">
        <v>4104</v>
      </c>
      <c r="F132" s="665"/>
      <c r="G132" s="665"/>
      <c r="H132" s="665"/>
      <c r="I132" s="665"/>
      <c r="J132" s="665">
        <v>3</v>
      </c>
      <c r="K132" s="665">
        <v>600</v>
      </c>
      <c r="L132" s="665"/>
      <c r="M132" s="665">
        <v>200</v>
      </c>
      <c r="N132" s="665"/>
      <c r="O132" s="665"/>
      <c r="P132" s="678"/>
      <c r="Q132" s="666"/>
    </row>
    <row r="133" spans="1:17" ht="14.4" customHeight="1" x14ac:dyDescent="0.3">
      <c r="A133" s="661" t="s">
        <v>4018</v>
      </c>
      <c r="B133" s="662" t="s">
        <v>4019</v>
      </c>
      <c r="C133" s="662" t="s">
        <v>3277</v>
      </c>
      <c r="D133" s="662" t="s">
        <v>4105</v>
      </c>
      <c r="E133" s="662" t="s">
        <v>4106</v>
      </c>
      <c r="F133" s="665">
        <v>5</v>
      </c>
      <c r="G133" s="665">
        <v>2075</v>
      </c>
      <c r="H133" s="665">
        <v>1</v>
      </c>
      <c r="I133" s="665">
        <v>415</v>
      </c>
      <c r="J133" s="665">
        <v>1</v>
      </c>
      <c r="K133" s="665">
        <v>418</v>
      </c>
      <c r="L133" s="665">
        <v>0.20144578313253012</v>
      </c>
      <c r="M133" s="665">
        <v>418</v>
      </c>
      <c r="N133" s="665">
        <v>7</v>
      </c>
      <c r="O133" s="665">
        <v>2982</v>
      </c>
      <c r="P133" s="678">
        <v>1.4371084337349398</v>
      </c>
      <c r="Q133" s="666">
        <v>426</v>
      </c>
    </row>
    <row r="134" spans="1:17" ht="14.4" customHeight="1" x14ac:dyDescent="0.3">
      <c r="A134" s="661" t="s">
        <v>4018</v>
      </c>
      <c r="B134" s="662" t="s">
        <v>4019</v>
      </c>
      <c r="C134" s="662" t="s">
        <v>3277</v>
      </c>
      <c r="D134" s="662" t="s">
        <v>4107</v>
      </c>
      <c r="E134" s="662" t="s">
        <v>4108</v>
      </c>
      <c r="F134" s="665">
        <v>1</v>
      </c>
      <c r="G134" s="665">
        <v>158</v>
      </c>
      <c r="H134" s="665">
        <v>1</v>
      </c>
      <c r="I134" s="665">
        <v>158</v>
      </c>
      <c r="J134" s="665"/>
      <c r="K134" s="665"/>
      <c r="L134" s="665"/>
      <c r="M134" s="665"/>
      <c r="N134" s="665"/>
      <c r="O134" s="665"/>
      <c r="P134" s="678"/>
      <c r="Q134" s="666"/>
    </row>
    <row r="135" spans="1:17" ht="14.4" customHeight="1" x14ac:dyDescent="0.3">
      <c r="A135" s="661" t="s">
        <v>4018</v>
      </c>
      <c r="B135" s="662" t="s">
        <v>4019</v>
      </c>
      <c r="C135" s="662" t="s">
        <v>3277</v>
      </c>
      <c r="D135" s="662" t="s">
        <v>4109</v>
      </c>
      <c r="E135" s="662" t="s">
        <v>4110</v>
      </c>
      <c r="F135" s="665"/>
      <c r="G135" s="665"/>
      <c r="H135" s="665"/>
      <c r="I135" s="665"/>
      <c r="J135" s="665">
        <v>1</v>
      </c>
      <c r="K135" s="665">
        <v>428</v>
      </c>
      <c r="L135" s="665"/>
      <c r="M135" s="665">
        <v>428</v>
      </c>
      <c r="N135" s="665"/>
      <c r="O135" s="665"/>
      <c r="P135" s="678"/>
      <c r="Q135" s="666"/>
    </row>
    <row r="136" spans="1:17" ht="14.4" customHeight="1" x14ac:dyDescent="0.3">
      <c r="A136" s="661" t="s">
        <v>4018</v>
      </c>
      <c r="B136" s="662" t="s">
        <v>4019</v>
      </c>
      <c r="C136" s="662" t="s">
        <v>3277</v>
      </c>
      <c r="D136" s="662" t="s">
        <v>4111</v>
      </c>
      <c r="E136" s="662" t="s">
        <v>4112</v>
      </c>
      <c r="F136" s="665">
        <v>5</v>
      </c>
      <c r="G136" s="665">
        <v>10590</v>
      </c>
      <c r="H136" s="665">
        <v>1</v>
      </c>
      <c r="I136" s="665">
        <v>2118</v>
      </c>
      <c r="J136" s="665">
        <v>12</v>
      </c>
      <c r="K136" s="665">
        <v>25476</v>
      </c>
      <c r="L136" s="665">
        <v>2.4056657223796032</v>
      </c>
      <c r="M136" s="665">
        <v>2123</v>
      </c>
      <c r="N136" s="665">
        <v>6</v>
      </c>
      <c r="O136" s="665">
        <v>12924</v>
      </c>
      <c r="P136" s="678">
        <v>1.2203966005665723</v>
      </c>
      <c r="Q136" s="666">
        <v>2154</v>
      </c>
    </row>
    <row r="137" spans="1:17" ht="14.4" customHeight="1" x14ac:dyDescent="0.3">
      <c r="A137" s="661" t="s">
        <v>4018</v>
      </c>
      <c r="B137" s="662" t="s">
        <v>4019</v>
      </c>
      <c r="C137" s="662" t="s">
        <v>3277</v>
      </c>
      <c r="D137" s="662" t="s">
        <v>4113</v>
      </c>
      <c r="E137" s="662" t="s">
        <v>4090</v>
      </c>
      <c r="F137" s="665">
        <v>8</v>
      </c>
      <c r="G137" s="665">
        <v>14912</v>
      </c>
      <c r="H137" s="665">
        <v>1</v>
      </c>
      <c r="I137" s="665">
        <v>1864</v>
      </c>
      <c r="J137" s="665"/>
      <c r="K137" s="665"/>
      <c r="L137" s="665"/>
      <c r="M137" s="665"/>
      <c r="N137" s="665">
        <v>4</v>
      </c>
      <c r="O137" s="665">
        <v>7552</v>
      </c>
      <c r="P137" s="678">
        <v>0.50643776824034337</v>
      </c>
      <c r="Q137" s="666">
        <v>1888</v>
      </c>
    </row>
    <row r="138" spans="1:17" ht="14.4" customHeight="1" x14ac:dyDescent="0.3">
      <c r="A138" s="661" t="s">
        <v>4018</v>
      </c>
      <c r="B138" s="662" t="s">
        <v>4019</v>
      </c>
      <c r="C138" s="662" t="s">
        <v>3277</v>
      </c>
      <c r="D138" s="662" t="s">
        <v>4114</v>
      </c>
      <c r="E138" s="662" t="s">
        <v>4115</v>
      </c>
      <c r="F138" s="665">
        <v>4</v>
      </c>
      <c r="G138" s="665">
        <v>33536</v>
      </c>
      <c r="H138" s="665">
        <v>1</v>
      </c>
      <c r="I138" s="665">
        <v>8384</v>
      </c>
      <c r="J138" s="665"/>
      <c r="K138" s="665"/>
      <c r="L138" s="665"/>
      <c r="M138" s="665"/>
      <c r="N138" s="665">
        <v>2</v>
      </c>
      <c r="O138" s="665">
        <v>16918</v>
      </c>
      <c r="P138" s="678">
        <v>0.50447280534351147</v>
      </c>
      <c r="Q138" s="666">
        <v>8459</v>
      </c>
    </row>
    <row r="139" spans="1:17" ht="14.4" customHeight="1" x14ac:dyDescent="0.3">
      <c r="A139" s="661" t="s">
        <v>4018</v>
      </c>
      <c r="B139" s="662" t="s">
        <v>4019</v>
      </c>
      <c r="C139" s="662" t="s">
        <v>3277</v>
      </c>
      <c r="D139" s="662" t="s">
        <v>4116</v>
      </c>
      <c r="E139" s="662" t="s">
        <v>4117</v>
      </c>
      <c r="F139" s="665"/>
      <c r="G139" s="665"/>
      <c r="H139" s="665"/>
      <c r="I139" s="665"/>
      <c r="J139" s="665"/>
      <c r="K139" s="665"/>
      <c r="L139" s="665"/>
      <c r="M139" s="665"/>
      <c r="N139" s="665">
        <v>1</v>
      </c>
      <c r="O139" s="665">
        <v>373</v>
      </c>
      <c r="P139" s="678"/>
      <c r="Q139" s="666">
        <v>373</v>
      </c>
    </row>
    <row r="140" spans="1:17" ht="14.4" customHeight="1" x14ac:dyDescent="0.3">
      <c r="A140" s="661" t="s">
        <v>4118</v>
      </c>
      <c r="B140" s="662" t="s">
        <v>4119</v>
      </c>
      <c r="C140" s="662" t="s">
        <v>3277</v>
      </c>
      <c r="D140" s="662" t="s">
        <v>4120</v>
      </c>
      <c r="E140" s="662" t="s">
        <v>4121</v>
      </c>
      <c r="F140" s="665">
        <v>4</v>
      </c>
      <c r="G140" s="665">
        <v>812</v>
      </c>
      <c r="H140" s="665">
        <v>1</v>
      </c>
      <c r="I140" s="665">
        <v>203</v>
      </c>
      <c r="J140" s="665">
        <v>8</v>
      </c>
      <c r="K140" s="665">
        <v>1648</v>
      </c>
      <c r="L140" s="665">
        <v>2.0295566502463056</v>
      </c>
      <c r="M140" s="665">
        <v>206</v>
      </c>
      <c r="N140" s="665">
        <v>4</v>
      </c>
      <c r="O140" s="665">
        <v>844</v>
      </c>
      <c r="P140" s="678">
        <v>1.0394088669950738</v>
      </c>
      <c r="Q140" s="666">
        <v>211</v>
      </c>
    </row>
    <row r="141" spans="1:17" ht="14.4" customHeight="1" x14ac:dyDescent="0.3">
      <c r="A141" s="661" t="s">
        <v>4118</v>
      </c>
      <c r="B141" s="662" t="s">
        <v>4119</v>
      </c>
      <c r="C141" s="662" t="s">
        <v>3277</v>
      </c>
      <c r="D141" s="662" t="s">
        <v>4122</v>
      </c>
      <c r="E141" s="662" t="s">
        <v>4123</v>
      </c>
      <c r="F141" s="665">
        <v>3</v>
      </c>
      <c r="G141" s="665">
        <v>402</v>
      </c>
      <c r="H141" s="665">
        <v>1</v>
      </c>
      <c r="I141" s="665">
        <v>134</v>
      </c>
      <c r="J141" s="665">
        <v>9</v>
      </c>
      <c r="K141" s="665">
        <v>1215</v>
      </c>
      <c r="L141" s="665">
        <v>3.0223880597014925</v>
      </c>
      <c r="M141" s="665">
        <v>135</v>
      </c>
      <c r="N141" s="665">
        <v>8</v>
      </c>
      <c r="O141" s="665">
        <v>1096</v>
      </c>
      <c r="P141" s="678">
        <v>2.7263681592039801</v>
      </c>
      <c r="Q141" s="666">
        <v>137</v>
      </c>
    </row>
    <row r="142" spans="1:17" ht="14.4" customHeight="1" x14ac:dyDescent="0.3">
      <c r="A142" s="661" t="s">
        <v>4118</v>
      </c>
      <c r="B142" s="662" t="s">
        <v>4119</v>
      </c>
      <c r="C142" s="662" t="s">
        <v>3277</v>
      </c>
      <c r="D142" s="662" t="s">
        <v>4124</v>
      </c>
      <c r="E142" s="662" t="s">
        <v>4125</v>
      </c>
      <c r="F142" s="665">
        <v>2</v>
      </c>
      <c r="G142" s="665">
        <v>524</v>
      </c>
      <c r="H142" s="665">
        <v>1</v>
      </c>
      <c r="I142" s="665">
        <v>262</v>
      </c>
      <c r="J142" s="665">
        <v>3</v>
      </c>
      <c r="K142" s="665">
        <v>798</v>
      </c>
      <c r="L142" s="665">
        <v>1.5229007633587786</v>
      </c>
      <c r="M142" s="665">
        <v>266</v>
      </c>
      <c r="N142" s="665">
        <v>2</v>
      </c>
      <c r="O142" s="665">
        <v>546</v>
      </c>
      <c r="P142" s="678">
        <v>1.0419847328244274</v>
      </c>
      <c r="Q142" s="666">
        <v>273</v>
      </c>
    </row>
    <row r="143" spans="1:17" ht="14.4" customHeight="1" x14ac:dyDescent="0.3">
      <c r="A143" s="661" t="s">
        <v>4118</v>
      </c>
      <c r="B143" s="662" t="s">
        <v>4119</v>
      </c>
      <c r="C143" s="662" t="s">
        <v>3277</v>
      </c>
      <c r="D143" s="662" t="s">
        <v>4126</v>
      </c>
      <c r="E143" s="662" t="s">
        <v>4127</v>
      </c>
      <c r="F143" s="665">
        <v>2</v>
      </c>
      <c r="G143" s="665">
        <v>282</v>
      </c>
      <c r="H143" s="665">
        <v>1</v>
      </c>
      <c r="I143" s="665">
        <v>141</v>
      </c>
      <c r="J143" s="665">
        <v>4</v>
      </c>
      <c r="K143" s="665">
        <v>564</v>
      </c>
      <c r="L143" s="665">
        <v>2</v>
      </c>
      <c r="M143" s="665">
        <v>141</v>
      </c>
      <c r="N143" s="665">
        <v>2</v>
      </c>
      <c r="O143" s="665">
        <v>284</v>
      </c>
      <c r="P143" s="678">
        <v>1.0070921985815602</v>
      </c>
      <c r="Q143" s="666">
        <v>142</v>
      </c>
    </row>
    <row r="144" spans="1:17" ht="14.4" customHeight="1" x14ac:dyDescent="0.3">
      <c r="A144" s="661" t="s">
        <v>4118</v>
      </c>
      <c r="B144" s="662" t="s">
        <v>4119</v>
      </c>
      <c r="C144" s="662" t="s">
        <v>3277</v>
      </c>
      <c r="D144" s="662" t="s">
        <v>4128</v>
      </c>
      <c r="E144" s="662" t="s">
        <v>4127</v>
      </c>
      <c r="F144" s="665">
        <v>3</v>
      </c>
      <c r="G144" s="665">
        <v>234</v>
      </c>
      <c r="H144" s="665">
        <v>1</v>
      </c>
      <c r="I144" s="665">
        <v>78</v>
      </c>
      <c r="J144" s="665">
        <v>9</v>
      </c>
      <c r="K144" s="665">
        <v>702</v>
      </c>
      <c r="L144" s="665">
        <v>3</v>
      </c>
      <c r="M144" s="665">
        <v>78</v>
      </c>
      <c r="N144" s="665">
        <v>8</v>
      </c>
      <c r="O144" s="665">
        <v>624</v>
      </c>
      <c r="P144" s="678">
        <v>2.6666666666666665</v>
      </c>
      <c r="Q144" s="666">
        <v>78</v>
      </c>
    </row>
    <row r="145" spans="1:17" ht="14.4" customHeight="1" x14ac:dyDescent="0.3">
      <c r="A145" s="661" t="s">
        <v>4118</v>
      </c>
      <c r="B145" s="662" t="s">
        <v>4119</v>
      </c>
      <c r="C145" s="662" t="s">
        <v>3277</v>
      </c>
      <c r="D145" s="662" t="s">
        <v>4129</v>
      </c>
      <c r="E145" s="662" t="s">
        <v>4130</v>
      </c>
      <c r="F145" s="665">
        <v>2</v>
      </c>
      <c r="G145" s="665">
        <v>606</v>
      </c>
      <c r="H145" s="665">
        <v>1</v>
      </c>
      <c r="I145" s="665">
        <v>303</v>
      </c>
      <c r="J145" s="665">
        <v>4</v>
      </c>
      <c r="K145" s="665">
        <v>1228</v>
      </c>
      <c r="L145" s="665">
        <v>2.0264026402640263</v>
      </c>
      <c r="M145" s="665">
        <v>307</v>
      </c>
      <c r="N145" s="665">
        <v>2</v>
      </c>
      <c r="O145" s="665">
        <v>626</v>
      </c>
      <c r="P145" s="678">
        <v>1.033003300330033</v>
      </c>
      <c r="Q145" s="666">
        <v>313</v>
      </c>
    </row>
    <row r="146" spans="1:17" ht="14.4" customHeight="1" x14ac:dyDescent="0.3">
      <c r="A146" s="661" t="s">
        <v>4118</v>
      </c>
      <c r="B146" s="662" t="s">
        <v>4119</v>
      </c>
      <c r="C146" s="662" t="s">
        <v>3277</v>
      </c>
      <c r="D146" s="662" t="s">
        <v>4131</v>
      </c>
      <c r="E146" s="662" t="s">
        <v>4132</v>
      </c>
      <c r="F146" s="665">
        <v>4</v>
      </c>
      <c r="G146" s="665">
        <v>640</v>
      </c>
      <c r="H146" s="665">
        <v>1</v>
      </c>
      <c r="I146" s="665">
        <v>160</v>
      </c>
      <c r="J146" s="665">
        <v>8</v>
      </c>
      <c r="K146" s="665">
        <v>1288</v>
      </c>
      <c r="L146" s="665">
        <v>2.0125000000000002</v>
      </c>
      <c r="M146" s="665">
        <v>161</v>
      </c>
      <c r="N146" s="665">
        <v>8</v>
      </c>
      <c r="O146" s="665">
        <v>1304</v>
      </c>
      <c r="P146" s="678">
        <v>2.0375000000000001</v>
      </c>
      <c r="Q146" s="666">
        <v>163</v>
      </c>
    </row>
    <row r="147" spans="1:17" ht="14.4" customHeight="1" x14ac:dyDescent="0.3">
      <c r="A147" s="661" t="s">
        <v>4118</v>
      </c>
      <c r="B147" s="662" t="s">
        <v>4119</v>
      </c>
      <c r="C147" s="662" t="s">
        <v>3277</v>
      </c>
      <c r="D147" s="662" t="s">
        <v>4133</v>
      </c>
      <c r="E147" s="662" t="s">
        <v>4121</v>
      </c>
      <c r="F147" s="665">
        <v>5</v>
      </c>
      <c r="G147" s="665">
        <v>350</v>
      </c>
      <c r="H147" s="665">
        <v>1</v>
      </c>
      <c r="I147" s="665">
        <v>70</v>
      </c>
      <c r="J147" s="665">
        <v>16</v>
      </c>
      <c r="K147" s="665">
        <v>1136</v>
      </c>
      <c r="L147" s="665">
        <v>3.2457142857142856</v>
      </c>
      <c r="M147" s="665">
        <v>71</v>
      </c>
      <c r="N147" s="665">
        <v>18</v>
      </c>
      <c r="O147" s="665">
        <v>1296</v>
      </c>
      <c r="P147" s="678">
        <v>3.7028571428571428</v>
      </c>
      <c r="Q147" s="666">
        <v>72</v>
      </c>
    </row>
    <row r="148" spans="1:17" ht="14.4" customHeight="1" x14ac:dyDescent="0.3">
      <c r="A148" s="661" t="s">
        <v>4134</v>
      </c>
      <c r="B148" s="662" t="s">
        <v>4135</v>
      </c>
      <c r="C148" s="662" t="s">
        <v>3277</v>
      </c>
      <c r="D148" s="662" t="s">
        <v>4136</v>
      </c>
      <c r="E148" s="662" t="s">
        <v>4137</v>
      </c>
      <c r="F148" s="665">
        <v>190</v>
      </c>
      <c r="G148" s="665">
        <v>10070</v>
      </c>
      <c r="H148" s="665">
        <v>1</v>
      </c>
      <c r="I148" s="665">
        <v>53</v>
      </c>
      <c r="J148" s="665">
        <v>170</v>
      </c>
      <c r="K148" s="665">
        <v>9180</v>
      </c>
      <c r="L148" s="665">
        <v>0.9116186693147964</v>
      </c>
      <c r="M148" s="665">
        <v>54</v>
      </c>
      <c r="N148" s="665">
        <v>192</v>
      </c>
      <c r="O148" s="665">
        <v>11136</v>
      </c>
      <c r="P148" s="678">
        <v>1.1058589870903675</v>
      </c>
      <c r="Q148" s="666">
        <v>58</v>
      </c>
    </row>
    <row r="149" spans="1:17" ht="14.4" customHeight="1" x14ac:dyDescent="0.3">
      <c r="A149" s="661" t="s">
        <v>4134</v>
      </c>
      <c r="B149" s="662" t="s">
        <v>4135</v>
      </c>
      <c r="C149" s="662" t="s">
        <v>3277</v>
      </c>
      <c r="D149" s="662" t="s">
        <v>4138</v>
      </c>
      <c r="E149" s="662" t="s">
        <v>4139</v>
      </c>
      <c r="F149" s="665">
        <v>94</v>
      </c>
      <c r="G149" s="665">
        <v>11374</v>
      </c>
      <c r="H149" s="665">
        <v>1</v>
      </c>
      <c r="I149" s="665">
        <v>121</v>
      </c>
      <c r="J149" s="665">
        <v>92</v>
      </c>
      <c r="K149" s="665">
        <v>11316</v>
      </c>
      <c r="L149" s="665">
        <v>0.99490065060664679</v>
      </c>
      <c r="M149" s="665">
        <v>123</v>
      </c>
      <c r="N149" s="665">
        <v>108</v>
      </c>
      <c r="O149" s="665">
        <v>14148</v>
      </c>
      <c r="P149" s="678">
        <v>1.2438895727096888</v>
      </c>
      <c r="Q149" s="666">
        <v>131</v>
      </c>
    </row>
    <row r="150" spans="1:17" ht="14.4" customHeight="1" x14ac:dyDescent="0.3">
      <c r="A150" s="661" t="s">
        <v>4134</v>
      </c>
      <c r="B150" s="662" t="s">
        <v>4135</v>
      </c>
      <c r="C150" s="662" t="s">
        <v>3277</v>
      </c>
      <c r="D150" s="662" t="s">
        <v>4140</v>
      </c>
      <c r="E150" s="662" t="s">
        <v>4141</v>
      </c>
      <c r="F150" s="665">
        <v>9</v>
      </c>
      <c r="G150" s="665">
        <v>1566</v>
      </c>
      <c r="H150" s="665">
        <v>1</v>
      </c>
      <c r="I150" s="665">
        <v>174</v>
      </c>
      <c r="J150" s="665">
        <v>11</v>
      </c>
      <c r="K150" s="665">
        <v>1947</v>
      </c>
      <c r="L150" s="665">
        <v>1.2432950191570882</v>
      </c>
      <c r="M150" s="665">
        <v>177</v>
      </c>
      <c r="N150" s="665">
        <v>6</v>
      </c>
      <c r="O150" s="665">
        <v>1134</v>
      </c>
      <c r="P150" s="678">
        <v>0.72413793103448276</v>
      </c>
      <c r="Q150" s="666">
        <v>189</v>
      </c>
    </row>
    <row r="151" spans="1:17" ht="14.4" customHeight="1" x14ac:dyDescent="0.3">
      <c r="A151" s="661" t="s">
        <v>4134</v>
      </c>
      <c r="B151" s="662" t="s">
        <v>4135</v>
      </c>
      <c r="C151" s="662" t="s">
        <v>3277</v>
      </c>
      <c r="D151" s="662" t="s">
        <v>4142</v>
      </c>
      <c r="E151" s="662" t="s">
        <v>4143</v>
      </c>
      <c r="F151" s="665">
        <v>4</v>
      </c>
      <c r="G151" s="665">
        <v>1520</v>
      </c>
      <c r="H151" s="665">
        <v>1</v>
      </c>
      <c r="I151" s="665">
        <v>380</v>
      </c>
      <c r="J151" s="665">
        <v>17</v>
      </c>
      <c r="K151" s="665">
        <v>6528</v>
      </c>
      <c r="L151" s="665">
        <v>4.2947368421052632</v>
      </c>
      <c r="M151" s="665">
        <v>384</v>
      </c>
      <c r="N151" s="665">
        <v>14</v>
      </c>
      <c r="O151" s="665">
        <v>5698</v>
      </c>
      <c r="P151" s="678">
        <v>3.7486842105263158</v>
      </c>
      <c r="Q151" s="666">
        <v>407</v>
      </c>
    </row>
    <row r="152" spans="1:17" ht="14.4" customHeight="1" x14ac:dyDescent="0.3">
      <c r="A152" s="661" t="s">
        <v>4134</v>
      </c>
      <c r="B152" s="662" t="s">
        <v>4135</v>
      </c>
      <c r="C152" s="662" t="s">
        <v>3277</v>
      </c>
      <c r="D152" s="662" t="s">
        <v>4144</v>
      </c>
      <c r="E152" s="662" t="s">
        <v>4145</v>
      </c>
      <c r="F152" s="665">
        <v>22</v>
      </c>
      <c r="G152" s="665">
        <v>3696</v>
      </c>
      <c r="H152" s="665">
        <v>1</v>
      </c>
      <c r="I152" s="665">
        <v>168</v>
      </c>
      <c r="J152" s="665">
        <v>33</v>
      </c>
      <c r="K152" s="665">
        <v>5676</v>
      </c>
      <c r="L152" s="665">
        <v>1.5357142857142858</v>
      </c>
      <c r="M152" s="665">
        <v>172</v>
      </c>
      <c r="N152" s="665">
        <v>22</v>
      </c>
      <c r="O152" s="665">
        <v>3938</v>
      </c>
      <c r="P152" s="678">
        <v>1.0654761904761905</v>
      </c>
      <c r="Q152" s="666">
        <v>179</v>
      </c>
    </row>
    <row r="153" spans="1:17" ht="14.4" customHeight="1" x14ac:dyDescent="0.3">
      <c r="A153" s="661" t="s">
        <v>4134</v>
      </c>
      <c r="B153" s="662" t="s">
        <v>4135</v>
      </c>
      <c r="C153" s="662" t="s">
        <v>3277</v>
      </c>
      <c r="D153" s="662" t="s">
        <v>4146</v>
      </c>
      <c r="E153" s="662" t="s">
        <v>4147</v>
      </c>
      <c r="F153" s="665">
        <v>35</v>
      </c>
      <c r="G153" s="665">
        <v>11060</v>
      </c>
      <c r="H153" s="665">
        <v>1</v>
      </c>
      <c r="I153" s="665">
        <v>316</v>
      </c>
      <c r="J153" s="665">
        <v>9</v>
      </c>
      <c r="K153" s="665">
        <v>2898</v>
      </c>
      <c r="L153" s="665">
        <v>0.26202531645569621</v>
      </c>
      <c r="M153" s="665">
        <v>322</v>
      </c>
      <c r="N153" s="665">
        <v>7</v>
      </c>
      <c r="O153" s="665">
        <v>2345</v>
      </c>
      <c r="P153" s="678">
        <v>0.21202531645569619</v>
      </c>
      <c r="Q153" s="666">
        <v>335</v>
      </c>
    </row>
    <row r="154" spans="1:17" ht="14.4" customHeight="1" x14ac:dyDescent="0.3">
      <c r="A154" s="661" t="s">
        <v>4134</v>
      </c>
      <c r="B154" s="662" t="s">
        <v>4135</v>
      </c>
      <c r="C154" s="662" t="s">
        <v>3277</v>
      </c>
      <c r="D154" s="662" t="s">
        <v>4148</v>
      </c>
      <c r="E154" s="662" t="s">
        <v>4149</v>
      </c>
      <c r="F154" s="665">
        <v>116</v>
      </c>
      <c r="G154" s="665">
        <v>39208</v>
      </c>
      <c r="H154" s="665">
        <v>1</v>
      </c>
      <c r="I154" s="665">
        <v>338</v>
      </c>
      <c r="J154" s="665">
        <v>79</v>
      </c>
      <c r="K154" s="665">
        <v>26939</v>
      </c>
      <c r="L154" s="665">
        <v>0.68707916751683329</v>
      </c>
      <c r="M154" s="665">
        <v>341</v>
      </c>
      <c r="N154" s="665">
        <v>171</v>
      </c>
      <c r="O154" s="665">
        <v>59679</v>
      </c>
      <c r="P154" s="678">
        <v>1.5221128341154866</v>
      </c>
      <c r="Q154" s="666">
        <v>349</v>
      </c>
    </row>
    <row r="155" spans="1:17" ht="14.4" customHeight="1" x14ac:dyDescent="0.3">
      <c r="A155" s="661" t="s">
        <v>4134</v>
      </c>
      <c r="B155" s="662" t="s">
        <v>4135</v>
      </c>
      <c r="C155" s="662" t="s">
        <v>3277</v>
      </c>
      <c r="D155" s="662" t="s">
        <v>4150</v>
      </c>
      <c r="E155" s="662" t="s">
        <v>4151</v>
      </c>
      <c r="F155" s="665">
        <v>3</v>
      </c>
      <c r="G155" s="665">
        <v>324</v>
      </c>
      <c r="H155" s="665">
        <v>1</v>
      </c>
      <c r="I155" s="665">
        <v>108</v>
      </c>
      <c r="J155" s="665">
        <v>11</v>
      </c>
      <c r="K155" s="665">
        <v>1199</v>
      </c>
      <c r="L155" s="665">
        <v>3.7006172839506171</v>
      </c>
      <c r="M155" s="665">
        <v>109</v>
      </c>
      <c r="N155" s="665">
        <v>10</v>
      </c>
      <c r="O155" s="665">
        <v>1170</v>
      </c>
      <c r="P155" s="678">
        <v>3.6111111111111112</v>
      </c>
      <c r="Q155" s="666">
        <v>117</v>
      </c>
    </row>
    <row r="156" spans="1:17" ht="14.4" customHeight="1" x14ac:dyDescent="0.3">
      <c r="A156" s="661" t="s">
        <v>4134</v>
      </c>
      <c r="B156" s="662" t="s">
        <v>4135</v>
      </c>
      <c r="C156" s="662" t="s">
        <v>3277</v>
      </c>
      <c r="D156" s="662" t="s">
        <v>3857</v>
      </c>
      <c r="E156" s="662" t="s">
        <v>3858</v>
      </c>
      <c r="F156" s="665"/>
      <c r="G156" s="665"/>
      <c r="H156" s="665"/>
      <c r="I156" s="665"/>
      <c r="J156" s="665"/>
      <c r="K156" s="665"/>
      <c r="L156" s="665"/>
      <c r="M156" s="665"/>
      <c r="N156" s="665">
        <v>1</v>
      </c>
      <c r="O156" s="665">
        <v>49</v>
      </c>
      <c r="P156" s="678"/>
      <c r="Q156" s="666">
        <v>49</v>
      </c>
    </row>
    <row r="157" spans="1:17" ht="14.4" customHeight="1" x14ac:dyDescent="0.3">
      <c r="A157" s="661" t="s">
        <v>4134</v>
      </c>
      <c r="B157" s="662" t="s">
        <v>4135</v>
      </c>
      <c r="C157" s="662" t="s">
        <v>3277</v>
      </c>
      <c r="D157" s="662" t="s">
        <v>4152</v>
      </c>
      <c r="E157" s="662" t="s">
        <v>4153</v>
      </c>
      <c r="F157" s="665">
        <v>1</v>
      </c>
      <c r="G157" s="665">
        <v>365</v>
      </c>
      <c r="H157" s="665">
        <v>1</v>
      </c>
      <c r="I157" s="665">
        <v>365</v>
      </c>
      <c r="J157" s="665"/>
      <c r="K157" s="665"/>
      <c r="L157" s="665"/>
      <c r="M157" s="665"/>
      <c r="N157" s="665"/>
      <c r="O157" s="665"/>
      <c r="P157" s="678"/>
      <c r="Q157" s="666"/>
    </row>
    <row r="158" spans="1:17" ht="14.4" customHeight="1" x14ac:dyDescent="0.3">
      <c r="A158" s="661" t="s">
        <v>4134</v>
      </c>
      <c r="B158" s="662" t="s">
        <v>4135</v>
      </c>
      <c r="C158" s="662" t="s">
        <v>3277</v>
      </c>
      <c r="D158" s="662" t="s">
        <v>4154</v>
      </c>
      <c r="E158" s="662" t="s">
        <v>4155</v>
      </c>
      <c r="F158" s="665">
        <v>8</v>
      </c>
      <c r="G158" s="665">
        <v>296</v>
      </c>
      <c r="H158" s="665">
        <v>1</v>
      </c>
      <c r="I158" s="665">
        <v>37</v>
      </c>
      <c r="J158" s="665">
        <v>11</v>
      </c>
      <c r="K158" s="665">
        <v>407</v>
      </c>
      <c r="L158" s="665">
        <v>1.375</v>
      </c>
      <c r="M158" s="665">
        <v>37</v>
      </c>
      <c r="N158" s="665">
        <v>11</v>
      </c>
      <c r="O158" s="665">
        <v>418</v>
      </c>
      <c r="P158" s="678">
        <v>1.4121621621621621</v>
      </c>
      <c r="Q158" s="666">
        <v>38</v>
      </c>
    </row>
    <row r="159" spans="1:17" ht="14.4" customHeight="1" x14ac:dyDescent="0.3">
      <c r="A159" s="661" t="s">
        <v>4134</v>
      </c>
      <c r="B159" s="662" t="s">
        <v>4135</v>
      </c>
      <c r="C159" s="662" t="s">
        <v>3277</v>
      </c>
      <c r="D159" s="662" t="s">
        <v>4156</v>
      </c>
      <c r="E159" s="662" t="s">
        <v>4157</v>
      </c>
      <c r="F159" s="665"/>
      <c r="G159" s="665"/>
      <c r="H159" s="665"/>
      <c r="I159" s="665"/>
      <c r="J159" s="665">
        <v>1</v>
      </c>
      <c r="K159" s="665">
        <v>676</v>
      </c>
      <c r="L159" s="665"/>
      <c r="M159" s="665">
        <v>676</v>
      </c>
      <c r="N159" s="665"/>
      <c r="O159" s="665"/>
      <c r="P159" s="678"/>
      <c r="Q159" s="666"/>
    </row>
    <row r="160" spans="1:17" ht="14.4" customHeight="1" x14ac:dyDescent="0.3">
      <c r="A160" s="661" t="s">
        <v>4134</v>
      </c>
      <c r="B160" s="662" t="s">
        <v>4135</v>
      </c>
      <c r="C160" s="662" t="s">
        <v>3277</v>
      </c>
      <c r="D160" s="662" t="s">
        <v>4158</v>
      </c>
      <c r="E160" s="662" t="s">
        <v>4159</v>
      </c>
      <c r="F160" s="665">
        <v>1</v>
      </c>
      <c r="G160" s="665">
        <v>136</v>
      </c>
      <c r="H160" s="665">
        <v>1</v>
      </c>
      <c r="I160" s="665">
        <v>136</v>
      </c>
      <c r="J160" s="665"/>
      <c r="K160" s="665"/>
      <c r="L160" s="665"/>
      <c r="M160" s="665"/>
      <c r="N160" s="665">
        <v>1</v>
      </c>
      <c r="O160" s="665">
        <v>147</v>
      </c>
      <c r="P160" s="678">
        <v>1.0808823529411764</v>
      </c>
      <c r="Q160" s="666">
        <v>147</v>
      </c>
    </row>
    <row r="161" spans="1:17" ht="14.4" customHeight="1" x14ac:dyDescent="0.3">
      <c r="A161" s="661" t="s">
        <v>4134</v>
      </c>
      <c r="B161" s="662" t="s">
        <v>4135</v>
      </c>
      <c r="C161" s="662" t="s">
        <v>3277</v>
      </c>
      <c r="D161" s="662" t="s">
        <v>4160</v>
      </c>
      <c r="E161" s="662" t="s">
        <v>4161</v>
      </c>
      <c r="F161" s="665">
        <v>132</v>
      </c>
      <c r="G161" s="665">
        <v>37092</v>
      </c>
      <c r="H161" s="665">
        <v>1</v>
      </c>
      <c r="I161" s="665">
        <v>281</v>
      </c>
      <c r="J161" s="665">
        <v>129</v>
      </c>
      <c r="K161" s="665">
        <v>36765</v>
      </c>
      <c r="L161" s="665">
        <v>0.99118408282109349</v>
      </c>
      <c r="M161" s="665">
        <v>285</v>
      </c>
      <c r="N161" s="665">
        <v>150</v>
      </c>
      <c r="O161" s="665">
        <v>45600</v>
      </c>
      <c r="P161" s="678">
        <v>1.2293756065998058</v>
      </c>
      <c r="Q161" s="666">
        <v>304</v>
      </c>
    </row>
    <row r="162" spans="1:17" ht="14.4" customHeight="1" x14ac:dyDescent="0.3">
      <c r="A162" s="661" t="s">
        <v>4134</v>
      </c>
      <c r="B162" s="662" t="s">
        <v>4135</v>
      </c>
      <c r="C162" s="662" t="s">
        <v>3277</v>
      </c>
      <c r="D162" s="662" t="s">
        <v>4162</v>
      </c>
      <c r="E162" s="662" t="s">
        <v>4163</v>
      </c>
      <c r="F162" s="665">
        <v>44</v>
      </c>
      <c r="G162" s="665">
        <v>20064</v>
      </c>
      <c r="H162" s="665">
        <v>1</v>
      </c>
      <c r="I162" s="665">
        <v>456</v>
      </c>
      <c r="J162" s="665">
        <v>53</v>
      </c>
      <c r="K162" s="665">
        <v>24486</v>
      </c>
      <c r="L162" s="665">
        <v>1.2203947368421053</v>
      </c>
      <c r="M162" s="665">
        <v>462</v>
      </c>
      <c r="N162" s="665">
        <v>47</v>
      </c>
      <c r="O162" s="665">
        <v>23218</v>
      </c>
      <c r="P162" s="678">
        <v>1.1571969696969697</v>
      </c>
      <c r="Q162" s="666">
        <v>494</v>
      </c>
    </row>
    <row r="163" spans="1:17" ht="14.4" customHeight="1" x14ac:dyDescent="0.3">
      <c r="A163" s="661" t="s">
        <v>4134</v>
      </c>
      <c r="B163" s="662" t="s">
        <v>4135</v>
      </c>
      <c r="C163" s="662" t="s">
        <v>3277</v>
      </c>
      <c r="D163" s="662" t="s">
        <v>4164</v>
      </c>
      <c r="E163" s="662" t="s">
        <v>4165</v>
      </c>
      <c r="F163" s="665">
        <v>168</v>
      </c>
      <c r="G163" s="665">
        <v>58464</v>
      </c>
      <c r="H163" s="665">
        <v>1</v>
      </c>
      <c r="I163" s="665">
        <v>348</v>
      </c>
      <c r="J163" s="665">
        <v>166</v>
      </c>
      <c r="K163" s="665">
        <v>59096</v>
      </c>
      <c r="L163" s="665">
        <v>1.0108100711548988</v>
      </c>
      <c r="M163" s="665">
        <v>356</v>
      </c>
      <c r="N163" s="665">
        <v>167</v>
      </c>
      <c r="O163" s="665">
        <v>61790</v>
      </c>
      <c r="P163" s="678">
        <v>1.0568897099069512</v>
      </c>
      <c r="Q163" s="666">
        <v>370</v>
      </c>
    </row>
    <row r="164" spans="1:17" ht="14.4" customHeight="1" x14ac:dyDescent="0.3">
      <c r="A164" s="661" t="s">
        <v>4134</v>
      </c>
      <c r="B164" s="662" t="s">
        <v>4135</v>
      </c>
      <c r="C164" s="662" t="s">
        <v>3277</v>
      </c>
      <c r="D164" s="662" t="s">
        <v>4166</v>
      </c>
      <c r="E164" s="662" t="s">
        <v>4167</v>
      </c>
      <c r="F164" s="665">
        <v>1</v>
      </c>
      <c r="G164" s="665">
        <v>103</v>
      </c>
      <c r="H164" s="665">
        <v>1</v>
      </c>
      <c r="I164" s="665">
        <v>103</v>
      </c>
      <c r="J164" s="665">
        <v>4</v>
      </c>
      <c r="K164" s="665">
        <v>420</v>
      </c>
      <c r="L164" s="665">
        <v>4.0776699029126213</v>
      </c>
      <c r="M164" s="665">
        <v>105</v>
      </c>
      <c r="N164" s="665">
        <v>3</v>
      </c>
      <c r="O164" s="665">
        <v>333</v>
      </c>
      <c r="P164" s="678">
        <v>3.233009708737864</v>
      </c>
      <c r="Q164" s="666">
        <v>111</v>
      </c>
    </row>
    <row r="165" spans="1:17" ht="14.4" customHeight="1" x14ac:dyDescent="0.3">
      <c r="A165" s="661" t="s">
        <v>4134</v>
      </c>
      <c r="B165" s="662" t="s">
        <v>4135</v>
      </c>
      <c r="C165" s="662" t="s">
        <v>3277</v>
      </c>
      <c r="D165" s="662" t="s">
        <v>4168</v>
      </c>
      <c r="E165" s="662" t="s">
        <v>4169</v>
      </c>
      <c r="F165" s="665">
        <v>4</v>
      </c>
      <c r="G165" s="665">
        <v>460</v>
      </c>
      <c r="H165" s="665">
        <v>1</v>
      </c>
      <c r="I165" s="665">
        <v>115</v>
      </c>
      <c r="J165" s="665">
        <v>3</v>
      </c>
      <c r="K165" s="665">
        <v>351</v>
      </c>
      <c r="L165" s="665">
        <v>0.7630434782608696</v>
      </c>
      <c r="M165" s="665">
        <v>117</v>
      </c>
      <c r="N165" s="665">
        <v>2</v>
      </c>
      <c r="O165" s="665">
        <v>250</v>
      </c>
      <c r="P165" s="678">
        <v>0.54347826086956519</v>
      </c>
      <c r="Q165" s="666">
        <v>125</v>
      </c>
    </row>
    <row r="166" spans="1:17" ht="14.4" customHeight="1" x14ac:dyDescent="0.3">
      <c r="A166" s="661" t="s">
        <v>4134</v>
      </c>
      <c r="B166" s="662" t="s">
        <v>4135</v>
      </c>
      <c r="C166" s="662" t="s">
        <v>3277</v>
      </c>
      <c r="D166" s="662" t="s">
        <v>4170</v>
      </c>
      <c r="E166" s="662" t="s">
        <v>4171</v>
      </c>
      <c r="F166" s="665">
        <v>6</v>
      </c>
      <c r="G166" s="665">
        <v>2742</v>
      </c>
      <c r="H166" s="665">
        <v>1</v>
      </c>
      <c r="I166" s="665">
        <v>457</v>
      </c>
      <c r="J166" s="665">
        <v>16</v>
      </c>
      <c r="K166" s="665">
        <v>7408</v>
      </c>
      <c r="L166" s="665">
        <v>2.7016776075857041</v>
      </c>
      <c r="M166" s="665">
        <v>463</v>
      </c>
      <c r="N166" s="665">
        <v>9</v>
      </c>
      <c r="O166" s="665">
        <v>4455</v>
      </c>
      <c r="P166" s="678">
        <v>1.6247264770240699</v>
      </c>
      <c r="Q166" s="666">
        <v>495</v>
      </c>
    </row>
    <row r="167" spans="1:17" ht="14.4" customHeight="1" x14ac:dyDescent="0.3">
      <c r="A167" s="661" t="s">
        <v>4134</v>
      </c>
      <c r="B167" s="662" t="s">
        <v>4135</v>
      </c>
      <c r="C167" s="662" t="s">
        <v>3277</v>
      </c>
      <c r="D167" s="662" t="s">
        <v>4172</v>
      </c>
      <c r="E167" s="662" t="s">
        <v>4173</v>
      </c>
      <c r="F167" s="665">
        <v>3</v>
      </c>
      <c r="G167" s="665">
        <v>3735</v>
      </c>
      <c r="H167" s="665">
        <v>1</v>
      </c>
      <c r="I167" s="665">
        <v>1245</v>
      </c>
      <c r="J167" s="665">
        <v>1</v>
      </c>
      <c r="K167" s="665">
        <v>1268</v>
      </c>
      <c r="L167" s="665">
        <v>0.33949129852744309</v>
      </c>
      <c r="M167" s="665">
        <v>1268</v>
      </c>
      <c r="N167" s="665"/>
      <c r="O167" s="665"/>
      <c r="P167" s="678"/>
      <c r="Q167" s="666"/>
    </row>
    <row r="168" spans="1:17" ht="14.4" customHeight="1" x14ac:dyDescent="0.3">
      <c r="A168" s="661" t="s">
        <v>4134</v>
      </c>
      <c r="B168" s="662" t="s">
        <v>4135</v>
      </c>
      <c r="C168" s="662" t="s">
        <v>3277</v>
      </c>
      <c r="D168" s="662" t="s">
        <v>2022</v>
      </c>
      <c r="E168" s="662" t="s">
        <v>4174</v>
      </c>
      <c r="F168" s="665">
        <v>2</v>
      </c>
      <c r="G168" s="665">
        <v>858</v>
      </c>
      <c r="H168" s="665">
        <v>1</v>
      </c>
      <c r="I168" s="665">
        <v>429</v>
      </c>
      <c r="J168" s="665">
        <v>7</v>
      </c>
      <c r="K168" s="665">
        <v>3059</v>
      </c>
      <c r="L168" s="665">
        <v>3.5652680652680653</v>
      </c>
      <c r="M168" s="665">
        <v>437</v>
      </c>
      <c r="N168" s="665">
        <v>5</v>
      </c>
      <c r="O168" s="665">
        <v>2280</v>
      </c>
      <c r="P168" s="678">
        <v>2.6573426573426575</v>
      </c>
      <c r="Q168" s="666">
        <v>456</v>
      </c>
    </row>
    <row r="169" spans="1:17" ht="14.4" customHeight="1" x14ac:dyDescent="0.3">
      <c r="A169" s="661" t="s">
        <v>4134</v>
      </c>
      <c r="B169" s="662" t="s">
        <v>4135</v>
      </c>
      <c r="C169" s="662" t="s">
        <v>3277</v>
      </c>
      <c r="D169" s="662" t="s">
        <v>4175</v>
      </c>
      <c r="E169" s="662" t="s">
        <v>4176</v>
      </c>
      <c r="F169" s="665">
        <v>130</v>
      </c>
      <c r="G169" s="665">
        <v>6890</v>
      </c>
      <c r="H169" s="665">
        <v>1</v>
      </c>
      <c r="I169" s="665">
        <v>53</v>
      </c>
      <c r="J169" s="665">
        <v>162</v>
      </c>
      <c r="K169" s="665">
        <v>8748</v>
      </c>
      <c r="L169" s="665">
        <v>1.2696661828737301</v>
      </c>
      <c r="M169" s="665">
        <v>54</v>
      </c>
      <c r="N169" s="665">
        <v>110</v>
      </c>
      <c r="O169" s="665">
        <v>6380</v>
      </c>
      <c r="P169" s="678">
        <v>0.92597968069666181</v>
      </c>
      <c r="Q169" s="666">
        <v>58</v>
      </c>
    </row>
    <row r="170" spans="1:17" ht="14.4" customHeight="1" x14ac:dyDescent="0.3">
      <c r="A170" s="661" t="s">
        <v>4134</v>
      </c>
      <c r="B170" s="662" t="s">
        <v>4135</v>
      </c>
      <c r="C170" s="662" t="s">
        <v>3277</v>
      </c>
      <c r="D170" s="662" t="s">
        <v>4177</v>
      </c>
      <c r="E170" s="662" t="s">
        <v>4178</v>
      </c>
      <c r="F170" s="665">
        <v>322</v>
      </c>
      <c r="G170" s="665">
        <v>53130</v>
      </c>
      <c r="H170" s="665">
        <v>1</v>
      </c>
      <c r="I170" s="665">
        <v>165</v>
      </c>
      <c r="J170" s="665">
        <v>388</v>
      </c>
      <c r="K170" s="665">
        <v>65572</v>
      </c>
      <c r="L170" s="665">
        <v>1.2341803124411821</v>
      </c>
      <c r="M170" s="665">
        <v>169</v>
      </c>
      <c r="N170" s="665">
        <v>407</v>
      </c>
      <c r="O170" s="665">
        <v>71225</v>
      </c>
      <c r="P170" s="678">
        <v>1.3405797101449275</v>
      </c>
      <c r="Q170" s="666">
        <v>175</v>
      </c>
    </row>
    <row r="171" spans="1:17" ht="14.4" customHeight="1" x14ac:dyDescent="0.3">
      <c r="A171" s="661" t="s">
        <v>4134</v>
      </c>
      <c r="B171" s="662" t="s">
        <v>4135</v>
      </c>
      <c r="C171" s="662" t="s">
        <v>3277</v>
      </c>
      <c r="D171" s="662" t="s">
        <v>4179</v>
      </c>
      <c r="E171" s="662" t="s">
        <v>4180</v>
      </c>
      <c r="F171" s="665">
        <v>15</v>
      </c>
      <c r="G171" s="665">
        <v>1185</v>
      </c>
      <c r="H171" s="665">
        <v>1</v>
      </c>
      <c r="I171" s="665">
        <v>79</v>
      </c>
      <c r="J171" s="665">
        <v>12</v>
      </c>
      <c r="K171" s="665">
        <v>972</v>
      </c>
      <c r="L171" s="665">
        <v>0.82025316455696207</v>
      </c>
      <c r="M171" s="665">
        <v>81</v>
      </c>
      <c r="N171" s="665">
        <v>7</v>
      </c>
      <c r="O171" s="665">
        <v>595</v>
      </c>
      <c r="P171" s="678">
        <v>0.50210970464135019</v>
      </c>
      <c r="Q171" s="666">
        <v>85</v>
      </c>
    </row>
    <row r="172" spans="1:17" ht="14.4" customHeight="1" x14ac:dyDescent="0.3">
      <c r="A172" s="661" t="s">
        <v>4134</v>
      </c>
      <c r="B172" s="662" t="s">
        <v>4135</v>
      </c>
      <c r="C172" s="662" t="s">
        <v>3277</v>
      </c>
      <c r="D172" s="662" t="s">
        <v>4181</v>
      </c>
      <c r="E172" s="662" t="s">
        <v>4182</v>
      </c>
      <c r="F172" s="665">
        <v>3</v>
      </c>
      <c r="G172" s="665">
        <v>480</v>
      </c>
      <c r="H172" s="665">
        <v>1</v>
      </c>
      <c r="I172" s="665">
        <v>160</v>
      </c>
      <c r="J172" s="665">
        <v>2</v>
      </c>
      <c r="K172" s="665">
        <v>326</v>
      </c>
      <c r="L172" s="665">
        <v>0.6791666666666667</v>
      </c>
      <c r="M172" s="665">
        <v>163</v>
      </c>
      <c r="N172" s="665">
        <v>3</v>
      </c>
      <c r="O172" s="665">
        <v>507</v>
      </c>
      <c r="P172" s="678">
        <v>1.0562499999999999</v>
      </c>
      <c r="Q172" s="666">
        <v>169</v>
      </c>
    </row>
    <row r="173" spans="1:17" ht="14.4" customHeight="1" x14ac:dyDescent="0.3">
      <c r="A173" s="661" t="s">
        <v>4134</v>
      </c>
      <c r="B173" s="662" t="s">
        <v>4135</v>
      </c>
      <c r="C173" s="662" t="s">
        <v>3277</v>
      </c>
      <c r="D173" s="662" t="s">
        <v>4183</v>
      </c>
      <c r="E173" s="662" t="s">
        <v>4184</v>
      </c>
      <c r="F173" s="665">
        <v>3</v>
      </c>
      <c r="G173" s="665">
        <v>81</v>
      </c>
      <c r="H173" s="665">
        <v>1</v>
      </c>
      <c r="I173" s="665">
        <v>27</v>
      </c>
      <c r="J173" s="665"/>
      <c r="K173" s="665"/>
      <c r="L173" s="665"/>
      <c r="M173" s="665"/>
      <c r="N173" s="665">
        <v>1</v>
      </c>
      <c r="O173" s="665">
        <v>29</v>
      </c>
      <c r="P173" s="678">
        <v>0.35802469135802467</v>
      </c>
      <c r="Q173" s="666">
        <v>29</v>
      </c>
    </row>
    <row r="174" spans="1:17" ht="14.4" customHeight="1" x14ac:dyDescent="0.3">
      <c r="A174" s="661" t="s">
        <v>4134</v>
      </c>
      <c r="B174" s="662" t="s">
        <v>4135</v>
      </c>
      <c r="C174" s="662" t="s">
        <v>3277</v>
      </c>
      <c r="D174" s="662" t="s">
        <v>4185</v>
      </c>
      <c r="E174" s="662" t="s">
        <v>4186</v>
      </c>
      <c r="F174" s="665">
        <v>11</v>
      </c>
      <c r="G174" s="665">
        <v>11022</v>
      </c>
      <c r="H174" s="665">
        <v>1</v>
      </c>
      <c r="I174" s="665">
        <v>1002</v>
      </c>
      <c r="J174" s="665">
        <v>7</v>
      </c>
      <c r="K174" s="665">
        <v>7056</v>
      </c>
      <c r="L174" s="665">
        <v>0.64017419706042455</v>
      </c>
      <c r="M174" s="665">
        <v>1008</v>
      </c>
      <c r="N174" s="665"/>
      <c r="O174" s="665"/>
      <c r="P174" s="678"/>
      <c r="Q174" s="666"/>
    </row>
    <row r="175" spans="1:17" ht="14.4" customHeight="1" x14ac:dyDescent="0.3">
      <c r="A175" s="661" t="s">
        <v>4134</v>
      </c>
      <c r="B175" s="662" t="s">
        <v>4135</v>
      </c>
      <c r="C175" s="662" t="s">
        <v>3277</v>
      </c>
      <c r="D175" s="662" t="s">
        <v>4187</v>
      </c>
      <c r="E175" s="662" t="s">
        <v>4188</v>
      </c>
      <c r="F175" s="665">
        <v>2</v>
      </c>
      <c r="G175" s="665">
        <v>334</v>
      </c>
      <c r="H175" s="665">
        <v>1</v>
      </c>
      <c r="I175" s="665">
        <v>167</v>
      </c>
      <c r="J175" s="665">
        <v>1</v>
      </c>
      <c r="K175" s="665">
        <v>170</v>
      </c>
      <c r="L175" s="665">
        <v>0.50898203592814373</v>
      </c>
      <c r="M175" s="665">
        <v>170</v>
      </c>
      <c r="N175" s="665">
        <v>1</v>
      </c>
      <c r="O175" s="665">
        <v>176</v>
      </c>
      <c r="P175" s="678">
        <v>0.52694610778443118</v>
      </c>
      <c r="Q175" s="666">
        <v>176</v>
      </c>
    </row>
    <row r="176" spans="1:17" ht="14.4" customHeight="1" x14ac:dyDescent="0.3">
      <c r="A176" s="661" t="s">
        <v>4134</v>
      </c>
      <c r="B176" s="662" t="s">
        <v>4135</v>
      </c>
      <c r="C176" s="662" t="s">
        <v>3277</v>
      </c>
      <c r="D176" s="662" t="s">
        <v>4189</v>
      </c>
      <c r="E176" s="662" t="s">
        <v>4190</v>
      </c>
      <c r="F176" s="665">
        <v>10</v>
      </c>
      <c r="G176" s="665">
        <v>22330</v>
      </c>
      <c r="H176" s="665">
        <v>1</v>
      </c>
      <c r="I176" s="665">
        <v>2233</v>
      </c>
      <c r="J176" s="665">
        <v>7</v>
      </c>
      <c r="K176" s="665">
        <v>15848</v>
      </c>
      <c r="L176" s="665">
        <v>0.70971786833855799</v>
      </c>
      <c r="M176" s="665">
        <v>2264</v>
      </c>
      <c r="N176" s="665"/>
      <c r="O176" s="665"/>
      <c r="P176" s="678"/>
      <c r="Q176" s="666"/>
    </row>
    <row r="177" spans="1:17" ht="14.4" customHeight="1" x14ac:dyDescent="0.3">
      <c r="A177" s="661" t="s">
        <v>4134</v>
      </c>
      <c r="B177" s="662" t="s">
        <v>4135</v>
      </c>
      <c r="C177" s="662" t="s">
        <v>3277</v>
      </c>
      <c r="D177" s="662" t="s">
        <v>4191</v>
      </c>
      <c r="E177" s="662" t="s">
        <v>4192</v>
      </c>
      <c r="F177" s="665">
        <v>4</v>
      </c>
      <c r="G177" s="665">
        <v>972</v>
      </c>
      <c r="H177" s="665">
        <v>1</v>
      </c>
      <c r="I177" s="665">
        <v>243</v>
      </c>
      <c r="J177" s="665">
        <v>4</v>
      </c>
      <c r="K177" s="665">
        <v>988</v>
      </c>
      <c r="L177" s="665">
        <v>1.0164609053497942</v>
      </c>
      <c r="M177" s="665">
        <v>247</v>
      </c>
      <c r="N177" s="665">
        <v>2</v>
      </c>
      <c r="O177" s="665">
        <v>526</v>
      </c>
      <c r="P177" s="678">
        <v>0.54115226337448563</v>
      </c>
      <c r="Q177" s="666">
        <v>263</v>
      </c>
    </row>
    <row r="178" spans="1:17" ht="14.4" customHeight="1" x14ac:dyDescent="0.3">
      <c r="A178" s="661" t="s">
        <v>4134</v>
      </c>
      <c r="B178" s="662" t="s">
        <v>4135</v>
      </c>
      <c r="C178" s="662" t="s">
        <v>3277</v>
      </c>
      <c r="D178" s="662" t="s">
        <v>4193</v>
      </c>
      <c r="E178" s="662" t="s">
        <v>4194</v>
      </c>
      <c r="F178" s="665">
        <v>1</v>
      </c>
      <c r="G178" s="665">
        <v>1993</v>
      </c>
      <c r="H178" s="665">
        <v>1</v>
      </c>
      <c r="I178" s="665">
        <v>1993</v>
      </c>
      <c r="J178" s="665">
        <v>2</v>
      </c>
      <c r="K178" s="665">
        <v>4024</v>
      </c>
      <c r="L178" s="665">
        <v>2.0190667335674863</v>
      </c>
      <c r="M178" s="665">
        <v>2012</v>
      </c>
      <c r="N178" s="665">
        <v>4</v>
      </c>
      <c r="O178" s="665">
        <v>8520</v>
      </c>
      <c r="P178" s="678">
        <v>4.2749623682890112</v>
      </c>
      <c r="Q178" s="666">
        <v>2130</v>
      </c>
    </row>
    <row r="179" spans="1:17" ht="14.4" customHeight="1" x14ac:dyDescent="0.3">
      <c r="A179" s="661" t="s">
        <v>4134</v>
      </c>
      <c r="B179" s="662" t="s">
        <v>4135</v>
      </c>
      <c r="C179" s="662" t="s">
        <v>3277</v>
      </c>
      <c r="D179" s="662" t="s">
        <v>4195</v>
      </c>
      <c r="E179" s="662" t="s">
        <v>4196</v>
      </c>
      <c r="F179" s="665">
        <v>4</v>
      </c>
      <c r="G179" s="665">
        <v>892</v>
      </c>
      <c r="H179" s="665">
        <v>1</v>
      </c>
      <c r="I179" s="665">
        <v>223</v>
      </c>
      <c r="J179" s="665">
        <v>15</v>
      </c>
      <c r="K179" s="665">
        <v>3390</v>
      </c>
      <c r="L179" s="665">
        <v>3.8004484304932737</v>
      </c>
      <c r="M179" s="665">
        <v>226</v>
      </c>
      <c r="N179" s="665">
        <v>10</v>
      </c>
      <c r="O179" s="665">
        <v>2420</v>
      </c>
      <c r="P179" s="678">
        <v>2.7130044843049328</v>
      </c>
      <c r="Q179" s="666">
        <v>242</v>
      </c>
    </row>
    <row r="180" spans="1:17" ht="14.4" customHeight="1" x14ac:dyDescent="0.3">
      <c r="A180" s="661" t="s">
        <v>4197</v>
      </c>
      <c r="B180" s="662" t="s">
        <v>4198</v>
      </c>
      <c r="C180" s="662" t="s">
        <v>3277</v>
      </c>
      <c r="D180" s="662" t="s">
        <v>4199</v>
      </c>
      <c r="E180" s="662" t="s">
        <v>4200</v>
      </c>
      <c r="F180" s="665">
        <v>38</v>
      </c>
      <c r="G180" s="665">
        <v>6042</v>
      </c>
      <c r="H180" s="665">
        <v>1</v>
      </c>
      <c r="I180" s="665">
        <v>159</v>
      </c>
      <c r="J180" s="665">
        <v>32</v>
      </c>
      <c r="K180" s="665">
        <v>5152</v>
      </c>
      <c r="L180" s="665">
        <v>0.85269778219132741</v>
      </c>
      <c r="M180" s="665">
        <v>161</v>
      </c>
      <c r="N180" s="665">
        <v>66</v>
      </c>
      <c r="O180" s="665">
        <v>11418</v>
      </c>
      <c r="P180" s="678">
        <v>1.8897715988083417</v>
      </c>
      <c r="Q180" s="666">
        <v>173</v>
      </c>
    </row>
    <row r="181" spans="1:17" ht="14.4" customHeight="1" x14ac:dyDescent="0.3">
      <c r="A181" s="661" t="s">
        <v>4197</v>
      </c>
      <c r="B181" s="662" t="s">
        <v>4198</v>
      </c>
      <c r="C181" s="662" t="s">
        <v>3277</v>
      </c>
      <c r="D181" s="662" t="s">
        <v>4201</v>
      </c>
      <c r="E181" s="662" t="s">
        <v>4202</v>
      </c>
      <c r="F181" s="665">
        <v>74</v>
      </c>
      <c r="G181" s="665">
        <v>2886</v>
      </c>
      <c r="H181" s="665">
        <v>1</v>
      </c>
      <c r="I181" s="665">
        <v>39</v>
      </c>
      <c r="J181" s="665">
        <v>15</v>
      </c>
      <c r="K181" s="665">
        <v>600</v>
      </c>
      <c r="L181" s="665">
        <v>0.20790020790020791</v>
      </c>
      <c r="M181" s="665">
        <v>40</v>
      </c>
      <c r="N181" s="665">
        <v>17</v>
      </c>
      <c r="O181" s="665">
        <v>697</v>
      </c>
      <c r="P181" s="678">
        <v>0.24151074151074151</v>
      </c>
      <c r="Q181" s="666">
        <v>41</v>
      </c>
    </row>
    <row r="182" spans="1:17" ht="14.4" customHeight="1" x14ac:dyDescent="0.3">
      <c r="A182" s="661" t="s">
        <v>4197</v>
      </c>
      <c r="B182" s="662" t="s">
        <v>4198</v>
      </c>
      <c r="C182" s="662" t="s">
        <v>3277</v>
      </c>
      <c r="D182" s="662" t="s">
        <v>4203</v>
      </c>
      <c r="E182" s="662" t="s">
        <v>4204</v>
      </c>
      <c r="F182" s="665"/>
      <c r="G182" s="665"/>
      <c r="H182" s="665"/>
      <c r="I182" s="665"/>
      <c r="J182" s="665"/>
      <c r="K182" s="665"/>
      <c r="L182" s="665"/>
      <c r="M182" s="665"/>
      <c r="N182" s="665">
        <v>2</v>
      </c>
      <c r="O182" s="665">
        <v>768</v>
      </c>
      <c r="P182" s="678"/>
      <c r="Q182" s="666">
        <v>384</v>
      </c>
    </row>
    <row r="183" spans="1:17" ht="14.4" customHeight="1" x14ac:dyDescent="0.3">
      <c r="A183" s="661" t="s">
        <v>4197</v>
      </c>
      <c r="B183" s="662" t="s">
        <v>4198</v>
      </c>
      <c r="C183" s="662" t="s">
        <v>3277</v>
      </c>
      <c r="D183" s="662" t="s">
        <v>4205</v>
      </c>
      <c r="E183" s="662" t="s">
        <v>4206</v>
      </c>
      <c r="F183" s="665">
        <v>9</v>
      </c>
      <c r="G183" s="665">
        <v>3996</v>
      </c>
      <c r="H183" s="665">
        <v>1</v>
      </c>
      <c r="I183" s="665">
        <v>444</v>
      </c>
      <c r="J183" s="665"/>
      <c r="K183" s="665"/>
      <c r="L183" s="665"/>
      <c r="M183" s="665"/>
      <c r="N183" s="665">
        <v>3</v>
      </c>
      <c r="O183" s="665">
        <v>1338</v>
      </c>
      <c r="P183" s="678">
        <v>0.33483483483483484</v>
      </c>
      <c r="Q183" s="666">
        <v>446</v>
      </c>
    </row>
    <row r="184" spans="1:17" ht="14.4" customHeight="1" x14ac:dyDescent="0.3">
      <c r="A184" s="661" t="s">
        <v>4197</v>
      </c>
      <c r="B184" s="662" t="s">
        <v>4198</v>
      </c>
      <c r="C184" s="662" t="s">
        <v>3277</v>
      </c>
      <c r="D184" s="662" t="s">
        <v>4207</v>
      </c>
      <c r="E184" s="662" t="s">
        <v>4208</v>
      </c>
      <c r="F184" s="665"/>
      <c r="G184" s="665"/>
      <c r="H184" s="665"/>
      <c r="I184" s="665"/>
      <c r="J184" s="665"/>
      <c r="K184" s="665"/>
      <c r="L184" s="665"/>
      <c r="M184" s="665"/>
      <c r="N184" s="665">
        <v>2</v>
      </c>
      <c r="O184" s="665">
        <v>984</v>
      </c>
      <c r="P184" s="678"/>
      <c r="Q184" s="666">
        <v>492</v>
      </c>
    </row>
    <row r="185" spans="1:17" ht="14.4" customHeight="1" x14ac:dyDescent="0.3">
      <c r="A185" s="661" t="s">
        <v>4197</v>
      </c>
      <c r="B185" s="662" t="s">
        <v>4198</v>
      </c>
      <c r="C185" s="662" t="s">
        <v>3277</v>
      </c>
      <c r="D185" s="662" t="s">
        <v>4209</v>
      </c>
      <c r="E185" s="662" t="s">
        <v>4210</v>
      </c>
      <c r="F185" s="665">
        <v>12</v>
      </c>
      <c r="G185" s="665">
        <v>372</v>
      </c>
      <c r="H185" s="665">
        <v>1</v>
      </c>
      <c r="I185" s="665">
        <v>31</v>
      </c>
      <c r="J185" s="665">
        <v>2</v>
      </c>
      <c r="K185" s="665">
        <v>62</v>
      </c>
      <c r="L185" s="665">
        <v>0.16666666666666666</v>
      </c>
      <c r="M185" s="665">
        <v>31</v>
      </c>
      <c r="N185" s="665">
        <v>2</v>
      </c>
      <c r="O185" s="665">
        <v>62</v>
      </c>
      <c r="P185" s="678">
        <v>0.16666666666666666</v>
      </c>
      <c r="Q185" s="666">
        <v>31</v>
      </c>
    </row>
    <row r="186" spans="1:17" ht="14.4" customHeight="1" x14ac:dyDescent="0.3">
      <c r="A186" s="661" t="s">
        <v>4197</v>
      </c>
      <c r="B186" s="662" t="s">
        <v>4198</v>
      </c>
      <c r="C186" s="662" t="s">
        <v>3277</v>
      </c>
      <c r="D186" s="662" t="s">
        <v>4211</v>
      </c>
      <c r="E186" s="662" t="s">
        <v>4212</v>
      </c>
      <c r="F186" s="665"/>
      <c r="G186" s="665"/>
      <c r="H186" s="665"/>
      <c r="I186" s="665"/>
      <c r="J186" s="665"/>
      <c r="K186" s="665"/>
      <c r="L186" s="665"/>
      <c r="M186" s="665"/>
      <c r="N186" s="665">
        <v>1</v>
      </c>
      <c r="O186" s="665">
        <v>208</v>
      </c>
      <c r="P186" s="678"/>
      <c r="Q186" s="666">
        <v>208</v>
      </c>
    </row>
    <row r="187" spans="1:17" ht="14.4" customHeight="1" x14ac:dyDescent="0.3">
      <c r="A187" s="661" t="s">
        <v>4197</v>
      </c>
      <c r="B187" s="662" t="s">
        <v>4198</v>
      </c>
      <c r="C187" s="662" t="s">
        <v>3277</v>
      </c>
      <c r="D187" s="662" t="s">
        <v>4213</v>
      </c>
      <c r="E187" s="662" t="s">
        <v>4214</v>
      </c>
      <c r="F187" s="665"/>
      <c r="G187" s="665"/>
      <c r="H187" s="665"/>
      <c r="I187" s="665"/>
      <c r="J187" s="665">
        <v>1</v>
      </c>
      <c r="K187" s="665">
        <v>380</v>
      </c>
      <c r="L187" s="665"/>
      <c r="M187" s="665">
        <v>380</v>
      </c>
      <c r="N187" s="665">
        <v>1</v>
      </c>
      <c r="O187" s="665">
        <v>384</v>
      </c>
      <c r="P187" s="678"/>
      <c r="Q187" s="666">
        <v>384</v>
      </c>
    </row>
    <row r="188" spans="1:17" ht="14.4" customHeight="1" x14ac:dyDescent="0.3">
      <c r="A188" s="661" t="s">
        <v>4197</v>
      </c>
      <c r="B188" s="662" t="s">
        <v>4198</v>
      </c>
      <c r="C188" s="662" t="s">
        <v>3277</v>
      </c>
      <c r="D188" s="662" t="s">
        <v>4215</v>
      </c>
      <c r="E188" s="662" t="s">
        <v>4216</v>
      </c>
      <c r="F188" s="665">
        <v>18</v>
      </c>
      <c r="G188" s="665">
        <v>2034</v>
      </c>
      <c r="H188" s="665">
        <v>1</v>
      </c>
      <c r="I188" s="665">
        <v>113</v>
      </c>
      <c r="J188" s="665">
        <v>12</v>
      </c>
      <c r="K188" s="665">
        <v>1392</v>
      </c>
      <c r="L188" s="665">
        <v>0.68436578171091444</v>
      </c>
      <c r="M188" s="665">
        <v>116</v>
      </c>
      <c r="N188" s="665">
        <v>24</v>
      </c>
      <c r="O188" s="665">
        <v>2808</v>
      </c>
      <c r="P188" s="678">
        <v>1.3805309734513274</v>
      </c>
      <c r="Q188" s="666">
        <v>117</v>
      </c>
    </row>
    <row r="189" spans="1:17" ht="14.4" customHeight="1" x14ac:dyDescent="0.3">
      <c r="A189" s="661" t="s">
        <v>4197</v>
      </c>
      <c r="B189" s="662" t="s">
        <v>4198</v>
      </c>
      <c r="C189" s="662" t="s">
        <v>3277</v>
      </c>
      <c r="D189" s="662" t="s">
        <v>4217</v>
      </c>
      <c r="E189" s="662" t="s">
        <v>4218</v>
      </c>
      <c r="F189" s="665">
        <v>2</v>
      </c>
      <c r="G189" s="665">
        <v>168</v>
      </c>
      <c r="H189" s="665">
        <v>1</v>
      </c>
      <c r="I189" s="665">
        <v>84</v>
      </c>
      <c r="J189" s="665">
        <v>1</v>
      </c>
      <c r="K189" s="665">
        <v>85</v>
      </c>
      <c r="L189" s="665">
        <v>0.50595238095238093</v>
      </c>
      <c r="M189" s="665">
        <v>85</v>
      </c>
      <c r="N189" s="665">
        <v>4</v>
      </c>
      <c r="O189" s="665">
        <v>364</v>
      </c>
      <c r="P189" s="678">
        <v>2.1666666666666665</v>
      </c>
      <c r="Q189" s="666">
        <v>91</v>
      </c>
    </row>
    <row r="190" spans="1:17" ht="14.4" customHeight="1" x14ac:dyDescent="0.3">
      <c r="A190" s="661" t="s">
        <v>4197</v>
      </c>
      <c r="B190" s="662" t="s">
        <v>4198</v>
      </c>
      <c r="C190" s="662" t="s">
        <v>3277</v>
      </c>
      <c r="D190" s="662" t="s">
        <v>4219</v>
      </c>
      <c r="E190" s="662" t="s">
        <v>4220</v>
      </c>
      <c r="F190" s="665">
        <v>1</v>
      </c>
      <c r="G190" s="665">
        <v>21</v>
      </c>
      <c r="H190" s="665">
        <v>1</v>
      </c>
      <c r="I190" s="665">
        <v>21</v>
      </c>
      <c r="J190" s="665"/>
      <c r="K190" s="665"/>
      <c r="L190" s="665"/>
      <c r="M190" s="665"/>
      <c r="N190" s="665">
        <v>1</v>
      </c>
      <c r="O190" s="665">
        <v>21</v>
      </c>
      <c r="P190" s="678">
        <v>1</v>
      </c>
      <c r="Q190" s="666">
        <v>21</v>
      </c>
    </row>
    <row r="191" spans="1:17" ht="14.4" customHeight="1" x14ac:dyDescent="0.3">
      <c r="A191" s="661" t="s">
        <v>4197</v>
      </c>
      <c r="B191" s="662" t="s">
        <v>4198</v>
      </c>
      <c r="C191" s="662" t="s">
        <v>3277</v>
      </c>
      <c r="D191" s="662" t="s">
        <v>4221</v>
      </c>
      <c r="E191" s="662" t="s">
        <v>4222</v>
      </c>
      <c r="F191" s="665">
        <v>13</v>
      </c>
      <c r="G191" s="665">
        <v>6318</v>
      </c>
      <c r="H191" s="665">
        <v>1</v>
      </c>
      <c r="I191" s="665">
        <v>486</v>
      </c>
      <c r="J191" s="665"/>
      <c r="K191" s="665"/>
      <c r="L191" s="665"/>
      <c r="M191" s="665"/>
      <c r="N191" s="665">
        <v>2</v>
      </c>
      <c r="O191" s="665">
        <v>976</v>
      </c>
      <c r="P191" s="678">
        <v>0.1544792655903767</v>
      </c>
      <c r="Q191" s="666">
        <v>488</v>
      </c>
    </row>
    <row r="192" spans="1:17" ht="14.4" customHeight="1" x14ac:dyDescent="0.3">
      <c r="A192" s="661" t="s">
        <v>4197</v>
      </c>
      <c r="B192" s="662" t="s">
        <v>4198</v>
      </c>
      <c r="C192" s="662" t="s">
        <v>3277</v>
      </c>
      <c r="D192" s="662" t="s">
        <v>4223</v>
      </c>
      <c r="E192" s="662" t="s">
        <v>4224</v>
      </c>
      <c r="F192" s="665">
        <v>12</v>
      </c>
      <c r="G192" s="665">
        <v>480</v>
      </c>
      <c r="H192" s="665">
        <v>1</v>
      </c>
      <c r="I192" s="665">
        <v>40</v>
      </c>
      <c r="J192" s="665">
        <v>9</v>
      </c>
      <c r="K192" s="665">
        <v>369</v>
      </c>
      <c r="L192" s="665">
        <v>0.76875000000000004</v>
      </c>
      <c r="M192" s="665">
        <v>41</v>
      </c>
      <c r="N192" s="665">
        <v>11</v>
      </c>
      <c r="O192" s="665">
        <v>451</v>
      </c>
      <c r="P192" s="678">
        <v>0.93958333333333333</v>
      </c>
      <c r="Q192" s="666">
        <v>41</v>
      </c>
    </row>
    <row r="193" spans="1:17" ht="14.4" customHeight="1" x14ac:dyDescent="0.3">
      <c r="A193" s="661" t="s">
        <v>4197</v>
      </c>
      <c r="B193" s="662" t="s">
        <v>4198</v>
      </c>
      <c r="C193" s="662" t="s">
        <v>3277</v>
      </c>
      <c r="D193" s="662" t="s">
        <v>4225</v>
      </c>
      <c r="E193" s="662" t="s">
        <v>4226</v>
      </c>
      <c r="F193" s="665">
        <v>4</v>
      </c>
      <c r="G193" s="665">
        <v>6820</v>
      </c>
      <c r="H193" s="665">
        <v>1</v>
      </c>
      <c r="I193" s="665">
        <v>1705</v>
      </c>
      <c r="J193" s="665"/>
      <c r="K193" s="665"/>
      <c r="L193" s="665"/>
      <c r="M193" s="665"/>
      <c r="N193" s="665"/>
      <c r="O193" s="665"/>
      <c r="P193" s="678"/>
      <c r="Q193" s="666"/>
    </row>
    <row r="194" spans="1:17" ht="14.4" customHeight="1" x14ac:dyDescent="0.3">
      <c r="A194" s="661" t="s">
        <v>4227</v>
      </c>
      <c r="B194" s="662" t="s">
        <v>4228</v>
      </c>
      <c r="C194" s="662" t="s">
        <v>3277</v>
      </c>
      <c r="D194" s="662" t="s">
        <v>4229</v>
      </c>
      <c r="E194" s="662" t="s">
        <v>4230</v>
      </c>
      <c r="F194" s="665">
        <v>1</v>
      </c>
      <c r="G194" s="665">
        <v>166</v>
      </c>
      <c r="H194" s="665">
        <v>1</v>
      </c>
      <c r="I194" s="665">
        <v>166</v>
      </c>
      <c r="J194" s="665"/>
      <c r="K194" s="665"/>
      <c r="L194" s="665"/>
      <c r="M194" s="665"/>
      <c r="N194" s="665"/>
      <c r="O194" s="665"/>
      <c r="P194" s="678"/>
      <c r="Q194" s="666"/>
    </row>
    <row r="195" spans="1:17" ht="14.4" customHeight="1" x14ac:dyDescent="0.3">
      <c r="A195" s="661" t="s">
        <v>4227</v>
      </c>
      <c r="B195" s="662" t="s">
        <v>4228</v>
      </c>
      <c r="C195" s="662" t="s">
        <v>3277</v>
      </c>
      <c r="D195" s="662" t="s">
        <v>4231</v>
      </c>
      <c r="E195" s="662" t="s">
        <v>4232</v>
      </c>
      <c r="F195" s="665">
        <v>1</v>
      </c>
      <c r="G195" s="665">
        <v>172</v>
      </c>
      <c r="H195" s="665">
        <v>1</v>
      </c>
      <c r="I195" s="665">
        <v>172</v>
      </c>
      <c r="J195" s="665"/>
      <c r="K195" s="665"/>
      <c r="L195" s="665"/>
      <c r="M195" s="665"/>
      <c r="N195" s="665"/>
      <c r="O195" s="665"/>
      <c r="P195" s="678"/>
      <c r="Q195" s="666"/>
    </row>
    <row r="196" spans="1:17" ht="14.4" customHeight="1" x14ac:dyDescent="0.3">
      <c r="A196" s="661" t="s">
        <v>4227</v>
      </c>
      <c r="B196" s="662" t="s">
        <v>4228</v>
      </c>
      <c r="C196" s="662" t="s">
        <v>3277</v>
      </c>
      <c r="D196" s="662" t="s">
        <v>4233</v>
      </c>
      <c r="E196" s="662" t="s">
        <v>4234</v>
      </c>
      <c r="F196" s="665">
        <v>1</v>
      </c>
      <c r="G196" s="665">
        <v>821</v>
      </c>
      <c r="H196" s="665">
        <v>1</v>
      </c>
      <c r="I196" s="665">
        <v>821</v>
      </c>
      <c r="J196" s="665"/>
      <c r="K196" s="665"/>
      <c r="L196" s="665"/>
      <c r="M196" s="665"/>
      <c r="N196" s="665"/>
      <c r="O196" s="665"/>
      <c r="P196" s="678"/>
      <c r="Q196" s="666"/>
    </row>
    <row r="197" spans="1:17" ht="14.4" customHeight="1" x14ac:dyDescent="0.3">
      <c r="A197" s="661" t="s">
        <v>4227</v>
      </c>
      <c r="B197" s="662" t="s">
        <v>4228</v>
      </c>
      <c r="C197" s="662" t="s">
        <v>3277</v>
      </c>
      <c r="D197" s="662" t="s">
        <v>4235</v>
      </c>
      <c r="E197" s="662" t="s">
        <v>4236</v>
      </c>
      <c r="F197" s="665">
        <v>1</v>
      </c>
      <c r="G197" s="665">
        <v>509</v>
      </c>
      <c r="H197" s="665">
        <v>1</v>
      </c>
      <c r="I197" s="665">
        <v>509</v>
      </c>
      <c r="J197" s="665"/>
      <c r="K197" s="665"/>
      <c r="L197" s="665"/>
      <c r="M197" s="665"/>
      <c r="N197" s="665"/>
      <c r="O197" s="665"/>
      <c r="P197" s="678"/>
      <c r="Q197" s="666"/>
    </row>
    <row r="198" spans="1:17" ht="14.4" customHeight="1" x14ac:dyDescent="0.3">
      <c r="A198" s="661" t="s">
        <v>4227</v>
      </c>
      <c r="B198" s="662" t="s">
        <v>4228</v>
      </c>
      <c r="C198" s="662" t="s">
        <v>3277</v>
      </c>
      <c r="D198" s="662" t="s">
        <v>4237</v>
      </c>
      <c r="E198" s="662" t="s">
        <v>4238</v>
      </c>
      <c r="F198" s="665">
        <v>1</v>
      </c>
      <c r="G198" s="665">
        <v>419</v>
      </c>
      <c r="H198" s="665">
        <v>1</v>
      </c>
      <c r="I198" s="665">
        <v>419</v>
      </c>
      <c r="J198" s="665"/>
      <c r="K198" s="665"/>
      <c r="L198" s="665"/>
      <c r="M198" s="665"/>
      <c r="N198" s="665"/>
      <c r="O198" s="665"/>
      <c r="P198" s="678"/>
      <c r="Q198" s="666"/>
    </row>
    <row r="199" spans="1:17" ht="14.4" customHeight="1" x14ac:dyDescent="0.3">
      <c r="A199" s="661" t="s">
        <v>4227</v>
      </c>
      <c r="B199" s="662" t="s">
        <v>4228</v>
      </c>
      <c r="C199" s="662" t="s">
        <v>3277</v>
      </c>
      <c r="D199" s="662" t="s">
        <v>4239</v>
      </c>
      <c r="E199" s="662" t="s">
        <v>4240</v>
      </c>
      <c r="F199" s="665">
        <v>1</v>
      </c>
      <c r="G199" s="665">
        <v>344</v>
      </c>
      <c r="H199" s="665">
        <v>1</v>
      </c>
      <c r="I199" s="665">
        <v>344</v>
      </c>
      <c r="J199" s="665"/>
      <c r="K199" s="665"/>
      <c r="L199" s="665"/>
      <c r="M199" s="665"/>
      <c r="N199" s="665"/>
      <c r="O199" s="665"/>
      <c r="P199" s="678"/>
      <c r="Q199" s="666"/>
    </row>
    <row r="200" spans="1:17" ht="14.4" customHeight="1" x14ac:dyDescent="0.3">
      <c r="A200" s="661" t="s">
        <v>4227</v>
      </c>
      <c r="B200" s="662" t="s">
        <v>4228</v>
      </c>
      <c r="C200" s="662" t="s">
        <v>3277</v>
      </c>
      <c r="D200" s="662" t="s">
        <v>4241</v>
      </c>
      <c r="E200" s="662" t="s">
        <v>4242</v>
      </c>
      <c r="F200" s="665">
        <v>1</v>
      </c>
      <c r="G200" s="665">
        <v>110</v>
      </c>
      <c r="H200" s="665">
        <v>1</v>
      </c>
      <c r="I200" s="665">
        <v>110</v>
      </c>
      <c r="J200" s="665"/>
      <c r="K200" s="665"/>
      <c r="L200" s="665"/>
      <c r="M200" s="665"/>
      <c r="N200" s="665"/>
      <c r="O200" s="665"/>
      <c r="P200" s="678"/>
      <c r="Q200" s="666"/>
    </row>
    <row r="201" spans="1:17" ht="14.4" customHeight="1" x14ac:dyDescent="0.3">
      <c r="A201" s="661" t="s">
        <v>4227</v>
      </c>
      <c r="B201" s="662" t="s">
        <v>4228</v>
      </c>
      <c r="C201" s="662" t="s">
        <v>3277</v>
      </c>
      <c r="D201" s="662" t="s">
        <v>4243</v>
      </c>
      <c r="E201" s="662" t="s">
        <v>4244</v>
      </c>
      <c r="F201" s="665">
        <v>1</v>
      </c>
      <c r="G201" s="665">
        <v>38</v>
      </c>
      <c r="H201" s="665">
        <v>1</v>
      </c>
      <c r="I201" s="665">
        <v>38</v>
      </c>
      <c r="J201" s="665"/>
      <c r="K201" s="665"/>
      <c r="L201" s="665"/>
      <c r="M201" s="665"/>
      <c r="N201" s="665"/>
      <c r="O201" s="665"/>
      <c r="P201" s="678"/>
      <c r="Q201" s="666"/>
    </row>
    <row r="202" spans="1:17" ht="14.4" customHeight="1" x14ac:dyDescent="0.3">
      <c r="A202" s="661" t="s">
        <v>4227</v>
      </c>
      <c r="B202" s="662" t="s">
        <v>4228</v>
      </c>
      <c r="C202" s="662" t="s">
        <v>3277</v>
      </c>
      <c r="D202" s="662" t="s">
        <v>4245</v>
      </c>
      <c r="E202" s="662" t="s">
        <v>4246</v>
      </c>
      <c r="F202" s="665">
        <v>1</v>
      </c>
      <c r="G202" s="665">
        <v>169</v>
      </c>
      <c r="H202" s="665">
        <v>1</v>
      </c>
      <c r="I202" s="665">
        <v>169</v>
      </c>
      <c r="J202" s="665"/>
      <c r="K202" s="665"/>
      <c r="L202" s="665"/>
      <c r="M202" s="665"/>
      <c r="N202" s="665"/>
      <c r="O202" s="665"/>
      <c r="P202" s="678"/>
      <c r="Q202" s="666"/>
    </row>
    <row r="203" spans="1:17" ht="14.4" customHeight="1" x14ac:dyDescent="0.3">
      <c r="A203" s="661" t="s">
        <v>4227</v>
      </c>
      <c r="B203" s="662" t="s">
        <v>4228</v>
      </c>
      <c r="C203" s="662" t="s">
        <v>3277</v>
      </c>
      <c r="D203" s="662" t="s">
        <v>4247</v>
      </c>
      <c r="E203" s="662" t="s">
        <v>4248</v>
      </c>
      <c r="F203" s="665">
        <v>1</v>
      </c>
      <c r="G203" s="665">
        <v>347</v>
      </c>
      <c r="H203" s="665">
        <v>1</v>
      </c>
      <c r="I203" s="665">
        <v>347</v>
      </c>
      <c r="J203" s="665"/>
      <c r="K203" s="665"/>
      <c r="L203" s="665"/>
      <c r="M203" s="665"/>
      <c r="N203" s="665"/>
      <c r="O203" s="665"/>
      <c r="P203" s="678"/>
      <c r="Q203" s="666"/>
    </row>
    <row r="204" spans="1:17" ht="14.4" customHeight="1" x14ac:dyDescent="0.3">
      <c r="A204" s="661" t="s">
        <v>4227</v>
      </c>
      <c r="B204" s="662" t="s">
        <v>4228</v>
      </c>
      <c r="C204" s="662" t="s">
        <v>3277</v>
      </c>
      <c r="D204" s="662" t="s">
        <v>4249</v>
      </c>
      <c r="E204" s="662" t="s">
        <v>4250</v>
      </c>
      <c r="F204" s="665">
        <v>1</v>
      </c>
      <c r="G204" s="665">
        <v>172</v>
      </c>
      <c r="H204" s="665">
        <v>1</v>
      </c>
      <c r="I204" s="665">
        <v>172</v>
      </c>
      <c r="J204" s="665"/>
      <c r="K204" s="665"/>
      <c r="L204" s="665"/>
      <c r="M204" s="665"/>
      <c r="N204" s="665"/>
      <c r="O204" s="665"/>
      <c r="P204" s="678"/>
      <c r="Q204" s="666"/>
    </row>
    <row r="205" spans="1:17" ht="14.4" customHeight="1" x14ac:dyDescent="0.3">
      <c r="A205" s="661" t="s">
        <v>4227</v>
      </c>
      <c r="B205" s="662" t="s">
        <v>4228</v>
      </c>
      <c r="C205" s="662" t="s">
        <v>3277</v>
      </c>
      <c r="D205" s="662" t="s">
        <v>4251</v>
      </c>
      <c r="E205" s="662" t="s">
        <v>4252</v>
      </c>
      <c r="F205" s="665">
        <v>1</v>
      </c>
      <c r="G205" s="665">
        <v>287</v>
      </c>
      <c r="H205" s="665">
        <v>1</v>
      </c>
      <c r="I205" s="665">
        <v>287</v>
      </c>
      <c r="J205" s="665"/>
      <c r="K205" s="665"/>
      <c r="L205" s="665"/>
      <c r="M205" s="665"/>
      <c r="N205" s="665"/>
      <c r="O205" s="665"/>
      <c r="P205" s="678"/>
      <c r="Q205" s="666"/>
    </row>
    <row r="206" spans="1:17" ht="14.4" customHeight="1" x14ac:dyDescent="0.3">
      <c r="A206" s="661" t="s">
        <v>4227</v>
      </c>
      <c r="B206" s="662" t="s">
        <v>4228</v>
      </c>
      <c r="C206" s="662" t="s">
        <v>3277</v>
      </c>
      <c r="D206" s="662" t="s">
        <v>4253</v>
      </c>
      <c r="E206" s="662" t="s">
        <v>4254</v>
      </c>
      <c r="F206" s="665">
        <v>1</v>
      </c>
      <c r="G206" s="665">
        <v>166</v>
      </c>
      <c r="H206" s="665">
        <v>1</v>
      </c>
      <c r="I206" s="665">
        <v>166</v>
      </c>
      <c r="J206" s="665"/>
      <c r="K206" s="665"/>
      <c r="L206" s="665"/>
      <c r="M206" s="665"/>
      <c r="N206" s="665"/>
      <c r="O206" s="665"/>
      <c r="P206" s="678"/>
      <c r="Q206" s="666"/>
    </row>
    <row r="207" spans="1:17" ht="14.4" customHeight="1" x14ac:dyDescent="0.3">
      <c r="A207" s="661" t="s">
        <v>4227</v>
      </c>
      <c r="B207" s="662" t="s">
        <v>4228</v>
      </c>
      <c r="C207" s="662" t="s">
        <v>3277</v>
      </c>
      <c r="D207" s="662" t="s">
        <v>4255</v>
      </c>
      <c r="E207" s="662" t="s">
        <v>4256</v>
      </c>
      <c r="F207" s="665">
        <v>6</v>
      </c>
      <c r="G207" s="665">
        <v>3444</v>
      </c>
      <c r="H207" s="665">
        <v>1</v>
      </c>
      <c r="I207" s="665">
        <v>574</v>
      </c>
      <c r="J207" s="665"/>
      <c r="K207" s="665"/>
      <c r="L207" s="665"/>
      <c r="M207" s="665"/>
      <c r="N207" s="665"/>
      <c r="O207" s="665"/>
      <c r="P207" s="678"/>
      <c r="Q207" s="666"/>
    </row>
    <row r="208" spans="1:17" ht="14.4" customHeight="1" x14ac:dyDescent="0.3">
      <c r="A208" s="661" t="s">
        <v>4257</v>
      </c>
      <c r="B208" s="662" t="s">
        <v>4258</v>
      </c>
      <c r="C208" s="662" t="s">
        <v>3277</v>
      </c>
      <c r="D208" s="662" t="s">
        <v>4172</v>
      </c>
      <c r="E208" s="662" t="s">
        <v>4173</v>
      </c>
      <c r="F208" s="665">
        <v>1</v>
      </c>
      <c r="G208" s="665">
        <v>1245</v>
      </c>
      <c r="H208" s="665">
        <v>1</v>
      </c>
      <c r="I208" s="665">
        <v>1245</v>
      </c>
      <c r="J208" s="665"/>
      <c r="K208" s="665"/>
      <c r="L208" s="665"/>
      <c r="M208" s="665"/>
      <c r="N208" s="665"/>
      <c r="O208" s="665"/>
      <c r="P208" s="678"/>
      <c r="Q208" s="666"/>
    </row>
    <row r="209" spans="1:17" ht="14.4" customHeight="1" x14ac:dyDescent="0.3">
      <c r="A209" s="661" t="s">
        <v>4257</v>
      </c>
      <c r="B209" s="662" t="s">
        <v>4258</v>
      </c>
      <c r="C209" s="662" t="s">
        <v>3277</v>
      </c>
      <c r="D209" s="662" t="s">
        <v>4259</v>
      </c>
      <c r="E209" s="662" t="s">
        <v>4260</v>
      </c>
      <c r="F209" s="665">
        <v>3</v>
      </c>
      <c r="G209" s="665">
        <v>28011</v>
      </c>
      <c r="H209" s="665">
        <v>1</v>
      </c>
      <c r="I209" s="665">
        <v>9337</v>
      </c>
      <c r="J209" s="665"/>
      <c r="K209" s="665"/>
      <c r="L209" s="665"/>
      <c r="M209" s="665"/>
      <c r="N209" s="665"/>
      <c r="O209" s="665"/>
      <c r="P209" s="678"/>
      <c r="Q209" s="666"/>
    </row>
    <row r="210" spans="1:17" ht="14.4" customHeight="1" thickBot="1" x14ac:dyDescent="0.35">
      <c r="A210" s="667" t="s">
        <v>4257</v>
      </c>
      <c r="B210" s="668" t="s">
        <v>4258</v>
      </c>
      <c r="C210" s="668" t="s">
        <v>3277</v>
      </c>
      <c r="D210" s="668" t="s">
        <v>4189</v>
      </c>
      <c r="E210" s="668" t="s">
        <v>4190</v>
      </c>
      <c r="F210" s="671">
        <v>6</v>
      </c>
      <c r="G210" s="671">
        <v>13398</v>
      </c>
      <c r="H210" s="671">
        <v>1</v>
      </c>
      <c r="I210" s="671">
        <v>2233</v>
      </c>
      <c r="J210" s="671"/>
      <c r="K210" s="671"/>
      <c r="L210" s="671"/>
      <c r="M210" s="671"/>
      <c r="N210" s="671"/>
      <c r="O210" s="671"/>
      <c r="P210" s="679"/>
      <c r="Q210" s="672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7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8" t="s">
        <v>181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</row>
    <row r="2" spans="1:14" ht="14.4" customHeight="1" thickBot="1" x14ac:dyDescent="0.35">
      <c r="A2" s="382" t="s">
        <v>310</v>
      </c>
      <c r="B2" s="193"/>
      <c r="C2" s="193"/>
      <c r="D2" s="193"/>
      <c r="E2" s="193"/>
      <c r="F2" s="193"/>
      <c r="G2" s="450"/>
      <c r="H2" s="450"/>
      <c r="I2" s="450"/>
      <c r="J2" s="193"/>
      <c r="K2" s="450"/>
      <c r="L2" s="450"/>
      <c r="M2" s="450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1249</v>
      </c>
      <c r="D3" s="197">
        <f>SUBTOTAL(9,D6:D1048576)</f>
        <v>1209</v>
      </c>
      <c r="E3" s="197">
        <f>SUBTOTAL(9,E6:E1048576)</f>
        <v>1320</v>
      </c>
      <c r="F3" s="198">
        <f>IF(OR(E3=0,C3=0),"",E3/C3)</f>
        <v>1.0568454763811048</v>
      </c>
      <c r="G3" s="451">
        <f>SUBTOTAL(9,G6:G1048576)</f>
        <v>1109.3886000000005</v>
      </c>
      <c r="H3" s="452">
        <f>SUBTOTAL(9,H6:H1048576)</f>
        <v>1120.1191999999999</v>
      </c>
      <c r="I3" s="452">
        <f>SUBTOTAL(9,I6:I1048576)</f>
        <v>1151.4183000000003</v>
      </c>
      <c r="J3" s="198">
        <f>IF(OR(I3=0,G3=0),"",I3/G3)</f>
        <v>1.037885462316811</v>
      </c>
      <c r="K3" s="451">
        <f>SUBTOTAL(9,K6:K1048576)</f>
        <v>49.96</v>
      </c>
      <c r="L3" s="452">
        <f>SUBTOTAL(9,L6:L1048576)</f>
        <v>48.36</v>
      </c>
      <c r="M3" s="452">
        <f>SUBTOTAL(9,M6:M1048576)</f>
        <v>52.8</v>
      </c>
      <c r="N3" s="199">
        <f>IF(OR(M3=0,E3=0),"",M3/E3)</f>
        <v>0.04</v>
      </c>
    </row>
    <row r="4" spans="1:14" ht="14.4" customHeight="1" x14ac:dyDescent="0.3">
      <c r="A4" s="610" t="s">
        <v>90</v>
      </c>
      <c r="B4" s="611" t="s">
        <v>11</v>
      </c>
      <c r="C4" s="612" t="s">
        <v>91</v>
      </c>
      <c r="D4" s="612"/>
      <c r="E4" s="612"/>
      <c r="F4" s="613"/>
      <c r="G4" s="614" t="s">
        <v>14</v>
      </c>
      <c r="H4" s="612"/>
      <c r="I4" s="612"/>
      <c r="J4" s="613"/>
      <c r="K4" s="614" t="s">
        <v>92</v>
      </c>
      <c r="L4" s="612"/>
      <c r="M4" s="612"/>
      <c r="N4" s="615"/>
    </row>
    <row r="5" spans="1:14" ht="14.4" customHeight="1" thickBot="1" x14ac:dyDescent="0.35">
      <c r="A5" s="910"/>
      <c r="B5" s="911"/>
      <c r="C5" s="916">
        <v>2014</v>
      </c>
      <c r="D5" s="916">
        <v>2015</v>
      </c>
      <c r="E5" s="916">
        <v>2016</v>
      </c>
      <c r="F5" s="917" t="s">
        <v>2</v>
      </c>
      <c r="G5" s="924">
        <v>2014</v>
      </c>
      <c r="H5" s="916">
        <v>2015</v>
      </c>
      <c r="I5" s="916">
        <v>2016</v>
      </c>
      <c r="J5" s="917" t="s">
        <v>2</v>
      </c>
      <c r="K5" s="924">
        <v>2014</v>
      </c>
      <c r="L5" s="916">
        <v>2015</v>
      </c>
      <c r="M5" s="916">
        <v>2016</v>
      </c>
      <c r="N5" s="925" t="s">
        <v>93</v>
      </c>
    </row>
    <row r="6" spans="1:14" ht="14.4" customHeight="1" x14ac:dyDescent="0.3">
      <c r="A6" s="912" t="s">
        <v>3647</v>
      </c>
      <c r="B6" s="914" t="s">
        <v>4262</v>
      </c>
      <c r="C6" s="918">
        <v>1183</v>
      </c>
      <c r="D6" s="919">
        <v>1209</v>
      </c>
      <c r="E6" s="919">
        <v>1320</v>
      </c>
      <c r="F6" s="922">
        <v>1.1158072696534236</v>
      </c>
      <c r="G6" s="918">
        <v>1099.1124000000004</v>
      </c>
      <c r="H6" s="919">
        <v>1120.1191999999999</v>
      </c>
      <c r="I6" s="919">
        <v>1151.4183000000003</v>
      </c>
      <c r="J6" s="922">
        <v>1.0475892183547377</v>
      </c>
      <c r="K6" s="918">
        <v>47.32</v>
      </c>
      <c r="L6" s="919">
        <v>48.36</v>
      </c>
      <c r="M6" s="919">
        <v>52.8</v>
      </c>
      <c r="N6" s="926">
        <v>40</v>
      </c>
    </row>
    <row r="7" spans="1:14" ht="14.4" customHeight="1" thickBot="1" x14ac:dyDescent="0.35">
      <c r="A7" s="913" t="s">
        <v>3568</v>
      </c>
      <c r="B7" s="915" t="s">
        <v>4262</v>
      </c>
      <c r="C7" s="920">
        <v>66</v>
      </c>
      <c r="D7" s="921"/>
      <c r="E7" s="921"/>
      <c r="F7" s="923"/>
      <c r="G7" s="920">
        <v>10.276199999999998</v>
      </c>
      <c r="H7" s="921"/>
      <c r="I7" s="921"/>
      <c r="J7" s="923"/>
      <c r="K7" s="920">
        <v>2.64</v>
      </c>
      <c r="L7" s="921"/>
      <c r="M7" s="921"/>
      <c r="N7" s="927"/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2" t="s">
        <v>310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1.171754513800507</v>
      </c>
      <c r="C4" s="330">
        <f t="shared" ref="C4:M4" si="0">(C10+C8)/C6</f>
        <v>1.3174616351392268</v>
      </c>
      <c r="D4" s="330">
        <f t="shared" si="0"/>
        <v>1.2993676913346621</v>
      </c>
      <c r="E4" s="330">
        <f t="shared" si="0"/>
        <v>0.49768717720642774</v>
      </c>
      <c r="F4" s="330">
        <f t="shared" si="0"/>
        <v>0.49768717720642774</v>
      </c>
      <c r="G4" s="330">
        <f t="shared" si="0"/>
        <v>0.49768717720642774</v>
      </c>
      <c r="H4" s="330">
        <f t="shared" si="0"/>
        <v>0.49768717720642774</v>
      </c>
      <c r="I4" s="330">
        <f t="shared" si="0"/>
        <v>0.49768717720642774</v>
      </c>
      <c r="J4" s="330">
        <f t="shared" si="0"/>
        <v>0.49768717720642774</v>
      </c>
      <c r="K4" s="330">
        <f t="shared" si="0"/>
        <v>0.49768717720642774</v>
      </c>
      <c r="L4" s="330">
        <f t="shared" si="0"/>
        <v>0.49768717720642774</v>
      </c>
      <c r="M4" s="330">
        <f t="shared" si="0"/>
        <v>0.49768717720642774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3692.8736600000002</v>
      </c>
      <c r="C5" s="330">
        <f>IF(ISERROR(VLOOKUP($A5,'Man Tab'!$A:$Q,COLUMN()+2,0)),0,VLOOKUP($A5,'Man Tab'!$A:$Q,COLUMN()+2,0))</f>
        <v>3424.0178000000001</v>
      </c>
      <c r="D5" s="330">
        <f>IF(ISERROR(VLOOKUP($A5,'Man Tab'!$A:$Q,COLUMN()+2,0)),0,VLOOKUP($A5,'Man Tab'!$A:$Q,COLUMN()+2,0))</f>
        <v>3862.0581900000002</v>
      </c>
      <c r="E5" s="330">
        <f>IF(ISERROR(VLOOKUP($A5,'Man Tab'!$A:$Q,COLUMN()+2,0)),0,VLOOKUP($A5,'Man Tab'!$A:$Q,COLUMN()+2,0))</f>
        <v>0</v>
      </c>
      <c r="F5" s="330">
        <f>IF(ISERROR(VLOOKUP($A5,'Man Tab'!$A:$Q,COLUMN()+2,0)),0,VLOOKUP($A5,'Man Tab'!$A:$Q,COLUMN()+2,0))</f>
        <v>0</v>
      </c>
      <c r="G5" s="330">
        <f>IF(ISERROR(VLOOKUP($A5,'Man Tab'!$A:$Q,COLUMN()+2,0)),0,VLOOKUP($A5,'Man Tab'!$A:$Q,COLUMN()+2,0))</f>
        <v>0</v>
      </c>
      <c r="H5" s="330">
        <f>IF(ISERROR(VLOOKUP($A5,'Man Tab'!$A:$Q,COLUMN()+2,0)),0,VLOOKUP($A5,'Man Tab'!$A:$Q,COLUMN()+2,0))</f>
        <v>0</v>
      </c>
      <c r="I5" s="330">
        <f>IF(ISERROR(VLOOKUP($A5,'Man Tab'!$A:$Q,COLUMN()+2,0)),0,VLOOKUP($A5,'Man Tab'!$A:$Q,COLUMN()+2,0))</f>
        <v>0</v>
      </c>
      <c r="J5" s="330">
        <f>IF(ISERROR(VLOOKUP($A5,'Man Tab'!$A:$Q,COLUMN()+2,0)),0,VLOOKUP($A5,'Man Tab'!$A:$Q,COLUMN()+2,0))</f>
        <v>0</v>
      </c>
      <c r="K5" s="330">
        <f>IF(ISERROR(VLOOKUP($A5,'Man Tab'!$A:$Q,COLUMN()+2,0)),0,VLOOKUP($A5,'Man Tab'!$A:$Q,COLUMN()+2,0))</f>
        <v>0</v>
      </c>
      <c r="L5" s="330">
        <f>IF(ISERROR(VLOOKUP($A5,'Man Tab'!$A:$Q,COLUMN()+2,0)),0,VLOOKUP($A5,'Man Tab'!$A:$Q,COLUMN()+2,0))</f>
        <v>0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3692.8736600000002</v>
      </c>
      <c r="C6" s="332">
        <f t="shared" ref="C6:M6" si="1">C5+B6</f>
        <v>7116.8914600000007</v>
      </c>
      <c r="D6" s="332">
        <f t="shared" si="1"/>
        <v>10978.94965</v>
      </c>
      <c r="E6" s="332">
        <f t="shared" si="1"/>
        <v>10978.94965</v>
      </c>
      <c r="F6" s="332">
        <f t="shared" si="1"/>
        <v>10978.94965</v>
      </c>
      <c r="G6" s="332">
        <f t="shared" si="1"/>
        <v>10978.94965</v>
      </c>
      <c r="H6" s="332">
        <f t="shared" si="1"/>
        <v>10978.94965</v>
      </c>
      <c r="I6" s="332">
        <f t="shared" si="1"/>
        <v>10978.94965</v>
      </c>
      <c r="J6" s="332">
        <f t="shared" si="1"/>
        <v>10978.94965</v>
      </c>
      <c r="K6" s="332">
        <f t="shared" si="1"/>
        <v>10978.94965</v>
      </c>
      <c r="L6" s="332">
        <f t="shared" si="1"/>
        <v>10978.94965</v>
      </c>
      <c r="M6" s="332">
        <f t="shared" si="1"/>
        <v>10978.94965</v>
      </c>
    </row>
    <row r="7" spans="1:13" ht="14.4" customHeight="1" x14ac:dyDescent="0.3">
      <c r="A7" s="331" t="s">
        <v>126</v>
      </c>
      <c r="B7" s="331">
        <v>83.316999999999993</v>
      </c>
      <c r="C7" s="331">
        <v>190.386</v>
      </c>
      <c r="D7" s="331">
        <v>293.387</v>
      </c>
      <c r="E7" s="331"/>
      <c r="F7" s="331"/>
      <c r="G7" s="331"/>
      <c r="H7" s="331"/>
      <c r="I7" s="331"/>
      <c r="J7" s="331"/>
      <c r="K7" s="331"/>
      <c r="L7" s="331"/>
      <c r="M7" s="331"/>
    </row>
    <row r="8" spans="1:13" ht="14.4" customHeight="1" x14ac:dyDescent="0.3">
      <c r="A8" s="331" t="s">
        <v>99</v>
      </c>
      <c r="B8" s="332">
        <f>B7*30</f>
        <v>2499.5099999999998</v>
      </c>
      <c r="C8" s="332">
        <f t="shared" ref="C8:M8" si="2">C7*30</f>
        <v>5711.58</v>
      </c>
      <c r="D8" s="332">
        <f t="shared" si="2"/>
        <v>8801.61</v>
      </c>
      <c r="E8" s="332">
        <f t="shared" si="2"/>
        <v>0</v>
      </c>
      <c r="F8" s="332">
        <f t="shared" si="2"/>
        <v>0</v>
      </c>
      <c r="G8" s="332">
        <f t="shared" si="2"/>
        <v>0</v>
      </c>
      <c r="H8" s="332">
        <f t="shared" si="2"/>
        <v>0</v>
      </c>
      <c r="I8" s="332">
        <f t="shared" si="2"/>
        <v>0</v>
      </c>
      <c r="J8" s="332">
        <f t="shared" si="2"/>
        <v>0</v>
      </c>
      <c r="K8" s="332">
        <f t="shared" si="2"/>
        <v>0</v>
      </c>
      <c r="L8" s="332">
        <f t="shared" si="2"/>
        <v>0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1827631.379999999</v>
      </c>
      <c r="C9" s="331">
        <v>1837020.0799999994</v>
      </c>
      <c r="D9" s="331">
        <v>1799431</v>
      </c>
      <c r="E9" s="331">
        <v>0</v>
      </c>
      <c r="F9" s="331">
        <v>0</v>
      </c>
      <c r="G9" s="331">
        <v>0</v>
      </c>
      <c r="H9" s="331">
        <v>0</v>
      </c>
      <c r="I9" s="331">
        <v>0</v>
      </c>
      <c r="J9" s="331">
        <v>0</v>
      </c>
      <c r="K9" s="331">
        <v>0</v>
      </c>
      <c r="L9" s="331">
        <v>0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1827.6313799999989</v>
      </c>
      <c r="C10" s="332">
        <f t="shared" ref="C10:M10" si="3">C9/1000+B10</f>
        <v>3664.6514599999982</v>
      </c>
      <c r="D10" s="332">
        <f t="shared" si="3"/>
        <v>5464.0824599999978</v>
      </c>
      <c r="E10" s="332">
        <f t="shared" si="3"/>
        <v>5464.0824599999978</v>
      </c>
      <c r="F10" s="332">
        <f t="shared" si="3"/>
        <v>5464.0824599999978</v>
      </c>
      <c r="G10" s="332">
        <f t="shared" si="3"/>
        <v>5464.0824599999978</v>
      </c>
      <c r="H10" s="332">
        <f t="shared" si="3"/>
        <v>5464.0824599999978</v>
      </c>
      <c r="I10" s="332">
        <f t="shared" si="3"/>
        <v>5464.0824599999978</v>
      </c>
      <c r="J10" s="332">
        <f t="shared" si="3"/>
        <v>5464.0824599999978</v>
      </c>
      <c r="K10" s="332">
        <f t="shared" si="3"/>
        <v>5464.0824599999978</v>
      </c>
      <c r="L10" s="332">
        <f t="shared" si="3"/>
        <v>5464.0824599999978</v>
      </c>
      <c r="M10" s="332">
        <f t="shared" si="3"/>
        <v>5464.0824599999978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3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1.2202928046499939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1.2202928046499939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87" t="s">
        <v>312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3" customFormat="1" ht="14.4" customHeight="1" thickBot="1" x14ac:dyDescent="0.3">
      <c r="A2" s="382" t="s">
        <v>310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285</v>
      </c>
      <c r="E4" s="242" t="s">
        <v>286</v>
      </c>
      <c r="F4" s="242" t="s">
        <v>287</v>
      </c>
      <c r="G4" s="242" t="s">
        <v>288</v>
      </c>
      <c r="H4" s="242" t="s">
        <v>289</v>
      </c>
      <c r="I4" s="242" t="s">
        <v>290</v>
      </c>
      <c r="J4" s="242" t="s">
        <v>291</v>
      </c>
      <c r="K4" s="242" t="s">
        <v>292</v>
      </c>
      <c r="L4" s="242" t="s">
        <v>293</v>
      </c>
      <c r="M4" s="242" t="s">
        <v>294</v>
      </c>
      <c r="N4" s="242" t="s">
        <v>295</v>
      </c>
      <c r="O4" s="242" t="s">
        <v>296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311</v>
      </c>
    </row>
    <row r="7" spans="1:17" ht="14.4" customHeight="1" x14ac:dyDescent="0.3">
      <c r="A7" s="19" t="s">
        <v>35</v>
      </c>
      <c r="B7" s="55">
        <v>1387.00038233442</v>
      </c>
      <c r="C7" s="56">
        <v>115.58336519453501</v>
      </c>
      <c r="D7" s="56">
        <v>113.3373</v>
      </c>
      <c r="E7" s="56">
        <v>112.28081</v>
      </c>
      <c r="F7" s="56">
        <v>155.29295999999999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380.91107</v>
      </c>
      <c r="Q7" s="189">
        <v>1.0985175630849999</v>
      </c>
    </row>
    <row r="8" spans="1:17" ht="14.4" customHeight="1" x14ac:dyDescent="0.3">
      <c r="A8" s="19" t="s">
        <v>36</v>
      </c>
      <c r="B8" s="55">
        <v>87.681296309730001</v>
      </c>
      <c r="C8" s="56">
        <v>7.3067746924770001</v>
      </c>
      <c r="D8" s="56">
        <v>0</v>
      </c>
      <c r="E8" s="56">
        <v>10.1</v>
      </c>
      <c r="F8" s="56">
        <v>2.46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12.56</v>
      </c>
      <c r="Q8" s="189">
        <v>0.57298422941299998</v>
      </c>
    </row>
    <row r="9" spans="1:17" ht="14.4" customHeight="1" x14ac:dyDescent="0.3">
      <c r="A9" s="19" t="s">
        <v>37</v>
      </c>
      <c r="B9" s="55">
        <v>2384.8029613592598</v>
      </c>
      <c r="C9" s="56">
        <v>198.73358011327201</v>
      </c>
      <c r="D9" s="56">
        <v>117.14274</v>
      </c>
      <c r="E9" s="56">
        <v>78.796480000000003</v>
      </c>
      <c r="F9" s="56">
        <v>140.83619999999999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336.77542</v>
      </c>
      <c r="Q9" s="189">
        <v>0.56486917444600004</v>
      </c>
    </row>
    <row r="10" spans="1:17" ht="14.4" customHeight="1" x14ac:dyDescent="0.3">
      <c r="A10" s="19" t="s">
        <v>38</v>
      </c>
      <c r="B10" s="55">
        <v>433.73394818838699</v>
      </c>
      <c r="C10" s="56">
        <v>36.144495682364997</v>
      </c>
      <c r="D10" s="56">
        <v>34.556899999999999</v>
      </c>
      <c r="E10" s="56">
        <v>35.730600000000003</v>
      </c>
      <c r="F10" s="56">
        <v>36.067439999999998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106.35494</v>
      </c>
      <c r="Q10" s="189">
        <v>0.98083113340899997</v>
      </c>
    </row>
    <row r="11" spans="1:17" ht="14.4" customHeight="1" x14ac:dyDescent="0.3">
      <c r="A11" s="19" t="s">
        <v>39</v>
      </c>
      <c r="B11" s="55">
        <v>710.93413838393406</v>
      </c>
      <c r="C11" s="56">
        <v>59.244511531994</v>
      </c>
      <c r="D11" s="56">
        <v>50.738239999999998</v>
      </c>
      <c r="E11" s="56">
        <v>45.041020000000003</v>
      </c>
      <c r="F11" s="56">
        <v>59.205939999999998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154.98519999999999</v>
      </c>
      <c r="Q11" s="189">
        <v>0.87200876498799995</v>
      </c>
    </row>
    <row r="12" spans="1:17" ht="14.4" customHeight="1" x14ac:dyDescent="0.3">
      <c r="A12" s="19" t="s">
        <v>40</v>
      </c>
      <c r="B12" s="55">
        <v>122.336008064146</v>
      </c>
      <c r="C12" s="56">
        <v>10.194667338678</v>
      </c>
      <c r="D12" s="56">
        <v>26.365559999999999</v>
      </c>
      <c r="E12" s="56">
        <v>6.6352599999999997</v>
      </c>
      <c r="F12" s="56">
        <v>0.73763999999999996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33.738460000000003</v>
      </c>
      <c r="Q12" s="189">
        <v>1.103140785248</v>
      </c>
    </row>
    <row r="13" spans="1:17" ht="14.4" customHeight="1" x14ac:dyDescent="0.3">
      <c r="A13" s="19" t="s">
        <v>41</v>
      </c>
      <c r="B13" s="55">
        <v>835.75693202354103</v>
      </c>
      <c r="C13" s="56">
        <v>69.646411001960999</v>
      </c>
      <c r="D13" s="56">
        <v>23.848109999999998</v>
      </c>
      <c r="E13" s="56">
        <v>32.17163</v>
      </c>
      <c r="F13" s="56">
        <v>61.050469999999997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117.07021</v>
      </c>
      <c r="Q13" s="189">
        <v>0.56030745550100003</v>
      </c>
    </row>
    <row r="14" spans="1:17" ht="14.4" customHeight="1" x14ac:dyDescent="0.3">
      <c r="A14" s="19" t="s">
        <v>42</v>
      </c>
      <c r="B14" s="55">
        <v>1139.94218478985</v>
      </c>
      <c r="C14" s="56">
        <v>94.995182065820003</v>
      </c>
      <c r="D14" s="56">
        <v>162.75800000000001</v>
      </c>
      <c r="E14" s="56">
        <v>119.822</v>
      </c>
      <c r="F14" s="56">
        <v>127.81399999999999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410.39400000000001</v>
      </c>
      <c r="Q14" s="189">
        <v>1.440051979743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311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311</v>
      </c>
    </row>
    <row r="17" spans="1:17" ht="14.4" customHeight="1" x14ac:dyDescent="0.3">
      <c r="A17" s="19" t="s">
        <v>45</v>
      </c>
      <c r="B17" s="55">
        <v>1049.80980211978</v>
      </c>
      <c r="C17" s="56">
        <v>87.484150176648001</v>
      </c>
      <c r="D17" s="56">
        <v>86.401269999999997</v>
      </c>
      <c r="E17" s="56">
        <v>24.968399999999999</v>
      </c>
      <c r="F17" s="56">
        <v>128.34262000000001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239.71229</v>
      </c>
      <c r="Q17" s="189">
        <v>0.91335512210199998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3.7109999999999999</v>
      </c>
      <c r="E18" s="56">
        <v>1.903</v>
      </c>
      <c r="F18" s="56">
        <v>3.738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9.3520000000000003</v>
      </c>
      <c r="Q18" s="189" t="s">
        <v>311</v>
      </c>
    </row>
    <row r="19" spans="1:17" ht="14.4" customHeight="1" x14ac:dyDescent="0.3">
      <c r="A19" s="19" t="s">
        <v>47</v>
      </c>
      <c r="B19" s="55">
        <v>1368.5752680621299</v>
      </c>
      <c r="C19" s="56">
        <v>114.047939005177</v>
      </c>
      <c r="D19" s="56">
        <v>125.73917</v>
      </c>
      <c r="E19" s="56">
        <v>110.81765</v>
      </c>
      <c r="F19" s="56">
        <v>142.19972000000001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378.75653999999997</v>
      </c>
      <c r="Q19" s="189">
        <v>1.107009746088</v>
      </c>
    </row>
    <row r="20" spans="1:17" ht="14.4" customHeight="1" x14ac:dyDescent="0.3">
      <c r="A20" s="19" t="s">
        <v>48</v>
      </c>
      <c r="B20" s="55">
        <v>32747.009026896601</v>
      </c>
      <c r="C20" s="56">
        <v>2728.91741890805</v>
      </c>
      <c r="D20" s="56">
        <v>2772.2311399999999</v>
      </c>
      <c r="E20" s="56">
        <v>2673.0476800000001</v>
      </c>
      <c r="F20" s="56">
        <v>2759.4358900000002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8204.7147100000002</v>
      </c>
      <c r="Q20" s="189">
        <v>1.002194087803</v>
      </c>
    </row>
    <row r="21" spans="1:17" ht="14.4" customHeight="1" x14ac:dyDescent="0.3">
      <c r="A21" s="20" t="s">
        <v>49</v>
      </c>
      <c r="B21" s="55">
        <v>1992.0049693154101</v>
      </c>
      <c r="C21" s="56">
        <v>166.00041410961799</v>
      </c>
      <c r="D21" s="56">
        <v>168.20099999999999</v>
      </c>
      <c r="E21" s="56">
        <v>169.816</v>
      </c>
      <c r="F21" s="56">
        <v>166.608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504.625</v>
      </c>
      <c r="Q21" s="189">
        <v>1.0133006850340001</v>
      </c>
    </row>
    <row r="22" spans="1:17" ht="14.4" customHeight="1" x14ac:dyDescent="0.3">
      <c r="A22" s="19" t="s">
        <v>50</v>
      </c>
      <c r="B22" s="55">
        <v>97.361853157167999</v>
      </c>
      <c r="C22" s="56">
        <v>8.1134877630969999</v>
      </c>
      <c r="D22" s="56">
        <v>0</v>
      </c>
      <c r="E22" s="56">
        <v>0</v>
      </c>
      <c r="F22" s="56">
        <v>65.930000000000007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65.930000000000007</v>
      </c>
      <c r="Q22" s="189">
        <v>2.7086583856850002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311</v>
      </c>
    </row>
    <row r="24" spans="1:17" ht="14.4" customHeight="1" x14ac:dyDescent="0.3">
      <c r="A24" s="20" t="s">
        <v>52</v>
      </c>
      <c r="B24" s="55">
        <v>124.018250323519</v>
      </c>
      <c r="C24" s="56">
        <v>10.334854193627001</v>
      </c>
      <c r="D24" s="56">
        <v>7.8432300000000001</v>
      </c>
      <c r="E24" s="56">
        <v>2.88727</v>
      </c>
      <c r="F24" s="56">
        <v>12.339309999999999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23.069810000000999</v>
      </c>
      <c r="Q24" s="189">
        <v>0.74407790594699996</v>
      </c>
    </row>
    <row r="25" spans="1:17" ht="14.4" customHeight="1" x14ac:dyDescent="0.3">
      <c r="A25" s="21" t="s">
        <v>53</v>
      </c>
      <c r="B25" s="58">
        <v>44480.9670213278</v>
      </c>
      <c r="C25" s="59">
        <v>3706.7472517773199</v>
      </c>
      <c r="D25" s="59">
        <v>3692.8736600000002</v>
      </c>
      <c r="E25" s="59">
        <v>3424.0178000000001</v>
      </c>
      <c r="F25" s="59">
        <v>3862.0581900000002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10978.94965</v>
      </c>
      <c r="Q25" s="190">
        <v>0.98729415165199996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435.39427999999998</v>
      </c>
      <c r="E26" s="56">
        <v>383.05446000000001</v>
      </c>
      <c r="F26" s="56">
        <v>416.63362000000001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1235.0823600000001</v>
      </c>
      <c r="Q26" s="189" t="s">
        <v>311</v>
      </c>
    </row>
    <row r="27" spans="1:17" ht="14.4" customHeight="1" x14ac:dyDescent="0.3">
      <c r="A27" s="22" t="s">
        <v>55</v>
      </c>
      <c r="B27" s="58">
        <v>44480.9670213278</v>
      </c>
      <c r="C27" s="59">
        <v>3706.7472517773199</v>
      </c>
      <c r="D27" s="59">
        <v>4128.2679399999997</v>
      </c>
      <c r="E27" s="59">
        <v>3807.0722599999999</v>
      </c>
      <c r="F27" s="59">
        <v>4278.6918100000003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12214.032010000001</v>
      </c>
      <c r="Q27" s="190">
        <v>1.098360294563</v>
      </c>
    </row>
    <row r="28" spans="1:17" ht="14.4" customHeight="1" x14ac:dyDescent="0.3">
      <c r="A28" s="20" t="s">
        <v>56</v>
      </c>
      <c r="B28" s="55">
        <v>384.91058148495699</v>
      </c>
      <c r="C28" s="56">
        <v>32.075881790413</v>
      </c>
      <c r="D28" s="56">
        <v>34.538339999999998</v>
      </c>
      <c r="E28" s="56">
        <v>60.335850000000001</v>
      </c>
      <c r="F28" s="56">
        <v>40.700920000000004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135.57511</v>
      </c>
      <c r="Q28" s="189">
        <v>1.4088997966950001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311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10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1.839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1.839</v>
      </c>
      <c r="Q31" s="191" t="s">
        <v>311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297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2" t="s">
        <v>310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302</v>
      </c>
      <c r="G4" s="499" t="s">
        <v>64</v>
      </c>
      <c r="H4" s="266" t="s">
        <v>183</v>
      </c>
      <c r="I4" s="497" t="s">
        <v>65</v>
      </c>
      <c r="J4" s="499" t="s">
        <v>273</v>
      </c>
      <c r="K4" s="500" t="s">
        <v>304</v>
      </c>
    </row>
    <row r="5" spans="1:11" ht="42" thickBot="1" x14ac:dyDescent="0.35">
      <c r="A5" s="103"/>
      <c r="B5" s="28" t="s">
        <v>298</v>
      </c>
      <c r="C5" s="29" t="s">
        <v>299</v>
      </c>
      <c r="D5" s="30" t="s">
        <v>300</v>
      </c>
      <c r="E5" s="30" t="s">
        <v>301</v>
      </c>
      <c r="F5" s="498"/>
      <c r="G5" s="498"/>
      <c r="H5" s="29" t="s">
        <v>303</v>
      </c>
      <c r="I5" s="498"/>
      <c r="J5" s="498"/>
      <c r="K5" s="501"/>
    </row>
    <row r="6" spans="1:11" ht="14.4" customHeight="1" thickBot="1" x14ac:dyDescent="0.35">
      <c r="A6" s="634" t="s">
        <v>313</v>
      </c>
      <c r="B6" s="616">
        <v>43720.985986922002</v>
      </c>
      <c r="C6" s="616">
        <v>46046.750070000002</v>
      </c>
      <c r="D6" s="617">
        <v>2325.7640830779801</v>
      </c>
      <c r="E6" s="618">
        <v>1.05319560002</v>
      </c>
      <c r="F6" s="616">
        <v>44480.9670213278</v>
      </c>
      <c r="G6" s="617">
        <v>11120.241755331999</v>
      </c>
      <c r="H6" s="619">
        <v>3862.0581900000002</v>
      </c>
      <c r="I6" s="616">
        <v>10978.94965</v>
      </c>
      <c r="J6" s="617">
        <v>-141.292105331957</v>
      </c>
      <c r="K6" s="620">
        <v>0.24682353791299999</v>
      </c>
    </row>
    <row r="7" spans="1:11" ht="14.4" customHeight="1" thickBot="1" x14ac:dyDescent="0.35">
      <c r="A7" s="635" t="s">
        <v>314</v>
      </c>
      <c r="B7" s="616">
        <v>7684.5532010789402</v>
      </c>
      <c r="C7" s="616">
        <v>7049.8144499999999</v>
      </c>
      <c r="D7" s="617">
        <v>-634.73875107893502</v>
      </c>
      <c r="E7" s="618">
        <v>0.91740069533299995</v>
      </c>
      <c r="F7" s="616">
        <v>7102.18785145327</v>
      </c>
      <c r="G7" s="617">
        <v>1775.54696286332</v>
      </c>
      <c r="H7" s="619">
        <v>583.46487999999999</v>
      </c>
      <c r="I7" s="616">
        <v>1554.6281300000001</v>
      </c>
      <c r="J7" s="617">
        <v>-220.91883286331699</v>
      </c>
      <c r="K7" s="620">
        <v>0.21889425660299999</v>
      </c>
    </row>
    <row r="8" spans="1:11" ht="14.4" customHeight="1" thickBot="1" x14ac:dyDescent="0.35">
      <c r="A8" s="636" t="s">
        <v>315</v>
      </c>
      <c r="B8" s="616">
        <v>6455.3483799291398</v>
      </c>
      <c r="C8" s="616">
        <v>5939.8144499999999</v>
      </c>
      <c r="D8" s="617">
        <v>-515.53392992913598</v>
      </c>
      <c r="E8" s="618">
        <v>0.92013848059100001</v>
      </c>
      <c r="F8" s="616">
        <v>5962.2456666634198</v>
      </c>
      <c r="G8" s="617">
        <v>1490.5614166658499</v>
      </c>
      <c r="H8" s="619">
        <v>455.65087999999997</v>
      </c>
      <c r="I8" s="616">
        <v>1144.2341300000001</v>
      </c>
      <c r="J8" s="617">
        <v>-346.32728666585399</v>
      </c>
      <c r="K8" s="620">
        <v>0.191913281332</v>
      </c>
    </row>
    <row r="9" spans="1:11" ht="14.4" customHeight="1" thickBot="1" x14ac:dyDescent="0.35">
      <c r="A9" s="637" t="s">
        <v>316</v>
      </c>
      <c r="B9" s="621">
        <v>0</v>
      </c>
      <c r="C9" s="621">
        <v>5.4599999999999996E-3</v>
      </c>
      <c r="D9" s="622">
        <v>5.4599999999999996E-3</v>
      </c>
      <c r="E9" s="623" t="s">
        <v>311</v>
      </c>
      <c r="F9" s="621">
        <v>0</v>
      </c>
      <c r="G9" s="622">
        <v>0</v>
      </c>
      <c r="H9" s="624">
        <v>2.3000000000000001E-4</v>
      </c>
      <c r="I9" s="621">
        <v>-1.7000000000000001E-4</v>
      </c>
      <c r="J9" s="622">
        <v>-1.7000000000000001E-4</v>
      </c>
      <c r="K9" s="625" t="s">
        <v>311</v>
      </c>
    </row>
    <row r="10" spans="1:11" ht="14.4" customHeight="1" thickBot="1" x14ac:dyDescent="0.35">
      <c r="A10" s="638" t="s">
        <v>317</v>
      </c>
      <c r="B10" s="616">
        <v>0</v>
      </c>
      <c r="C10" s="616">
        <v>5.4599999999999996E-3</v>
      </c>
      <c r="D10" s="617">
        <v>5.4599999999999996E-3</v>
      </c>
      <c r="E10" s="626" t="s">
        <v>311</v>
      </c>
      <c r="F10" s="616">
        <v>0</v>
      </c>
      <c r="G10" s="617">
        <v>0</v>
      </c>
      <c r="H10" s="619">
        <v>2.3000000000000001E-4</v>
      </c>
      <c r="I10" s="616">
        <v>-1.7000000000000001E-4</v>
      </c>
      <c r="J10" s="617">
        <v>-1.7000000000000001E-4</v>
      </c>
      <c r="K10" s="627" t="s">
        <v>311</v>
      </c>
    </row>
    <row r="11" spans="1:11" ht="14.4" customHeight="1" thickBot="1" x14ac:dyDescent="0.35">
      <c r="A11" s="637" t="s">
        <v>318</v>
      </c>
      <c r="B11" s="621">
        <v>1835.8474284686499</v>
      </c>
      <c r="C11" s="621">
        <v>1182.7483199999999</v>
      </c>
      <c r="D11" s="622">
        <v>-653.09910846865</v>
      </c>
      <c r="E11" s="628">
        <v>0.64425196868699997</v>
      </c>
      <c r="F11" s="621">
        <v>1387.00038233442</v>
      </c>
      <c r="G11" s="622">
        <v>346.75009558360398</v>
      </c>
      <c r="H11" s="624">
        <v>155.29295999999999</v>
      </c>
      <c r="I11" s="621">
        <v>380.91107</v>
      </c>
      <c r="J11" s="622">
        <v>34.160974416395</v>
      </c>
      <c r="K11" s="629">
        <v>0.27462939077100001</v>
      </c>
    </row>
    <row r="12" spans="1:11" ht="14.4" customHeight="1" thickBot="1" x14ac:dyDescent="0.35">
      <c r="A12" s="638" t="s">
        <v>319</v>
      </c>
      <c r="B12" s="616">
        <v>751.82776991226501</v>
      </c>
      <c r="C12" s="616">
        <v>745.62217999999996</v>
      </c>
      <c r="D12" s="617">
        <v>-6.2055899122650002</v>
      </c>
      <c r="E12" s="618">
        <v>0.99174599534499996</v>
      </c>
      <c r="F12" s="616">
        <v>740.000203985197</v>
      </c>
      <c r="G12" s="617">
        <v>185.000050996299</v>
      </c>
      <c r="H12" s="619">
        <v>110.60917999999999</v>
      </c>
      <c r="I12" s="616">
        <v>244.49019000000001</v>
      </c>
      <c r="J12" s="617">
        <v>59.490139003700001</v>
      </c>
      <c r="K12" s="620">
        <v>0.33039205757399998</v>
      </c>
    </row>
    <row r="13" spans="1:11" ht="14.4" customHeight="1" thickBot="1" x14ac:dyDescent="0.35">
      <c r="A13" s="638" t="s">
        <v>320</v>
      </c>
      <c r="B13" s="616">
        <v>28</v>
      </c>
      <c r="C13" s="616">
        <v>27.657409999999999</v>
      </c>
      <c r="D13" s="617">
        <v>-0.34258999999899997</v>
      </c>
      <c r="E13" s="618">
        <v>0.98776464285700005</v>
      </c>
      <c r="F13" s="616">
        <v>28.000007718357999</v>
      </c>
      <c r="G13" s="617">
        <v>7.0000019295889997</v>
      </c>
      <c r="H13" s="619">
        <v>0</v>
      </c>
      <c r="I13" s="616">
        <v>19.337039999999998</v>
      </c>
      <c r="J13" s="617">
        <v>12.337038070409999</v>
      </c>
      <c r="K13" s="620">
        <v>0.69060838105800004</v>
      </c>
    </row>
    <row r="14" spans="1:11" ht="14.4" customHeight="1" thickBot="1" x14ac:dyDescent="0.35">
      <c r="A14" s="638" t="s">
        <v>321</v>
      </c>
      <c r="B14" s="616">
        <v>603</v>
      </c>
      <c r="C14" s="616">
        <v>127.16370999999999</v>
      </c>
      <c r="D14" s="617">
        <v>-475.83629000000002</v>
      </c>
      <c r="E14" s="618">
        <v>0.21088509120999999</v>
      </c>
      <c r="F14" s="616">
        <v>208.00005733638</v>
      </c>
      <c r="G14" s="617">
        <v>52.000014334093997</v>
      </c>
      <c r="H14" s="619">
        <v>21.141690000000001</v>
      </c>
      <c r="I14" s="616">
        <v>43.91534</v>
      </c>
      <c r="J14" s="617">
        <v>-8.0846743340940002</v>
      </c>
      <c r="K14" s="620">
        <v>0.211131384108</v>
      </c>
    </row>
    <row r="15" spans="1:11" ht="14.4" customHeight="1" thickBot="1" x14ac:dyDescent="0.35">
      <c r="A15" s="638" t="s">
        <v>322</v>
      </c>
      <c r="B15" s="616">
        <v>16.260793785175998</v>
      </c>
      <c r="C15" s="616">
        <v>14.80932</v>
      </c>
      <c r="D15" s="617">
        <v>-1.451473785176</v>
      </c>
      <c r="E15" s="618">
        <v>0.91073782717100005</v>
      </c>
      <c r="F15" s="616">
        <v>15.000004134835001</v>
      </c>
      <c r="G15" s="617">
        <v>3.7500010337080001</v>
      </c>
      <c r="H15" s="619">
        <v>0</v>
      </c>
      <c r="I15" s="616">
        <v>1.2869999999999999</v>
      </c>
      <c r="J15" s="617">
        <v>-2.4630010337080002</v>
      </c>
      <c r="K15" s="620">
        <v>8.5799976348000004E-2</v>
      </c>
    </row>
    <row r="16" spans="1:11" ht="14.4" customHeight="1" thickBot="1" x14ac:dyDescent="0.35">
      <c r="A16" s="638" t="s">
        <v>323</v>
      </c>
      <c r="B16" s="616">
        <v>50.999998393623002</v>
      </c>
      <c r="C16" s="616">
        <v>3.8274300000000001</v>
      </c>
      <c r="D16" s="617">
        <v>-47.172568393623003</v>
      </c>
      <c r="E16" s="618">
        <v>7.5047649421999998E-2</v>
      </c>
      <c r="F16" s="616">
        <v>47.000012955815997</v>
      </c>
      <c r="G16" s="617">
        <v>11.750003238953999</v>
      </c>
      <c r="H16" s="619">
        <v>0</v>
      </c>
      <c r="I16" s="616">
        <v>0</v>
      </c>
      <c r="J16" s="617">
        <v>-11.750003238953999</v>
      </c>
      <c r="K16" s="620">
        <v>0</v>
      </c>
    </row>
    <row r="17" spans="1:11" ht="14.4" customHeight="1" thickBot="1" x14ac:dyDescent="0.35">
      <c r="A17" s="638" t="s">
        <v>324</v>
      </c>
      <c r="B17" s="616">
        <v>229.55850681914799</v>
      </c>
      <c r="C17" s="616">
        <v>131.45666</v>
      </c>
      <c r="D17" s="617">
        <v>-98.101846819147994</v>
      </c>
      <c r="E17" s="618">
        <v>0.57264991753700001</v>
      </c>
      <c r="F17" s="616">
        <v>207.000057060724</v>
      </c>
      <c r="G17" s="617">
        <v>51.750014265181001</v>
      </c>
      <c r="H17" s="619">
        <v>13.06649</v>
      </c>
      <c r="I17" s="616">
        <v>35.558149999999998</v>
      </c>
      <c r="J17" s="617">
        <v>-16.191864265181</v>
      </c>
      <c r="K17" s="620">
        <v>0.17177845506299999</v>
      </c>
    </row>
    <row r="18" spans="1:11" ht="14.4" customHeight="1" thickBot="1" x14ac:dyDescent="0.35">
      <c r="A18" s="638" t="s">
        <v>325</v>
      </c>
      <c r="B18" s="616">
        <v>6.6956635651919996</v>
      </c>
      <c r="C18" s="616">
        <v>1.3047899999999999</v>
      </c>
      <c r="D18" s="617">
        <v>-5.3908735651919999</v>
      </c>
      <c r="E18" s="618">
        <v>0.19487090223299999</v>
      </c>
      <c r="F18" s="616">
        <v>8.0000022052449999</v>
      </c>
      <c r="G18" s="617">
        <v>2.000000551311</v>
      </c>
      <c r="H18" s="619">
        <v>0</v>
      </c>
      <c r="I18" s="616">
        <v>0</v>
      </c>
      <c r="J18" s="617">
        <v>-2.000000551311</v>
      </c>
      <c r="K18" s="620">
        <v>0</v>
      </c>
    </row>
    <row r="19" spans="1:11" ht="14.4" customHeight="1" thickBot="1" x14ac:dyDescent="0.35">
      <c r="A19" s="638" t="s">
        <v>326</v>
      </c>
      <c r="B19" s="616">
        <v>149.50469599324401</v>
      </c>
      <c r="C19" s="616">
        <v>130.90682000000001</v>
      </c>
      <c r="D19" s="617">
        <v>-18.597875993243001</v>
      </c>
      <c r="E19" s="618">
        <v>0.87560339914600005</v>
      </c>
      <c r="F19" s="616">
        <v>134.00003693785999</v>
      </c>
      <c r="G19" s="617">
        <v>33.500009234464997</v>
      </c>
      <c r="H19" s="619">
        <v>10.4756</v>
      </c>
      <c r="I19" s="616">
        <v>36.323349999999998</v>
      </c>
      <c r="J19" s="617">
        <v>2.8233407655340002</v>
      </c>
      <c r="K19" s="620">
        <v>0.27106970139699998</v>
      </c>
    </row>
    <row r="20" spans="1:11" ht="14.4" customHeight="1" thickBot="1" x14ac:dyDescent="0.35">
      <c r="A20" s="637" t="s">
        <v>327</v>
      </c>
      <c r="B20" s="621">
        <v>46.286926398801</v>
      </c>
      <c r="C20" s="621">
        <v>79.277000000000001</v>
      </c>
      <c r="D20" s="622">
        <v>32.990073601197999</v>
      </c>
      <c r="E20" s="628">
        <v>1.7127298390250001</v>
      </c>
      <c r="F20" s="621">
        <v>87.681296309730001</v>
      </c>
      <c r="G20" s="622">
        <v>21.920324077431999</v>
      </c>
      <c r="H20" s="624">
        <v>2.46</v>
      </c>
      <c r="I20" s="621">
        <v>12.56</v>
      </c>
      <c r="J20" s="622">
        <v>-9.3603240774320007</v>
      </c>
      <c r="K20" s="629">
        <v>0.143246057353</v>
      </c>
    </row>
    <row r="21" spans="1:11" ht="14.4" customHeight="1" thickBot="1" x14ac:dyDescent="0.35">
      <c r="A21" s="638" t="s">
        <v>328</v>
      </c>
      <c r="B21" s="616">
        <v>40.823278556151003</v>
      </c>
      <c r="C21" s="616">
        <v>69.424999999999997</v>
      </c>
      <c r="D21" s="617">
        <v>28.601721443848</v>
      </c>
      <c r="E21" s="618">
        <v>1.70062284205</v>
      </c>
      <c r="F21" s="616">
        <v>76.042685722222998</v>
      </c>
      <c r="G21" s="617">
        <v>19.010671430555</v>
      </c>
      <c r="H21" s="619">
        <v>2.46</v>
      </c>
      <c r="I21" s="616">
        <v>10.46</v>
      </c>
      <c r="J21" s="617">
        <v>-8.5506714305549991</v>
      </c>
      <c r="K21" s="620">
        <v>0.137554320979</v>
      </c>
    </row>
    <row r="22" spans="1:11" ht="14.4" customHeight="1" thickBot="1" x14ac:dyDescent="0.35">
      <c r="A22" s="638" t="s">
        <v>329</v>
      </c>
      <c r="B22" s="616">
        <v>5.4636478426500004</v>
      </c>
      <c r="C22" s="616">
        <v>9.8520000000000003</v>
      </c>
      <c r="D22" s="617">
        <v>4.3883521573489999</v>
      </c>
      <c r="E22" s="618">
        <v>1.803190887065</v>
      </c>
      <c r="F22" s="616">
        <v>11.638610587506999</v>
      </c>
      <c r="G22" s="617">
        <v>2.9096526468759998</v>
      </c>
      <c r="H22" s="619">
        <v>0</v>
      </c>
      <c r="I22" s="616">
        <v>2.1</v>
      </c>
      <c r="J22" s="617">
        <v>-0.80965264687600003</v>
      </c>
      <c r="K22" s="620">
        <v>0.18043390868699999</v>
      </c>
    </row>
    <row r="23" spans="1:11" ht="14.4" customHeight="1" thickBot="1" x14ac:dyDescent="0.35">
      <c r="A23" s="637" t="s">
        <v>330</v>
      </c>
      <c r="B23" s="621">
        <v>2381.35377002615</v>
      </c>
      <c r="C23" s="621">
        <v>2536.6964600000001</v>
      </c>
      <c r="D23" s="622">
        <v>155.34268997385101</v>
      </c>
      <c r="E23" s="628">
        <v>1.0652329325979999</v>
      </c>
      <c r="F23" s="621">
        <v>2384.8029613592598</v>
      </c>
      <c r="G23" s="622">
        <v>596.20074033981598</v>
      </c>
      <c r="H23" s="624">
        <v>140.83619999999999</v>
      </c>
      <c r="I23" s="621">
        <v>336.77542</v>
      </c>
      <c r="J23" s="622">
        <v>-259.42532033981598</v>
      </c>
      <c r="K23" s="629">
        <v>0.14121729361099999</v>
      </c>
    </row>
    <row r="24" spans="1:11" ht="14.4" customHeight="1" thickBot="1" x14ac:dyDescent="0.35">
      <c r="A24" s="638" t="s">
        <v>331</v>
      </c>
      <c r="B24" s="616">
        <v>249.99999212560601</v>
      </c>
      <c r="C24" s="616">
        <v>118.8065</v>
      </c>
      <c r="D24" s="617">
        <v>-131.19349212560601</v>
      </c>
      <c r="E24" s="618">
        <v>0.47522601496799999</v>
      </c>
      <c r="F24" s="616">
        <v>120.000033078681</v>
      </c>
      <c r="G24" s="617">
        <v>30.000008269670001</v>
      </c>
      <c r="H24" s="619">
        <v>25.507000000000001</v>
      </c>
      <c r="I24" s="616">
        <v>28.795999999999999</v>
      </c>
      <c r="J24" s="617">
        <v>-1.2040082696700001</v>
      </c>
      <c r="K24" s="620">
        <v>0.23996660051800001</v>
      </c>
    </row>
    <row r="25" spans="1:11" ht="14.4" customHeight="1" thickBot="1" x14ac:dyDescent="0.35">
      <c r="A25" s="638" t="s">
        <v>332</v>
      </c>
      <c r="B25" s="616">
        <v>101.999996787247</v>
      </c>
      <c r="C25" s="616">
        <v>51.567</v>
      </c>
      <c r="D25" s="617">
        <v>-50.432996787246999</v>
      </c>
      <c r="E25" s="618">
        <v>0.50555883945299995</v>
      </c>
      <c r="F25" s="616">
        <v>80.000022052453005</v>
      </c>
      <c r="G25" s="617">
        <v>20.000005513112999</v>
      </c>
      <c r="H25" s="619">
        <v>0</v>
      </c>
      <c r="I25" s="616">
        <v>0</v>
      </c>
      <c r="J25" s="617">
        <v>-20.000005513112999</v>
      </c>
      <c r="K25" s="620">
        <v>0</v>
      </c>
    </row>
    <row r="26" spans="1:11" ht="14.4" customHeight="1" thickBot="1" x14ac:dyDescent="0.35">
      <c r="A26" s="638" t="s">
        <v>333</v>
      </c>
      <c r="B26" s="616">
        <v>3.4934598899639999</v>
      </c>
      <c r="C26" s="616">
        <v>1.9588399999999999</v>
      </c>
      <c r="D26" s="617">
        <v>-1.534619889964</v>
      </c>
      <c r="E26" s="618">
        <v>0.56071632756500001</v>
      </c>
      <c r="F26" s="616">
        <v>3.0000008269670002</v>
      </c>
      <c r="G26" s="617">
        <v>0.75000020674099999</v>
      </c>
      <c r="H26" s="619">
        <v>0</v>
      </c>
      <c r="I26" s="616">
        <v>0.27888000000000002</v>
      </c>
      <c r="J26" s="617">
        <v>-0.47112020674100002</v>
      </c>
      <c r="K26" s="620">
        <v>9.2959974375000004E-2</v>
      </c>
    </row>
    <row r="27" spans="1:11" ht="14.4" customHeight="1" thickBot="1" x14ac:dyDescent="0.35">
      <c r="A27" s="638" t="s">
        <v>334</v>
      </c>
      <c r="B27" s="616">
        <v>2.9999999055069999</v>
      </c>
      <c r="C27" s="616">
        <v>4.7185199999999998</v>
      </c>
      <c r="D27" s="617">
        <v>1.718520094492</v>
      </c>
      <c r="E27" s="618">
        <v>1.5728400495399999</v>
      </c>
      <c r="F27" s="616">
        <v>3.0000008269670002</v>
      </c>
      <c r="G27" s="617">
        <v>0.75000020674099999</v>
      </c>
      <c r="H27" s="619">
        <v>0.20327999999999999</v>
      </c>
      <c r="I27" s="616">
        <v>0.20327999999999999</v>
      </c>
      <c r="J27" s="617">
        <v>-0.54672020674099997</v>
      </c>
      <c r="K27" s="620">
        <v>6.7759981321000001E-2</v>
      </c>
    </row>
    <row r="28" spans="1:11" ht="14.4" customHeight="1" thickBot="1" x14ac:dyDescent="0.35">
      <c r="A28" s="638" t="s">
        <v>335</v>
      </c>
      <c r="B28" s="616">
        <v>441.999986078071</v>
      </c>
      <c r="C28" s="616">
        <v>550.12318000000005</v>
      </c>
      <c r="D28" s="617">
        <v>108.123193921929</v>
      </c>
      <c r="E28" s="618">
        <v>1.244622618388</v>
      </c>
      <c r="F28" s="616">
        <v>450.00012404505202</v>
      </c>
      <c r="G28" s="617">
        <v>112.500031011263</v>
      </c>
      <c r="H28" s="619">
        <v>37.816400000000002</v>
      </c>
      <c r="I28" s="616">
        <v>64.374440000000007</v>
      </c>
      <c r="J28" s="617">
        <v>-48.125591011262998</v>
      </c>
      <c r="K28" s="620">
        <v>0.14305427167699999</v>
      </c>
    </row>
    <row r="29" spans="1:11" ht="14.4" customHeight="1" thickBot="1" x14ac:dyDescent="0.35">
      <c r="A29" s="638" t="s">
        <v>336</v>
      </c>
      <c r="B29" s="616">
        <v>884.93981614665904</v>
      </c>
      <c r="C29" s="616">
        <v>1051.3235199999999</v>
      </c>
      <c r="D29" s="617">
        <v>166.38370385334099</v>
      </c>
      <c r="E29" s="618">
        <v>1.1880169711170001</v>
      </c>
      <c r="F29" s="616">
        <v>893.80255035665596</v>
      </c>
      <c r="G29" s="617">
        <v>223.45063758916399</v>
      </c>
      <c r="H29" s="619">
        <v>48.324039999999997</v>
      </c>
      <c r="I29" s="616">
        <v>181.84439</v>
      </c>
      <c r="J29" s="617">
        <v>-41.606247589163999</v>
      </c>
      <c r="K29" s="620">
        <v>0.203450292156</v>
      </c>
    </row>
    <row r="30" spans="1:11" ht="14.4" customHeight="1" thickBot="1" x14ac:dyDescent="0.35">
      <c r="A30" s="638" t="s">
        <v>337</v>
      </c>
      <c r="B30" s="616">
        <v>30.999999023575</v>
      </c>
      <c r="C30" s="616">
        <v>29.907599999999999</v>
      </c>
      <c r="D30" s="617">
        <v>-1.0923990235750001</v>
      </c>
      <c r="E30" s="618">
        <v>0.96476132070999998</v>
      </c>
      <c r="F30" s="616">
        <v>30.000008269670001</v>
      </c>
      <c r="G30" s="617">
        <v>7.5000020674170003</v>
      </c>
      <c r="H30" s="619">
        <v>2.0425</v>
      </c>
      <c r="I30" s="616">
        <v>8.6571999999999996</v>
      </c>
      <c r="J30" s="617">
        <v>1.1571979325820001</v>
      </c>
      <c r="K30" s="620">
        <v>0.28857325378600002</v>
      </c>
    </row>
    <row r="31" spans="1:11" ht="14.4" customHeight="1" thickBot="1" x14ac:dyDescent="0.35">
      <c r="A31" s="638" t="s">
        <v>338</v>
      </c>
      <c r="B31" s="616">
        <v>228.99999278705499</v>
      </c>
      <c r="C31" s="616">
        <v>222.69325000000001</v>
      </c>
      <c r="D31" s="617">
        <v>-6.3067427870539996</v>
      </c>
      <c r="E31" s="618">
        <v>0.97245963761700005</v>
      </c>
      <c r="F31" s="616">
        <v>230.00006340080401</v>
      </c>
      <c r="G31" s="617">
        <v>57.500015850201002</v>
      </c>
      <c r="H31" s="619">
        <v>17.061579999999999</v>
      </c>
      <c r="I31" s="616">
        <v>19.777419999999999</v>
      </c>
      <c r="J31" s="617">
        <v>-37.722595850201003</v>
      </c>
      <c r="K31" s="620">
        <v>8.5988758905000004E-2</v>
      </c>
    </row>
    <row r="32" spans="1:11" ht="14.4" customHeight="1" thickBot="1" x14ac:dyDescent="0.35">
      <c r="A32" s="638" t="s">
        <v>339</v>
      </c>
      <c r="B32" s="616">
        <v>10.999999653526</v>
      </c>
      <c r="C32" s="616">
        <v>17.49727</v>
      </c>
      <c r="D32" s="617">
        <v>6.4972703464729999</v>
      </c>
      <c r="E32" s="618">
        <v>1.590660959192</v>
      </c>
      <c r="F32" s="616">
        <v>12.000003307868001</v>
      </c>
      <c r="G32" s="617">
        <v>3.0000008269670002</v>
      </c>
      <c r="H32" s="619">
        <v>0.60399999999999998</v>
      </c>
      <c r="I32" s="616">
        <v>1.278</v>
      </c>
      <c r="J32" s="617">
        <v>-1.722000826967</v>
      </c>
      <c r="K32" s="620">
        <v>0.10649997064199999</v>
      </c>
    </row>
    <row r="33" spans="1:11" ht="14.4" customHeight="1" thickBot="1" x14ac:dyDescent="0.35">
      <c r="A33" s="638" t="s">
        <v>340</v>
      </c>
      <c r="B33" s="616">
        <v>111.99999647227099</v>
      </c>
      <c r="C33" s="616">
        <v>97.053030000000007</v>
      </c>
      <c r="D33" s="617">
        <v>-14.946966472271001</v>
      </c>
      <c r="E33" s="618">
        <v>0.86654493800800003</v>
      </c>
      <c r="F33" s="616">
        <v>110.000030322124</v>
      </c>
      <c r="G33" s="617">
        <v>27.500007580531001</v>
      </c>
      <c r="H33" s="619">
        <v>8.2607999999999997</v>
      </c>
      <c r="I33" s="616">
        <v>25.563600000000001</v>
      </c>
      <c r="J33" s="617">
        <v>-1.9364075805300001</v>
      </c>
      <c r="K33" s="620">
        <v>0.23239629957499999</v>
      </c>
    </row>
    <row r="34" spans="1:11" ht="14.4" customHeight="1" thickBot="1" x14ac:dyDescent="0.35">
      <c r="A34" s="638" t="s">
        <v>341</v>
      </c>
      <c r="B34" s="616">
        <v>59.999998110145</v>
      </c>
      <c r="C34" s="616">
        <v>64.631</v>
      </c>
      <c r="D34" s="617">
        <v>4.6310018898539997</v>
      </c>
      <c r="E34" s="618">
        <v>1.0771833672619999</v>
      </c>
      <c r="F34" s="616">
        <v>50.000013782783</v>
      </c>
      <c r="G34" s="617">
        <v>12.500003445695</v>
      </c>
      <c r="H34" s="619">
        <v>0</v>
      </c>
      <c r="I34" s="616">
        <v>0</v>
      </c>
      <c r="J34" s="617">
        <v>-12.500003445695</v>
      </c>
      <c r="K34" s="620">
        <v>0</v>
      </c>
    </row>
    <row r="35" spans="1:11" ht="14.4" customHeight="1" thickBot="1" x14ac:dyDescent="0.35">
      <c r="A35" s="638" t="s">
        <v>342</v>
      </c>
      <c r="B35" s="616">
        <v>0</v>
      </c>
      <c r="C35" s="616">
        <v>326.41674999999998</v>
      </c>
      <c r="D35" s="617">
        <v>326.41674999999998</v>
      </c>
      <c r="E35" s="626" t="s">
        <v>343</v>
      </c>
      <c r="F35" s="616">
        <v>400.000110262269</v>
      </c>
      <c r="G35" s="617">
        <v>100.000027565567</v>
      </c>
      <c r="H35" s="619">
        <v>1.0165999999999999</v>
      </c>
      <c r="I35" s="616">
        <v>6.0022099999999998</v>
      </c>
      <c r="J35" s="617">
        <v>-93.997817565567004</v>
      </c>
      <c r="K35" s="620">
        <v>1.5005520862999999E-2</v>
      </c>
    </row>
    <row r="36" spans="1:11" ht="14.4" customHeight="1" thickBot="1" x14ac:dyDescent="0.35">
      <c r="A36" s="638" t="s">
        <v>344</v>
      </c>
      <c r="B36" s="616">
        <v>243.92053332999899</v>
      </c>
      <c r="C36" s="616">
        <v>0</v>
      </c>
      <c r="D36" s="617">
        <v>-243.92053332999899</v>
      </c>
      <c r="E36" s="618">
        <v>0</v>
      </c>
      <c r="F36" s="616">
        <v>0</v>
      </c>
      <c r="G36" s="617">
        <v>0</v>
      </c>
      <c r="H36" s="619">
        <v>0</v>
      </c>
      <c r="I36" s="616">
        <v>0</v>
      </c>
      <c r="J36" s="617">
        <v>0</v>
      </c>
      <c r="K36" s="620">
        <v>3</v>
      </c>
    </row>
    <row r="37" spans="1:11" ht="14.4" customHeight="1" thickBot="1" x14ac:dyDescent="0.35">
      <c r="A37" s="638" t="s">
        <v>345</v>
      </c>
      <c r="B37" s="616">
        <v>8.9999997165209997</v>
      </c>
      <c r="C37" s="616">
        <v>0</v>
      </c>
      <c r="D37" s="617">
        <v>-8.9999997165209997</v>
      </c>
      <c r="E37" s="618">
        <v>0</v>
      </c>
      <c r="F37" s="616">
        <v>3.0000008269670002</v>
      </c>
      <c r="G37" s="617">
        <v>0.75000020674099999</v>
      </c>
      <c r="H37" s="619">
        <v>0</v>
      </c>
      <c r="I37" s="616">
        <v>0</v>
      </c>
      <c r="J37" s="617">
        <v>-0.75000020674099999</v>
      </c>
      <c r="K37" s="620">
        <v>0</v>
      </c>
    </row>
    <row r="38" spans="1:11" ht="14.4" customHeight="1" thickBot="1" x14ac:dyDescent="0.35">
      <c r="A38" s="637" t="s">
        <v>346</v>
      </c>
      <c r="B38" s="621">
        <v>450.99998579459299</v>
      </c>
      <c r="C38" s="621">
        <v>417.26348999999999</v>
      </c>
      <c r="D38" s="622">
        <v>-33.736495794592003</v>
      </c>
      <c r="E38" s="628">
        <v>0.92519623756699998</v>
      </c>
      <c r="F38" s="621">
        <v>433.73394818838699</v>
      </c>
      <c r="G38" s="622">
        <v>108.433487047097</v>
      </c>
      <c r="H38" s="624">
        <v>36.067439999999998</v>
      </c>
      <c r="I38" s="621">
        <v>106.35494</v>
      </c>
      <c r="J38" s="622">
        <v>-2.0785470470959999</v>
      </c>
      <c r="K38" s="629">
        <v>0.245207783352</v>
      </c>
    </row>
    <row r="39" spans="1:11" ht="14.4" customHeight="1" thickBot="1" x14ac:dyDescent="0.35">
      <c r="A39" s="638" t="s">
        <v>347</v>
      </c>
      <c r="B39" s="616">
        <v>385.99998784193502</v>
      </c>
      <c r="C39" s="616">
        <v>333.67946000000001</v>
      </c>
      <c r="D39" s="617">
        <v>-52.320527841934997</v>
      </c>
      <c r="E39" s="618">
        <v>0.86445458681300003</v>
      </c>
      <c r="F39" s="616">
        <v>375.51018306649001</v>
      </c>
      <c r="G39" s="617">
        <v>93.877545766622006</v>
      </c>
      <c r="H39" s="619">
        <v>29.777239999999999</v>
      </c>
      <c r="I39" s="616">
        <v>88.767910000000001</v>
      </c>
      <c r="J39" s="617">
        <v>-5.1096357666219996</v>
      </c>
      <c r="K39" s="620">
        <v>0.236392817033</v>
      </c>
    </row>
    <row r="40" spans="1:11" ht="14.4" customHeight="1" thickBot="1" x14ac:dyDescent="0.35">
      <c r="A40" s="638" t="s">
        <v>348</v>
      </c>
      <c r="B40" s="616">
        <v>64.999997952656997</v>
      </c>
      <c r="C40" s="616">
        <v>83.584029999999998</v>
      </c>
      <c r="D40" s="617">
        <v>18.584032047341999</v>
      </c>
      <c r="E40" s="618">
        <v>1.2859081943490001</v>
      </c>
      <c r="F40" s="616">
        <v>58.223765121897003</v>
      </c>
      <c r="G40" s="617">
        <v>14.555941280474</v>
      </c>
      <c r="H40" s="619">
        <v>6.2901999999999996</v>
      </c>
      <c r="I40" s="616">
        <v>17.587029999999999</v>
      </c>
      <c r="J40" s="617">
        <v>3.031088719525</v>
      </c>
      <c r="K40" s="620">
        <v>0.30205930453199997</v>
      </c>
    </row>
    <row r="41" spans="1:11" ht="14.4" customHeight="1" thickBot="1" x14ac:dyDescent="0.35">
      <c r="A41" s="637" t="s">
        <v>349</v>
      </c>
      <c r="B41" s="621">
        <v>644.26529647181997</v>
      </c>
      <c r="C41" s="621">
        <v>711.29169999999999</v>
      </c>
      <c r="D41" s="622">
        <v>67.026403528179998</v>
      </c>
      <c r="E41" s="628">
        <v>1.1040354088519999</v>
      </c>
      <c r="F41" s="621">
        <v>710.93413838393406</v>
      </c>
      <c r="G41" s="622">
        <v>177.733534595984</v>
      </c>
      <c r="H41" s="624">
        <v>59.205939999999998</v>
      </c>
      <c r="I41" s="621">
        <v>154.98519999999999</v>
      </c>
      <c r="J41" s="622">
        <v>-22.748334595983</v>
      </c>
      <c r="K41" s="629">
        <v>0.21800219124699999</v>
      </c>
    </row>
    <row r="42" spans="1:11" ht="14.4" customHeight="1" thickBot="1" x14ac:dyDescent="0.35">
      <c r="A42" s="638" t="s">
        <v>350</v>
      </c>
      <c r="B42" s="616">
        <v>4.8643329588170001</v>
      </c>
      <c r="C42" s="616">
        <v>31.53614</v>
      </c>
      <c r="D42" s="617">
        <v>26.671807041181999</v>
      </c>
      <c r="E42" s="618">
        <v>6.4831376196879997</v>
      </c>
      <c r="F42" s="616">
        <v>36.911302621743999</v>
      </c>
      <c r="G42" s="617">
        <v>9.2278256554349998</v>
      </c>
      <c r="H42" s="619">
        <v>2.6821000000000002</v>
      </c>
      <c r="I42" s="616">
        <v>3.4081000000000001</v>
      </c>
      <c r="J42" s="617">
        <v>-5.8197256554349996</v>
      </c>
      <c r="K42" s="620">
        <v>9.2332151885999997E-2</v>
      </c>
    </row>
    <row r="43" spans="1:11" ht="14.4" customHeight="1" thickBot="1" x14ac:dyDescent="0.35">
      <c r="A43" s="638" t="s">
        <v>351</v>
      </c>
      <c r="B43" s="616">
        <v>16.999999464540998</v>
      </c>
      <c r="C43" s="616">
        <v>21.469729999999998</v>
      </c>
      <c r="D43" s="617">
        <v>4.4697305354579999</v>
      </c>
      <c r="E43" s="618">
        <v>1.262925333896</v>
      </c>
      <c r="F43" s="616">
        <v>23.423994244168998</v>
      </c>
      <c r="G43" s="617">
        <v>5.855998561042</v>
      </c>
      <c r="H43" s="619">
        <v>1.90903</v>
      </c>
      <c r="I43" s="616">
        <v>5.86</v>
      </c>
      <c r="J43" s="617">
        <v>4.0014389569999996E-3</v>
      </c>
      <c r="K43" s="620">
        <v>0.2501708265</v>
      </c>
    </row>
    <row r="44" spans="1:11" ht="14.4" customHeight="1" thickBot="1" x14ac:dyDescent="0.35">
      <c r="A44" s="638" t="s">
        <v>352</v>
      </c>
      <c r="B44" s="616">
        <v>299.23977096390598</v>
      </c>
      <c r="C44" s="616">
        <v>305.53532999999999</v>
      </c>
      <c r="D44" s="617">
        <v>6.2955590360939997</v>
      </c>
      <c r="E44" s="618">
        <v>1.021038510408</v>
      </c>
      <c r="F44" s="616">
        <v>327.34169990978899</v>
      </c>
      <c r="G44" s="617">
        <v>81.835424977447005</v>
      </c>
      <c r="H44" s="619">
        <v>34.970590000000001</v>
      </c>
      <c r="I44" s="616">
        <v>94.300560000000004</v>
      </c>
      <c r="J44" s="617">
        <v>12.465135022551999</v>
      </c>
      <c r="K44" s="620">
        <v>0.28807988724299999</v>
      </c>
    </row>
    <row r="45" spans="1:11" ht="14.4" customHeight="1" thickBot="1" x14ac:dyDescent="0.35">
      <c r="A45" s="638" t="s">
        <v>353</v>
      </c>
      <c r="B45" s="616">
        <v>104.999996692755</v>
      </c>
      <c r="C45" s="616">
        <v>100.36779</v>
      </c>
      <c r="D45" s="617">
        <v>-4.632206692754</v>
      </c>
      <c r="E45" s="618">
        <v>0.95588374439299995</v>
      </c>
      <c r="F45" s="616">
        <v>92.440704839950996</v>
      </c>
      <c r="G45" s="617">
        <v>23.110176209986999</v>
      </c>
      <c r="H45" s="619">
        <v>7.9916200000000002</v>
      </c>
      <c r="I45" s="616">
        <v>17.58859</v>
      </c>
      <c r="J45" s="617">
        <v>-5.5215862099870003</v>
      </c>
      <c r="K45" s="620">
        <v>0.19026888674600001</v>
      </c>
    </row>
    <row r="46" spans="1:11" ht="14.4" customHeight="1" thickBot="1" x14ac:dyDescent="0.35">
      <c r="A46" s="638" t="s">
        <v>354</v>
      </c>
      <c r="B46" s="616">
        <v>17.999999433043001</v>
      </c>
      <c r="C46" s="616">
        <v>16.68807</v>
      </c>
      <c r="D46" s="617">
        <v>-1.311929433043</v>
      </c>
      <c r="E46" s="618">
        <v>0.92711502920099997</v>
      </c>
      <c r="F46" s="616">
        <v>17.138617019609999</v>
      </c>
      <c r="G46" s="617">
        <v>4.2846542549019997</v>
      </c>
      <c r="H46" s="619">
        <v>0.38890999999999998</v>
      </c>
      <c r="I46" s="616">
        <v>3.1519400000000002</v>
      </c>
      <c r="J46" s="617">
        <v>-1.132714254902</v>
      </c>
      <c r="K46" s="620">
        <v>0.183908654729</v>
      </c>
    </row>
    <row r="47" spans="1:11" ht="14.4" customHeight="1" thickBot="1" x14ac:dyDescent="0.35">
      <c r="A47" s="638" t="s">
        <v>355</v>
      </c>
      <c r="B47" s="616">
        <v>0.66510261402199999</v>
      </c>
      <c r="C47" s="616">
        <v>0.36820000000000003</v>
      </c>
      <c r="D47" s="617">
        <v>-0.29690261402200002</v>
      </c>
      <c r="E47" s="618">
        <v>0.55359878646799998</v>
      </c>
      <c r="F47" s="616">
        <v>0.43591971386700001</v>
      </c>
      <c r="G47" s="617">
        <v>0.10897992846600001</v>
      </c>
      <c r="H47" s="619">
        <v>0</v>
      </c>
      <c r="I47" s="616">
        <v>0</v>
      </c>
      <c r="J47" s="617">
        <v>-0.10897992846600001</v>
      </c>
      <c r="K47" s="620">
        <v>0</v>
      </c>
    </row>
    <row r="48" spans="1:11" ht="14.4" customHeight="1" thickBot="1" x14ac:dyDescent="0.35">
      <c r="A48" s="638" t="s">
        <v>356</v>
      </c>
      <c r="B48" s="616">
        <v>20.239061599903</v>
      </c>
      <c r="C48" s="616">
        <v>23.02251</v>
      </c>
      <c r="D48" s="617">
        <v>2.7834484000959998</v>
      </c>
      <c r="E48" s="618">
        <v>1.1375285304780001</v>
      </c>
      <c r="F48" s="616">
        <v>20.908865698151001</v>
      </c>
      <c r="G48" s="617">
        <v>5.2272164245369996</v>
      </c>
      <c r="H48" s="619">
        <v>1.29192</v>
      </c>
      <c r="I48" s="616">
        <v>3.7264499999999998</v>
      </c>
      <c r="J48" s="617">
        <v>-1.500766424537</v>
      </c>
      <c r="K48" s="620">
        <v>0.17822344137599999</v>
      </c>
    </row>
    <row r="49" spans="1:11" ht="14.4" customHeight="1" thickBot="1" x14ac:dyDescent="0.35">
      <c r="A49" s="638" t="s">
        <v>357</v>
      </c>
      <c r="B49" s="616">
        <v>99.999996850241999</v>
      </c>
      <c r="C49" s="616">
        <v>91.138409999999993</v>
      </c>
      <c r="D49" s="617">
        <v>-8.8615868502420003</v>
      </c>
      <c r="E49" s="618">
        <v>0.91138412870600005</v>
      </c>
      <c r="F49" s="616">
        <v>91.000025084666007</v>
      </c>
      <c r="G49" s="617">
        <v>22.750006271166001</v>
      </c>
      <c r="H49" s="619">
        <v>0.30008000000000001</v>
      </c>
      <c r="I49" s="616">
        <v>0.45012000000000002</v>
      </c>
      <c r="J49" s="617">
        <v>-22.299886271165999</v>
      </c>
      <c r="K49" s="620">
        <v>4.9463722619999999E-3</v>
      </c>
    </row>
    <row r="50" spans="1:11" ht="14.4" customHeight="1" thickBot="1" x14ac:dyDescent="0.35">
      <c r="A50" s="638" t="s">
        <v>358</v>
      </c>
      <c r="B50" s="616">
        <v>27.257037437969998</v>
      </c>
      <c r="C50" s="616">
        <v>21.796569999999999</v>
      </c>
      <c r="D50" s="617">
        <v>-5.4604674379690001</v>
      </c>
      <c r="E50" s="618">
        <v>0.79966761059699998</v>
      </c>
      <c r="F50" s="616">
        <v>29.756472949875</v>
      </c>
      <c r="G50" s="617">
        <v>7.4391182374679996</v>
      </c>
      <c r="H50" s="619">
        <v>2.0021</v>
      </c>
      <c r="I50" s="616">
        <v>6.4475800000000003</v>
      </c>
      <c r="J50" s="617">
        <v>-0.99153823746799996</v>
      </c>
      <c r="K50" s="620">
        <v>0.21667823370200001</v>
      </c>
    </row>
    <row r="51" spans="1:11" ht="14.4" customHeight="1" thickBot="1" x14ac:dyDescent="0.35">
      <c r="A51" s="638" t="s">
        <v>359</v>
      </c>
      <c r="B51" s="616">
        <v>0</v>
      </c>
      <c r="C51" s="616">
        <v>12.88372</v>
      </c>
      <c r="D51" s="617">
        <v>12.88372</v>
      </c>
      <c r="E51" s="626" t="s">
        <v>311</v>
      </c>
      <c r="F51" s="616">
        <v>0</v>
      </c>
      <c r="G51" s="617">
        <v>0</v>
      </c>
      <c r="H51" s="619">
        <v>1.08</v>
      </c>
      <c r="I51" s="616">
        <v>1.08</v>
      </c>
      <c r="J51" s="617">
        <v>1.08</v>
      </c>
      <c r="K51" s="627" t="s">
        <v>311</v>
      </c>
    </row>
    <row r="52" spans="1:11" ht="14.4" customHeight="1" thickBot="1" x14ac:dyDescent="0.35">
      <c r="A52" s="638" t="s">
        <v>360</v>
      </c>
      <c r="B52" s="616">
        <v>51.999998456618002</v>
      </c>
      <c r="C52" s="616">
        <v>86.485230000000001</v>
      </c>
      <c r="D52" s="617">
        <v>34.485231543380998</v>
      </c>
      <c r="E52" s="618">
        <v>1.6631775493630001</v>
      </c>
      <c r="F52" s="616">
        <v>71.576536302107996</v>
      </c>
      <c r="G52" s="617">
        <v>17.894134075526999</v>
      </c>
      <c r="H52" s="619">
        <v>6.5895900000000003</v>
      </c>
      <c r="I52" s="616">
        <v>18.97186</v>
      </c>
      <c r="J52" s="617">
        <v>1.0777259244720001</v>
      </c>
      <c r="K52" s="620">
        <v>0.26505697230000003</v>
      </c>
    </row>
    <row r="53" spans="1:11" ht="14.4" customHeight="1" thickBot="1" x14ac:dyDescent="0.35">
      <c r="A53" s="637" t="s">
        <v>361</v>
      </c>
      <c r="B53" s="621">
        <v>116.595003636749</v>
      </c>
      <c r="C53" s="621">
        <v>93.822209999999998</v>
      </c>
      <c r="D53" s="622">
        <v>-22.772793636747998</v>
      </c>
      <c r="E53" s="628">
        <v>0.80468465263099997</v>
      </c>
      <c r="F53" s="621">
        <v>122.336008064146</v>
      </c>
      <c r="G53" s="622">
        <v>30.584002016035999</v>
      </c>
      <c r="H53" s="624">
        <v>0.73763999999999996</v>
      </c>
      <c r="I53" s="621">
        <v>33.738460000000003</v>
      </c>
      <c r="J53" s="622">
        <v>3.1544579839629998</v>
      </c>
      <c r="K53" s="629">
        <v>0.27578519631199999</v>
      </c>
    </row>
    <row r="54" spans="1:11" ht="14.4" customHeight="1" thickBot="1" x14ac:dyDescent="0.35">
      <c r="A54" s="638" t="s">
        <v>362</v>
      </c>
      <c r="B54" s="616">
        <v>0</v>
      </c>
      <c r="C54" s="616">
        <v>0.55000000000000004</v>
      </c>
      <c r="D54" s="617">
        <v>0.55000000000000004</v>
      </c>
      <c r="E54" s="626" t="s">
        <v>343</v>
      </c>
      <c r="F54" s="616">
        <v>0</v>
      </c>
      <c r="G54" s="617">
        <v>0</v>
      </c>
      <c r="H54" s="619">
        <v>2.5499999999999998E-2</v>
      </c>
      <c r="I54" s="616">
        <v>2.5499999999999998E-2</v>
      </c>
      <c r="J54" s="617">
        <v>2.5499999999999998E-2</v>
      </c>
      <c r="K54" s="627" t="s">
        <v>311</v>
      </c>
    </row>
    <row r="55" spans="1:11" ht="14.4" customHeight="1" thickBot="1" x14ac:dyDescent="0.35">
      <c r="A55" s="638" t="s">
        <v>363</v>
      </c>
      <c r="B55" s="616">
        <v>0</v>
      </c>
      <c r="C55" s="616">
        <v>11.066700000000001</v>
      </c>
      <c r="D55" s="617">
        <v>11.066700000000001</v>
      </c>
      <c r="E55" s="626" t="s">
        <v>311</v>
      </c>
      <c r="F55" s="616">
        <v>9.1651228524060002</v>
      </c>
      <c r="G55" s="617">
        <v>2.291280713101</v>
      </c>
      <c r="H55" s="619">
        <v>0.58099999999999996</v>
      </c>
      <c r="I55" s="616">
        <v>1.1619999999999999</v>
      </c>
      <c r="J55" s="617">
        <v>-1.1292807131010001</v>
      </c>
      <c r="K55" s="620">
        <v>0.126784988997</v>
      </c>
    </row>
    <row r="56" spans="1:11" ht="14.4" customHeight="1" thickBot="1" x14ac:dyDescent="0.35">
      <c r="A56" s="638" t="s">
        <v>364</v>
      </c>
      <c r="B56" s="616">
        <v>1.858147345059</v>
      </c>
      <c r="C56" s="616">
        <v>4.3559999999999999</v>
      </c>
      <c r="D56" s="617">
        <v>2.49785265494</v>
      </c>
      <c r="E56" s="618">
        <v>2.3442704969450001</v>
      </c>
      <c r="F56" s="616">
        <v>3.9219136379820001</v>
      </c>
      <c r="G56" s="617">
        <v>0.98047840949499998</v>
      </c>
      <c r="H56" s="619">
        <v>0</v>
      </c>
      <c r="I56" s="616">
        <v>0</v>
      </c>
      <c r="J56" s="617">
        <v>-0.98047840949499998</v>
      </c>
      <c r="K56" s="620">
        <v>0</v>
      </c>
    </row>
    <row r="57" spans="1:11" ht="14.4" customHeight="1" thickBot="1" x14ac:dyDescent="0.35">
      <c r="A57" s="638" t="s">
        <v>365</v>
      </c>
      <c r="B57" s="616">
        <v>104.736856606665</v>
      </c>
      <c r="C57" s="616">
        <v>68.261579999999995</v>
      </c>
      <c r="D57" s="617">
        <v>-36.475276606664998</v>
      </c>
      <c r="E57" s="618">
        <v>0.65174363840500005</v>
      </c>
      <c r="F57" s="616">
        <v>95.920192224426003</v>
      </c>
      <c r="G57" s="617">
        <v>23.980048056106</v>
      </c>
      <c r="H57" s="619">
        <v>0</v>
      </c>
      <c r="I57" s="616">
        <v>31.696400000000001</v>
      </c>
      <c r="J57" s="617">
        <v>7.7163519438929997</v>
      </c>
      <c r="K57" s="620">
        <v>0.330445542955</v>
      </c>
    </row>
    <row r="58" spans="1:11" ht="14.4" customHeight="1" thickBot="1" x14ac:dyDescent="0.35">
      <c r="A58" s="638" t="s">
        <v>366</v>
      </c>
      <c r="B58" s="616">
        <v>0</v>
      </c>
      <c r="C58" s="616">
        <v>2.4563000000000001</v>
      </c>
      <c r="D58" s="617">
        <v>2.4563000000000001</v>
      </c>
      <c r="E58" s="626" t="s">
        <v>311</v>
      </c>
      <c r="F58" s="616">
        <v>4.7674635107469996</v>
      </c>
      <c r="G58" s="617">
        <v>1.1918658776860001</v>
      </c>
      <c r="H58" s="619">
        <v>0</v>
      </c>
      <c r="I58" s="616">
        <v>0</v>
      </c>
      <c r="J58" s="617">
        <v>-1.1918658776860001</v>
      </c>
      <c r="K58" s="620">
        <v>0</v>
      </c>
    </row>
    <row r="59" spans="1:11" ht="14.4" customHeight="1" thickBot="1" x14ac:dyDescent="0.35">
      <c r="A59" s="638" t="s">
        <v>367</v>
      </c>
      <c r="B59" s="616">
        <v>9.9999996850239992</v>
      </c>
      <c r="C59" s="616">
        <v>7.1316300000000004</v>
      </c>
      <c r="D59" s="617">
        <v>-2.8683696850240001</v>
      </c>
      <c r="E59" s="618">
        <v>0.71316302246200003</v>
      </c>
      <c r="F59" s="616">
        <v>8.5613158385820007</v>
      </c>
      <c r="G59" s="617">
        <v>2.1403289596450001</v>
      </c>
      <c r="H59" s="619">
        <v>0.13114000000000001</v>
      </c>
      <c r="I59" s="616">
        <v>0.85455999999999999</v>
      </c>
      <c r="J59" s="617">
        <v>-1.2857689596449999</v>
      </c>
      <c r="K59" s="620">
        <v>9.9816431972000005E-2</v>
      </c>
    </row>
    <row r="60" spans="1:11" ht="14.4" customHeight="1" thickBot="1" x14ac:dyDescent="0.35">
      <c r="A60" s="637" t="s">
        <v>368</v>
      </c>
      <c r="B60" s="621">
        <v>979.99996913237499</v>
      </c>
      <c r="C60" s="621">
        <v>914.78281000000004</v>
      </c>
      <c r="D60" s="622">
        <v>-65.217159132373993</v>
      </c>
      <c r="E60" s="628">
        <v>0.93345187634000004</v>
      </c>
      <c r="F60" s="621">
        <v>835.75693202354103</v>
      </c>
      <c r="G60" s="622">
        <v>208.939233005885</v>
      </c>
      <c r="H60" s="624">
        <v>61.050469999999997</v>
      </c>
      <c r="I60" s="621">
        <v>117.07021</v>
      </c>
      <c r="J60" s="622">
        <v>-91.869023005884998</v>
      </c>
      <c r="K60" s="629">
        <v>0.14007686387500001</v>
      </c>
    </row>
    <row r="61" spans="1:11" ht="14.4" customHeight="1" thickBot="1" x14ac:dyDescent="0.35">
      <c r="A61" s="638" t="s">
        <v>369</v>
      </c>
      <c r="B61" s="616">
        <v>49.999998425119998</v>
      </c>
      <c r="C61" s="616">
        <v>33.469769999999997</v>
      </c>
      <c r="D61" s="617">
        <v>-16.530228425120001</v>
      </c>
      <c r="E61" s="618">
        <v>0.66939542108399996</v>
      </c>
      <c r="F61" s="616">
        <v>0</v>
      </c>
      <c r="G61" s="617">
        <v>0</v>
      </c>
      <c r="H61" s="619">
        <v>6.1771200000000004</v>
      </c>
      <c r="I61" s="616">
        <v>9.5059400000000007</v>
      </c>
      <c r="J61" s="617">
        <v>9.5059400000000007</v>
      </c>
      <c r="K61" s="627" t="s">
        <v>311</v>
      </c>
    </row>
    <row r="62" spans="1:11" ht="14.4" customHeight="1" thickBot="1" x14ac:dyDescent="0.35">
      <c r="A62" s="638" t="s">
        <v>370</v>
      </c>
      <c r="B62" s="616">
        <v>0</v>
      </c>
      <c r="C62" s="616">
        <v>0.68969999999999998</v>
      </c>
      <c r="D62" s="617">
        <v>0.68969999999999998</v>
      </c>
      <c r="E62" s="626" t="s">
        <v>343</v>
      </c>
      <c r="F62" s="616">
        <v>0.75670185105300003</v>
      </c>
      <c r="G62" s="617">
        <v>0.18917546276300001</v>
      </c>
      <c r="H62" s="619">
        <v>0</v>
      </c>
      <c r="I62" s="616">
        <v>0</v>
      </c>
      <c r="J62" s="617">
        <v>-0.18917546276300001</v>
      </c>
      <c r="K62" s="620">
        <v>0</v>
      </c>
    </row>
    <row r="63" spans="1:11" ht="14.4" customHeight="1" thickBot="1" x14ac:dyDescent="0.35">
      <c r="A63" s="638" t="s">
        <v>371</v>
      </c>
      <c r="B63" s="616">
        <v>5.9999998110139998</v>
      </c>
      <c r="C63" s="616">
        <v>4.5098700000000003</v>
      </c>
      <c r="D63" s="617">
        <v>-1.490129811014</v>
      </c>
      <c r="E63" s="618">
        <v>0.75164502367499997</v>
      </c>
      <c r="F63" s="616">
        <v>0</v>
      </c>
      <c r="G63" s="617">
        <v>0</v>
      </c>
      <c r="H63" s="619">
        <v>0</v>
      </c>
      <c r="I63" s="616">
        <v>0.1862</v>
      </c>
      <c r="J63" s="617">
        <v>0.1862</v>
      </c>
      <c r="K63" s="627" t="s">
        <v>311</v>
      </c>
    </row>
    <row r="64" spans="1:11" ht="14.4" customHeight="1" thickBot="1" x14ac:dyDescent="0.35">
      <c r="A64" s="638" t="s">
        <v>372</v>
      </c>
      <c r="B64" s="616">
        <v>260.99999177913298</v>
      </c>
      <c r="C64" s="616">
        <v>258.57492999999999</v>
      </c>
      <c r="D64" s="617">
        <v>-2.4250617791320002</v>
      </c>
      <c r="E64" s="618">
        <v>0.99070857526599998</v>
      </c>
      <c r="F64" s="616">
        <v>259.00007139481897</v>
      </c>
      <c r="G64" s="617">
        <v>64.750017848704005</v>
      </c>
      <c r="H64" s="619">
        <v>16.460930000000001</v>
      </c>
      <c r="I64" s="616">
        <v>35.051009999999998</v>
      </c>
      <c r="J64" s="617">
        <v>-29.699007848703999</v>
      </c>
      <c r="K64" s="620">
        <v>0.13533204763699999</v>
      </c>
    </row>
    <row r="65" spans="1:11" ht="14.4" customHeight="1" thickBot="1" x14ac:dyDescent="0.35">
      <c r="A65" s="638" t="s">
        <v>373</v>
      </c>
      <c r="B65" s="616">
        <v>460.99998547961798</v>
      </c>
      <c r="C65" s="616">
        <v>408.49313999999998</v>
      </c>
      <c r="D65" s="617">
        <v>-52.506845479616999</v>
      </c>
      <c r="E65" s="618">
        <v>0.88610228387500001</v>
      </c>
      <c r="F65" s="616">
        <v>410.00011301882603</v>
      </c>
      <c r="G65" s="617">
        <v>102.500028254707</v>
      </c>
      <c r="H65" s="619">
        <v>29.859960000000001</v>
      </c>
      <c r="I65" s="616">
        <v>53.426090000000002</v>
      </c>
      <c r="J65" s="617">
        <v>-49.073938254706</v>
      </c>
      <c r="K65" s="620">
        <v>0.13030750066499999</v>
      </c>
    </row>
    <row r="66" spans="1:11" ht="14.4" customHeight="1" thickBot="1" x14ac:dyDescent="0.35">
      <c r="A66" s="638" t="s">
        <v>374</v>
      </c>
      <c r="B66" s="616">
        <v>201.99999363749001</v>
      </c>
      <c r="C66" s="616">
        <v>209.0454</v>
      </c>
      <c r="D66" s="617">
        <v>7.0454063625099996</v>
      </c>
      <c r="E66" s="618">
        <v>1.034878250417</v>
      </c>
      <c r="F66" s="616">
        <v>166.00004575884199</v>
      </c>
      <c r="G66" s="617">
        <v>41.500011439710001</v>
      </c>
      <c r="H66" s="619">
        <v>8.55246</v>
      </c>
      <c r="I66" s="616">
        <v>18.900970000000001</v>
      </c>
      <c r="J66" s="617">
        <v>-22.59904143971</v>
      </c>
      <c r="K66" s="620">
        <v>0.113861233673</v>
      </c>
    </row>
    <row r="67" spans="1:11" ht="14.4" customHeight="1" thickBot="1" x14ac:dyDescent="0.35">
      <c r="A67" s="637" t="s">
        <v>375</v>
      </c>
      <c r="B67" s="621">
        <v>0</v>
      </c>
      <c r="C67" s="621">
        <v>3.927</v>
      </c>
      <c r="D67" s="622">
        <v>3.927</v>
      </c>
      <c r="E67" s="623" t="s">
        <v>343</v>
      </c>
      <c r="F67" s="621">
        <v>0</v>
      </c>
      <c r="G67" s="622">
        <v>0</v>
      </c>
      <c r="H67" s="624">
        <v>0</v>
      </c>
      <c r="I67" s="621">
        <v>1.839</v>
      </c>
      <c r="J67" s="622">
        <v>1.839</v>
      </c>
      <c r="K67" s="625" t="s">
        <v>311</v>
      </c>
    </row>
    <row r="68" spans="1:11" ht="14.4" customHeight="1" thickBot="1" x14ac:dyDescent="0.35">
      <c r="A68" s="638" t="s">
        <v>376</v>
      </c>
      <c r="B68" s="616">
        <v>0</v>
      </c>
      <c r="C68" s="616">
        <v>3.927</v>
      </c>
      <c r="D68" s="617">
        <v>3.927</v>
      </c>
      <c r="E68" s="626" t="s">
        <v>343</v>
      </c>
      <c r="F68" s="616">
        <v>0</v>
      </c>
      <c r="G68" s="617">
        <v>0</v>
      </c>
      <c r="H68" s="619">
        <v>0</v>
      </c>
      <c r="I68" s="616">
        <v>1.839</v>
      </c>
      <c r="J68" s="617">
        <v>1.839</v>
      </c>
      <c r="K68" s="627" t="s">
        <v>311</v>
      </c>
    </row>
    <row r="69" spans="1:11" ht="14.4" customHeight="1" thickBot="1" x14ac:dyDescent="0.35">
      <c r="A69" s="636" t="s">
        <v>42</v>
      </c>
      <c r="B69" s="616">
        <v>1229.2048211498</v>
      </c>
      <c r="C69" s="616">
        <v>1110</v>
      </c>
      <c r="D69" s="617">
        <v>-119.2048211498</v>
      </c>
      <c r="E69" s="618">
        <v>0.90302281678399998</v>
      </c>
      <c r="F69" s="616">
        <v>1139.94218478985</v>
      </c>
      <c r="G69" s="617">
        <v>284.98554619746199</v>
      </c>
      <c r="H69" s="619">
        <v>127.81399999999999</v>
      </c>
      <c r="I69" s="616">
        <v>410.39400000000001</v>
      </c>
      <c r="J69" s="617">
        <v>125.40845380253801</v>
      </c>
      <c r="K69" s="620">
        <v>0.360012994935</v>
      </c>
    </row>
    <row r="70" spans="1:11" ht="14.4" customHeight="1" thickBot="1" x14ac:dyDescent="0.35">
      <c r="A70" s="637" t="s">
        <v>377</v>
      </c>
      <c r="B70" s="621">
        <v>1229.2048211498</v>
      </c>
      <c r="C70" s="621">
        <v>1110</v>
      </c>
      <c r="D70" s="622">
        <v>-119.2048211498</v>
      </c>
      <c r="E70" s="628">
        <v>0.90302281678399998</v>
      </c>
      <c r="F70" s="621">
        <v>1139.94218478985</v>
      </c>
      <c r="G70" s="622">
        <v>284.98554619746199</v>
      </c>
      <c r="H70" s="624">
        <v>127.81399999999999</v>
      </c>
      <c r="I70" s="621">
        <v>410.39400000000001</v>
      </c>
      <c r="J70" s="622">
        <v>125.40845380253801</v>
      </c>
      <c r="K70" s="629">
        <v>0.360012994935</v>
      </c>
    </row>
    <row r="71" spans="1:11" ht="14.4" customHeight="1" thickBot="1" x14ac:dyDescent="0.35">
      <c r="A71" s="638" t="s">
        <v>378</v>
      </c>
      <c r="B71" s="616">
        <v>154.20485500969099</v>
      </c>
      <c r="C71" s="616">
        <v>160.71199999999999</v>
      </c>
      <c r="D71" s="617">
        <v>6.5071449903090004</v>
      </c>
      <c r="E71" s="618">
        <v>1.042198055242</v>
      </c>
      <c r="F71" s="616">
        <v>159.09133239261999</v>
      </c>
      <c r="G71" s="617">
        <v>39.772833098154003</v>
      </c>
      <c r="H71" s="619">
        <v>12.489000000000001</v>
      </c>
      <c r="I71" s="616">
        <v>38.356000000000002</v>
      </c>
      <c r="J71" s="617">
        <v>-1.416833098154</v>
      </c>
      <c r="K71" s="620">
        <v>0.24109421565</v>
      </c>
    </row>
    <row r="72" spans="1:11" ht="14.4" customHeight="1" thickBot="1" x14ac:dyDescent="0.35">
      <c r="A72" s="638" t="s">
        <v>379</v>
      </c>
      <c r="B72" s="616">
        <v>255.99999193662001</v>
      </c>
      <c r="C72" s="616">
        <v>183.929</v>
      </c>
      <c r="D72" s="617">
        <v>-72.070991936620004</v>
      </c>
      <c r="E72" s="618">
        <v>0.71847267887999999</v>
      </c>
      <c r="F72" s="616">
        <v>225.49466034285999</v>
      </c>
      <c r="G72" s="617">
        <v>56.373665085714997</v>
      </c>
      <c r="H72" s="619">
        <v>22.33</v>
      </c>
      <c r="I72" s="616">
        <v>64.566000000000003</v>
      </c>
      <c r="J72" s="617">
        <v>8.1923349142840003</v>
      </c>
      <c r="K72" s="620">
        <v>0.28633050512899999</v>
      </c>
    </row>
    <row r="73" spans="1:11" ht="14.4" customHeight="1" thickBot="1" x14ac:dyDescent="0.35">
      <c r="A73" s="638" t="s">
        <v>380</v>
      </c>
      <c r="B73" s="616">
        <v>818.99997420348905</v>
      </c>
      <c r="C73" s="616">
        <v>765.35900000000004</v>
      </c>
      <c r="D73" s="617">
        <v>-53.640974203488</v>
      </c>
      <c r="E73" s="618">
        <v>0.93450430293800002</v>
      </c>
      <c r="F73" s="616">
        <v>755.35619205436899</v>
      </c>
      <c r="G73" s="617">
        <v>188.83904801359199</v>
      </c>
      <c r="H73" s="619">
        <v>92.995000000000005</v>
      </c>
      <c r="I73" s="616">
        <v>307.47199999999998</v>
      </c>
      <c r="J73" s="617">
        <v>118.632951986408</v>
      </c>
      <c r="K73" s="620">
        <v>0.40705564240300002</v>
      </c>
    </row>
    <row r="74" spans="1:11" ht="14.4" customHeight="1" thickBot="1" x14ac:dyDescent="0.35">
      <c r="A74" s="639" t="s">
        <v>381</v>
      </c>
      <c r="B74" s="621">
        <v>2195.1423560942499</v>
      </c>
      <c r="C74" s="621">
        <v>2605.6547099999998</v>
      </c>
      <c r="D74" s="622">
        <v>410.51235390574999</v>
      </c>
      <c r="E74" s="628">
        <v>1.1870094450890001</v>
      </c>
      <c r="F74" s="621">
        <v>2418.3850701819101</v>
      </c>
      <c r="G74" s="622">
        <v>604.59626754547696</v>
      </c>
      <c r="H74" s="624">
        <v>274.28034000000002</v>
      </c>
      <c r="I74" s="621">
        <v>627.82083</v>
      </c>
      <c r="J74" s="622">
        <v>23.224562454522001</v>
      </c>
      <c r="K74" s="629">
        <v>0.25960333519200002</v>
      </c>
    </row>
    <row r="75" spans="1:11" ht="14.4" customHeight="1" thickBot="1" x14ac:dyDescent="0.35">
      <c r="A75" s="636" t="s">
        <v>45</v>
      </c>
      <c r="B75" s="616">
        <v>749.11864679330699</v>
      </c>
      <c r="C75" s="616">
        <v>1172.4681700000001</v>
      </c>
      <c r="D75" s="617">
        <v>423.34952320669299</v>
      </c>
      <c r="E75" s="618">
        <v>1.565130136619</v>
      </c>
      <c r="F75" s="616">
        <v>1049.80980211978</v>
      </c>
      <c r="G75" s="617">
        <v>262.45245052994602</v>
      </c>
      <c r="H75" s="619">
        <v>128.34262000000001</v>
      </c>
      <c r="I75" s="616">
        <v>239.71229</v>
      </c>
      <c r="J75" s="617">
        <v>-22.740160529945001</v>
      </c>
      <c r="K75" s="620">
        <v>0.22833878052500001</v>
      </c>
    </row>
    <row r="76" spans="1:11" ht="14.4" customHeight="1" thickBot="1" x14ac:dyDescent="0.35">
      <c r="A76" s="640" t="s">
        <v>382</v>
      </c>
      <c r="B76" s="616">
        <v>749.11864679330699</v>
      </c>
      <c r="C76" s="616">
        <v>1172.4681700000001</v>
      </c>
      <c r="D76" s="617">
        <v>423.34952320669299</v>
      </c>
      <c r="E76" s="618">
        <v>1.565130136619</v>
      </c>
      <c r="F76" s="616">
        <v>1049.80980211978</v>
      </c>
      <c r="G76" s="617">
        <v>262.45245052994602</v>
      </c>
      <c r="H76" s="619">
        <v>128.34262000000001</v>
      </c>
      <c r="I76" s="616">
        <v>239.71229</v>
      </c>
      <c r="J76" s="617">
        <v>-22.740160529945001</v>
      </c>
      <c r="K76" s="620">
        <v>0.22833878052500001</v>
      </c>
    </row>
    <row r="77" spans="1:11" ht="14.4" customHeight="1" thickBot="1" x14ac:dyDescent="0.35">
      <c r="A77" s="638" t="s">
        <v>383</v>
      </c>
      <c r="B77" s="616">
        <v>329.45998241599898</v>
      </c>
      <c r="C77" s="616">
        <v>890.23217</v>
      </c>
      <c r="D77" s="617">
        <v>560.77218758400102</v>
      </c>
      <c r="E77" s="618">
        <v>2.702094996399</v>
      </c>
      <c r="F77" s="616">
        <v>784.91064113077596</v>
      </c>
      <c r="G77" s="617">
        <v>196.22766028269399</v>
      </c>
      <c r="H77" s="619">
        <v>86.593999999999994</v>
      </c>
      <c r="I77" s="616">
        <v>168.904</v>
      </c>
      <c r="J77" s="617">
        <v>-27.323660282693002</v>
      </c>
      <c r="K77" s="620">
        <v>0.21518882679000001</v>
      </c>
    </row>
    <row r="78" spans="1:11" ht="14.4" customHeight="1" thickBot="1" x14ac:dyDescent="0.35">
      <c r="A78" s="638" t="s">
        <v>384</v>
      </c>
      <c r="B78" s="616">
        <v>0</v>
      </c>
      <c r="C78" s="616">
        <v>6.2919999999999998</v>
      </c>
      <c r="D78" s="617">
        <v>6.2919999999999998</v>
      </c>
      <c r="E78" s="626" t="s">
        <v>343</v>
      </c>
      <c r="F78" s="616">
        <v>10.017826112311999</v>
      </c>
      <c r="G78" s="617">
        <v>2.5044565280779998</v>
      </c>
      <c r="H78" s="619">
        <v>0</v>
      </c>
      <c r="I78" s="616">
        <v>0</v>
      </c>
      <c r="J78" s="617">
        <v>-2.5044565280779998</v>
      </c>
      <c r="K78" s="620">
        <v>0</v>
      </c>
    </row>
    <row r="79" spans="1:11" ht="14.4" customHeight="1" thickBot="1" x14ac:dyDescent="0.35">
      <c r="A79" s="638" t="s">
        <v>385</v>
      </c>
      <c r="B79" s="616">
        <v>28.262549656131</v>
      </c>
      <c r="C79" s="616">
        <v>38.426299999999998</v>
      </c>
      <c r="D79" s="617">
        <v>10.163750343867999</v>
      </c>
      <c r="E79" s="618">
        <v>1.3596190176580001</v>
      </c>
      <c r="F79" s="616">
        <v>35.127480085883001</v>
      </c>
      <c r="G79" s="617">
        <v>8.7818700214700005</v>
      </c>
      <c r="H79" s="619">
        <v>33.35183</v>
      </c>
      <c r="I79" s="616">
        <v>40.22383</v>
      </c>
      <c r="J79" s="617">
        <v>31.441959978528999</v>
      </c>
      <c r="K79" s="620">
        <v>1.145081568665</v>
      </c>
    </row>
    <row r="80" spans="1:11" ht="14.4" customHeight="1" thickBot="1" x14ac:dyDescent="0.35">
      <c r="A80" s="638" t="s">
        <v>386</v>
      </c>
      <c r="B80" s="616">
        <v>263.99999168464097</v>
      </c>
      <c r="C80" s="616">
        <v>127.72011999999999</v>
      </c>
      <c r="D80" s="617">
        <v>-136.27987168464099</v>
      </c>
      <c r="E80" s="618">
        <v>0.483788348571</v>
      </c>
      <c r="F80" s="616">
        <v>124.026435633879</v>
      </c>
      <c r="G80" s="617">
        <v>31.006608908469001</v>
      </c>
      <c r="H80" s="619">
        <v>2.20946</v>
      </c>
      <c r="I80" s="616">
        <v>11.56357</v>
      </c>
      <c r="J80" s="617">
        <v>-19.443038908468999</v>
      </c>
      <c r="K80" s="620">
        <v>9.3234720007999997E-2</v>
      </c>
    </row>
    <row r="81" spans="1:11" ht="14.4" customHeight="1" thickBot="1" x14ac:dyDescent="0.35">
      <c r="A81" s="638" t="s">
        <v>387</v>
      </c>
      <c r="B81" s="616">
        <v>127.396123036535</v>
      </c>
      <c r="C81" s="616">
        <v>109.79758</v>
      </c>
      <c r="D81" s="617">
        <v>-17.598543036534998</v>
      </c>
      <c r="E81" s="618">
        <v>0.861859665607</v>
      </c>
      <c r="F81" s="616">
        <v>95.727419156932001</v>
      </c>
      <c r="G81" s="617">
        <v>23.931854789233</v>
      </c>
      <c r="H81" s="619">
        <v>6.1873300000000002</v>
      </c>
      <c r="I81" s="616">
        <v>19.020890000000001</v>
      </c>
      <c r="J81" s="617">
        <v>-4.9109647892329997</v>
      </c>
      <c r="K81" s="620">
        <v>0.198698451995</v>
      </c>
    </row>
    <row r="82" spans="1:11" ht="14.4" customHeight="1" thickBot="1" x14ac:dyDescent="0.35">
      <c r="A82" s="641" t="s">
        <v>46</v>
      </c>
      <c r="B82" s="621">
        <v>0</v>
      </c>
      <c r="C82" s="621">
        <v>75.834000000000003</v>
      </c>
      <c r="D82" s="622">
        <v>75.834000000000003</v>
      </c>
      <c r="E82" s="623" t="s">
        <v>311</v>
      </c>
      <c r="F82" s="621">
        <v>0</v>
      </c>
      <c r="G82" s="622">
        <v>0</v>
      </c>
      <c r="H82" s="624">
        <v>3.738</v>
      </c>
      <c r="I82" s="621">
        <v>9.3520000000000003</v>
      </c>
      <c r="J82" s="622">
        <v>9.3520000000000003</v>
      </c>
      <c r="K82" s="625" t="s">
        <v>311</v>
      </c>
    </row>
    <row r="83" spans="1:11" ht="14.4" customHeight="1" thickBot="1" x14ac:dyDescent="0.35">
      <c r="A83" s="637" t="s">
        <v>388</v>
      </c>
      <c r="B83" s="621">
        <v>0</v>
      </c>
      <c r="C83" s="621">
        <v>74.433000000000007</v>
      </c>
      <c r="D83" s="622">
        <v>74.433000000000007</v>
      </c>
      <c r="E83" s="623" t="s">
        <v>311</v>
      </c>
      <c r="F83" s="621">
        <v>0</v>
      </c>
      <c r="G83" s="622">
        <v>0</v>
      </c>
      <c r="H83" s="624">
        <v>3.738</v>
      </c>
      <c r="I83" s="621">
        <v>9.3520000000000003</v>
      </c>
      <c r="J83" s="622">
        <v>9.3520000000000003</v>
      </c>
      <c r="K83" s="625" t="s">
        <v>311</v>
      </c>
    </row>
    <row r="84" spans="1:11" ht="14.4" customHeight="1" thickBot="1" x14ac:dyDescent="0.35">
      <c r="A84" s="638" t="s">
        <v>389</v>
      </c>
      <c r="B84" s="616">
        <v>0</v>
      </c>
      <c r="C84" s="616">
        <v>67.832999999999998</v>
      </c>
      <c r="D84" s="617">
        <v>67.832999999999998</v>
      </c>
      <c r="E84" s="626" t="s">
        <v>311</v>
      </c>
      <c r="F84" s="616">
        <v>0</v>
      </c>
      <c r="G84" s="617">
        <v>0</v>
      </c>
      <c r="H84" s="619">
        <v>3.738</v>
      </c>
      <c r="I84" s="616">
        <v>6.032</v>
      </c>
      <c r="J84" s="617">
        <v>6.032</v>
      </c>
      <c r="K84" s="627" t="s">
        <v>311</v>
      </c>
    </row>
    <row r="85" spans="1:11" ht="14.4" customHeight="1" thickBot="1" x14ac:dyDescent="0.35">
      <c r="A85" s="638" t="s">
        <v>390</v>
      </c>
      <c r="B85" s="616">
        <v>0</v>
      </c>
      <c r="C85" s="616">
        <v>6.6</v>
      </c>
      <c r="D85" s="617">
        <v>6.6</v>
      </c>
      <c r="E85" s="626" t="s">
        <v>311</v>
      </c>
      <c r="F85" s="616">
        <v>0</v>
      </c>
      <c r="G85" s="617">
        <v>0</v>
      </c>
      <c r="H85" s="619">
        <v>0</v>
      </c>
      <c r="I85" s="616">
        <v>3.32</v>
      </c>
      <c r="J85" s="617">
        <v>3.32</v>
      </c>
      <c r="K85" s="627" t="s">
        <v>311</v>
      </c>
    </row>
    <row r="86" spans="1:11" ht="14.4" customHeight="1" thickBot="1" x14ac:dyDescent="0.35">
      <c r="A86" s="637" t="s">
        <v>391</v>
      </c>
      <c r="B86" s="621">
        <v>0</v>
      </c>
      <c r="C86" s="621">
        <v>1.401</v>
      </c>
      <c r="D86" s="622">
        <v>1.401</v>
      </c>
      <c r="E86" s="623" t="s">
        <v>311</v>
      </c>
      <c r="F86" s="621">
        <v>0</v>
      </c>
      <c r="G86" s="622">
        <v>0</v>
      </c>
      <c r="H86" s="624">
        <v>0</v>
      </c>
      <c r="I86" s="621">
        <v>0</v>
      </c>
      <c r="J86" s="622">
        <v>0</v>
      </c>
      <c r="K86" s="625" t="s">
        <v>311</v>
      </c>
    </row>
    <row r="87" spans="1:11" ht="14.4" customHeight="1" thickBot="1" x14ac:dyDescent="0.35">
      <c r="A87" s="638" t="s">
        <v>392</v>
      </c>
      <c r="B87" s="616">
        <v>0</v>
      </c>
      <c r="C87" s="616">
        <v>1.401</v>
      </c>
      <c r="D87" s="617">
        <v>1.401</v>
      </c>
      <c r="E87" s="626" t="s">
        <v>311</v>
      </c>
      <c r="F87" s="616">
        <v>0</v>
      </c>
      <c r="G87" s="617">
        <v>0</v>
      </c>
      <c r="H87" s="619">
        <v>0</v>
      </c>
      <c r="I87" s="616">
        <v>0</v>
      </c>
      <c r="J87" s="617">
        <v>0</v>
      </c>
      <c r="K87" s="627" t="s">
        <v>311</v>
      </c>
    </row>
    <row r="88" spans="1:11" ht="14.4" customHeight="1" thickBot="1" x14ac:dyDescent="0.35">
      <c r="A88" s="636" t="s">
        <v>47</v>
      </c>
      <c r="B88" s="616">
        <v>1446.02370930094</v>
      </c>
      <c r="C88" s="616">
        <v>1357.3525400000001</v>
      </c>
      <c r="D88" s="617">
        <v>-88.671169300943006</v>
      </c>
      <c r="E88" s="618">
        <v>0.93867931159700002</v>
      </c>
      <c r="F88" s="616">
        <v>1368.5752680621299</v>
      </c>
      <c r="G88" s="617">
        <v>342.14381701553202</v>
      </c>
      <c r="H88" s="619">
        <v>142.19972000000001</v>
      </c>
      <c r="I88" s="616">
        <v>378.75653999999997</v>
      </c>
      <c r="J88" s="617">
        <v>36.612722984468</v>
      </c>
      <c r="K88" s="620">
        <v>0.27675243652199999</v>
      </c>
    </row>
    <row r="89" spans="1:11" ht="14.4" customHeight="1" thickBot="1" x14ac:dyDescent="0.35">
      <c r="A89" s="637" t="s">
        <v>393</v>
      </c>
      <c r="B89" s="621">
        <v>3.9565091253269999</v>
      </c>
      <c r="C89" s="621">
        <v>3.1520000000000001</v>
      </c>
      <c r="D89" s="622">
        <v>-0.80450912532700003</v>
      </c>
      <c r="E89" s="628">
        <v>0.79666188049999997</v>
      </c>
      <c r="F89" s="621">
        <v>3.032471313112</v>
      </c>
      <c r="G89" s="622">
        <v>0.75811782827800001</v>
      </c>
      <c r="H89" s="624">
        <v>0</v>
      </c>
      <c r="I89" s="621">
        <v>0</v>
      </c>
      <c r="J89" s="622">
        <v>-0.75811782827800001</v>
      </c>
      <c r="K89" s="629">
        <v>0</v>
      </c>
    </row>
    <row r="90" spans="1:11" ht="14.4" customHeight="1" thickBot="1" x14ac:dyDescent="0.35">
      <c r="A90" s="638" t="s">
        <v>394</v>
      </c>
      <c r="B90" s="616">
        <v>3.9565091253269999</v>
      </c>
      <c r="C90" s="616">
        <v>3.1520000000000001</v>
      </c>
      <c r="D90" s="617">
        <v>-0.80450912532700003</v>
      </c>
      <c r="E90" s="618">
        <v>0.79666188049999997</v>
      </c>
      <c r="F90" s="616">
        <v>3.032471313112</v>
      </c>
      <c r="G90" s="617">
        <v>0.75811782827800001</v>
      </c>
      <c r="H90" s="619">
        <v>0</v>
      </c>
      <c r="I90" s="616">
        <v>0</v>
      </c>
      <c r="J90" s="617">
        <v>-0.75811782827800001</v>
      </c>
      <c r="K90" s="620">
        <v>0</v>
      </c>
    </row>
    <row r="91" spans="1:11" ht="14.4" customHeight="1" thickBot="1" x14ac:dyDescent="0.35">
      <c r="A91" s="637" t="s">
        <v>395</v>
      </c>
      <c r="B91" s="621">
        <v>23.737310282947998</v>
      </c>
      <c r="C91" s="621">
        <v>22.929690000000001</v>
      </c>
      <c r="D91" s="622">
        <v>-0.80762028294800003</v>
      </c>
      <c r="E91" s="628">
        <v>0.96597675670399996</v>
      </c>
      <c r="F91" s="621">
        <v>20.09555243122</v>
      </c>
      <c r="G91" s="622">
        <v>5.0238881078049999</v>
      </c>
      <c r="H91" s="624">
        <v>2.3075700000000001</v>
      </c>
      <c r="I91" s="621">
        <v>6.6301500000000004</v>
      </c>
      <c r="J91" s="622">
        <v>1.606261892194</v>
      </c>
      <c r="K91" s="629">
        <v>0.32993121351999999</v>
      </c>
    </row>
    <row r="92" spans="1:11" ht="14.4" customHeight="1" thickBot="1" x14ac:dyDescent="0.35">
      <c r="A92" s="638" t="s">
        <v>396</v>
      </c>
      <c r="B92" s="616">
        <v>10.290307061314</v>
      </c>
      <c r="C92" s="616">
        <v>12.1999</v>
      </c>
      <c r="D92" s="617">
        <v>1.909592938686</v>
      </c>
      <c r="E92" s="618">
        <v>1.1855720074530001</v>
      </c>
      <c r="F92" s="616">
        <v>8.2106550569580001</v>
      </c>
      <c r="G92" s="617">
        <v>2.052663764239</v>
      </c>
      <c r="H92" s="619">
        <v>1.3734999999999999</v>
      </c>
      <c r="I92" s="616">
        <v>3.3170000000000002</v>
      </c>
      <c r="J92" s="617">
        <v>1.2643362357600001</v>
      </c>
      <c r="K92" s="620">
        <v>0.40398725521700002</v>
      </c>
    </row>
    <row r="93" spans="1:11" ht="14.4" customHeight="1" thickBot="1" x14ac:dyDescent="0.35">
      <c r="A93" s="638" t="s">
        <v>397</v>
      </c>
      <c r="B93" s="616">
        <v>13.447003221634001</v>
      </c>
      <c r="C93" s="616">
        <v>10.729789999999999</v>
      </c>
      <c r="D93" s="617">
        <v>-2.7172132216340001</v>
      </c>
      <c r="E93" s="618">
        <v>0.79793168954799998</v>
      </c>
      <c r="F93" s="616">
        <v>11.884897374261</v>
      </c>
      <c r="G93" s="617">
        <v>2.9712243435649999</v>
      </c>
      <c r="H93" s="619">
        <v>0.93406999999999996</v>
      </c>
      <c r="I93" s="616">
        <v>3.3131499999999998</v>
      </c>
      <c r="J93" s="617">
        <v>0.34192565643400002</v>
      </c>
      <c r="K93" s="620">
        <v>0.278769760955</v>
      </c>
    </row>
    <row r="94" spans="1:11" ht="14.4" customHeight="1" thickBot="1" x14ac:dyDescent="0.35">
      <c r="A94" s="637" t="s">
        <v>398</v>
      </c>
      <c r="B94" s="621">
        <v>55.999998236133997</v>
      </c>
      <c r="C94" s="621">
        <v>68.274429999999995</v>
      </c>
      <c r="D94" s="622">
        <v>12.274431763865</v>
      </c>
      <c r="E94" s="628">
        <v>1.2191862884010001</v>
      </c>
      <c r="F94" s="621">
        <v>75.686543397600005</v>
      </c>
      <c r="G94" s="622">
        <v>18.921635849400001</v>
      </c>
      <c r="H94" s="624">
        <v>0</v>
      </c>
      <c r="I94" s="621">
        <v>34.976669999999999</v>
      </c>
      <c r="J94" s="622">
        <v>16.055034150598999</v>
      </c>
      <c r="K94" s="629">
        <v>0.46212534527100002</v>
      </c>
    </row>
    <row r="95" spans="1:11" ht="14.4" customHeight="1" thickBot="1" x14ac:dyDescent="0.35">
      <c r="A95" s="638" t="s">
        <v>399</v>
      </c>
      <c r="B95" s="616">
        <v>20.999999338550001</v>
      </c>
      <c r="C95" s="616">
        <v>20.52</v>
      </c>
      <c r="D95" s="617">
        <v>-0.47999933854999999</v>
      </c>
      <c r="E95" s="618">
        <v>0.97714288792000004</v>
      </c>
      <c r="F95" s="616">
        <v>20.000005513112999</v>
      </c>
      <c r="G95" s="617">
        <v>5.0000013782780002</v>
      </c>
      <c r="H95" s="619">
        <v>0</v>
      </c>
      <c r="I95" s="616">
        <v>5.13</v>
      </c>
      <c r="J95" s="617">
        <v>0.12999862172099999</v>
      </c>
      <c r="K95" s="620">
        <v>0.25649992929400001</v>
      </c>
    </row>
    <row r="96" spans="1:11" ht="14.4" customHeight="1" thickBot="1" x14ac:dyDescent="0.35">
      <c r="A96" s="638" t="s">
        <v>400</v>
      </c>
      <c r="B96" s="616">
        <v>34.999998897584</v>
      </c>
      <c r="C96" s="616">
        <v>47.754429999999999</v>
      </c>
      <c r="D96" s="617">
        <v>12.754431102414999</v>
      </c>
      <c r="E96" s="618">
        <v>1.364412328689</v>
      </c>
      <c r="F96" s="616">
        <v>55.686537884487002</v>
      </c>
      <c r="G96" s="617">
        <v>13.921634471120999</v>
      </c>
      <c r="H96" s="619">
        <v>0</v>
      </c>
      <c r="I96" s="616">
        <v>29.84667</v>
      </c>
      <c r="J96" s="617">
        <v>15.925035528878</v>
      </c>
      <c r="K96" s="620">
        <v>0.53597639813599995</v>
      </c>
    </row>
    <row r="97" spans="1:11" ht="14.4" customHeight="1" thickBot="1" x14ac:dyDescent="0.35">
      <c r="A97" s="637" t="s">
        <v>401</v>
      </c>
      <c r="B97" s="621">
        <v>1027.03473751205</v>
      </c>
      <c r="C97" s="621">
        <v>1003.23686</v>
      </c>
      <c r="D97" s="622">
        <v>-23.79787751205</v>
      </c>
      <c r="E97" s="628">
        <v>0.97682855638300004</v>
      </c>
      <c r="F97" s="621">
        <v>1025.2570622507301</v>
      </c>
      <c r="G97" s="622">
        <v>256.31426556268099</v>
      </c>
      <c r="H97" s="624">
        <v>80.615840000000006</v>
      </c>
      <c r="I97" s="621">
        <v>241.88803999999999</v>
      </c>
      <c r="J97" s="622">
        <v>-14.426225562680999</v>
      </c>
      <c r="K97" s="629">
        <v>0.23592916245699999</v>
      </c>
    </row>
    <row r="98" spans="1:11" ht="14.4" customHeight="1" thickBot="1" x14ac:dyDescent="0.35">
      <c r="A98" s="638" t="s">
        <v>402</v>
      </c>
      <c r="B98" s="616">
        <v>881.30602932587999</v>
      </c>
      <c r="C98" s="616">
        <v>837.00203999999997</v>
      </c>
      <c r="D98" s="617">
        <v>-44.303989325879002</v>
      </c>
      <c r="E98" s="618">
        <v>0.94972916574699995</v>
      </c>
      <c r="F98" s="616">
        <v>867.02920059332598</v>
      </c>
      <c r="G98" s="617">
        <v>216.75730014833201</v>
      </c>
      <c r="H98" s="619">
        <v>67.245859999999993</v>
      </c>
      <c r="I98" s="616">
        <v>195.48331999999999</v>
      </c>
      <c r="J98" s="617">
        <v>-21.273980148330999</v>
      </c>
      <c r="K98" s="620">
        <v>0.225463363709</v>
      </c>
    </row>
    <row r="99" spans="1:11" ht="14.4" customHeight="1" thickBot="1" x14ac:dyDescent="0.35">
      <c r="A99" s="638" t="s">
        <v>403</v>
      </c>
      <c r="B99" s="616">
        <v>0</v>
      </c>
      <c r="C99" s="616">
        <v>0</v>
      </c>
      <c r="D99" s="617">
        <v>0</v>
      </c>
      <c r="E99" s="618">
        <v>1</v>
      </c>
      <c r="F99" s="616">
        <v>0</v>
      </c>
      <c r="G99" s="617">
        <v>0</v>
      </c>
      <c r="H99" s="619">
        <v>5.1158799999999998</v>
      </c>
      <c r="I99" s="616">
        <v>11.894299999999999</v>
      </c>
      <c r="J99" s="617">
        <v>11.894299999999999</v>
      </c>
      <c r="K99" s="627" t="s">
        <v>343</v>
      </c>
    </row>
    <row r="100" spans="1:11" ht="14.4" customHeight="1" thickBot="1" x14ac:dyDescent="0.35">
      <c r="A100" s="638" t="s">
        <v>404</v>
      </c>
      <c r="B100" s="616">
        <v>53.569916213269998</v>
      </c>
      <c r="C100" s="616">
        <v>61.014000000000003</v>
      </c>
      <c r="D100" s="617">
        <v>7.4440837867290002</v>
      </c>
      <c r="E100" s="618">
        <v>1.1389601536259999</v>
      </c>
      <c r="F100" s="616">
        <v>67.362828697981996</v>
      </c>
      <c r="G100" s="617">
        <v>16.840707174495002</v>
      </c>
      <c r="H100" s="619">
        <v>0</v>
      </c>
      <c r="I100" s="616">
        <v>10.867000000000001</v>
      </c>
      <c r="J100" s="617">
        <v>-5.9737071744949999</v>
      </c>
      <c r="K100" s="620">
        <v>0.161320422702</v>
      </c>
    </row>
    <row r="101" spans="1:11" ht="14.4" customHeight="1" thickBot="1" x14ac:dyDescent="0.35">
      <c r="A101" s="638" t="s">
        <v>405</v>
      </c>
      <c r="B101" s="616">
        <v>92.158791972898996</v>
      </c>
      <c r="C101" s="616">
        <v>105.22082</v>
      </c>
      <c r="D101" s="617">
        <v>13.0620280271</v>
      </c>
      <c r="E101" s="618">
        <v>1.141733932785</v>
      </c>
      <c r="F101" s="616">
        <v>90.865032959415998</v>
      </c>
      <c r="G101" s="617">
        <v>22.716258239854</v>
      </c>
      <c r="H101" s="619">
        <v>8.2540999999999993</v>
      </c>
      <c r="I101" s="616">
        <v>23.643419999999999</v>
      </c>
      <c r="J101" s="617">
        <v>0.92716176014499996</v>
      </c>
      <c r="K101" s="620">
        <v>0.260203724468</v>
      </c>
    </row>
    <row r="102" spans="1:11" ht="14.4" customHeight="1" thickBot="1" x14ac:dyDescent="0.35">
      <c r="A102" s="637" t="s">
        <v>406</v>
      </c>
      <c r="B102" s="621">
        <v>335.29515414448298</v>
      </c>
      <c r="C102" s="621">
        <v>257.33956000000001</v>
      </c>
      <c r="D102" s="622">
        <v>-77.955594144482006</v>
      </c>
      <c r="E102" s="628">
        <v>0.76750157829300003</v>
      </c>
      <c r="F102" s="621">
        <v>244.50363866946799</v>
      </c>
      <c r="G102" s="622">
        <v>61.125909667366997</v>
      </c>
      <c r="H102" s="624">
        <v>59.276310000000002</v>
      </c>
      <c r="I102" s="621">
        <v>95.261679999999998</v>
      </c>
      <c r="J102" s="622">
        <v>34.135770332631999</v>
      </c>
      <c r="K102" s="629">
        <v>0.38961252486199999</v>
      </c>
    </row>
    <row r="103" spans="1:11" ht="14.4" customHeight="1" thickBot="1" x14ac:dyDescent="0.35">
      <c r="A103" s="638" t="s">
        <v>407</v>
      </c>
      <c r="B103" s="616">
        <v>27.499999133816001</v>
      </c>
      <c r="C103" s="616">
        <v>20.472999999999999</v>
      </c>
      <c r="D103" s="617">
        <v>-7.0269991338160001</v>
      </c>
      <c r="E103" s="618">
        <v>0.74447275072100005</v>
      </c>
      <c r="F103" s="616">
        <v>1.0000002756549999</v>
      </c>
      <c r="G103" s="617">
        <v>0.25000006891299997</v>
      </c>
      <c r="H103" s="619">
        <v>0</v>
      </c>
      <c r="I103" s="616">
        <v>0</v>
      </c>
      <c r="J103" s="617">
        <v>-0.25000006891299997</v>
      </c>
      <c r="K103" s="620">
        <v>0</v>
      </c>
    </row>
    <row r="104" spans="1:11" ht="14.4" customHeight="1" thickBot="1" x14ac:dyDescent="0.35">
      <c r="A104" s="638" t="s">
        <v>408</v>
      </c>
      <c r="B104" s="616">
        <v>274.58256632209299</v>
      </c>
      <c r="C104" s="616">
        <v>217.97846000000001</v>
      </c>
      <c r="D104" s="617">
        <v>-56.604106322093003</v>
      </c>
      <c r="E104" s="618">
        <v>0.793853968661</v>
      </c>
      <c r="F104" s="616">
        <v>216.27720935715101</v>
      </c>
      <c r="G104" s="617">
        <v>54.069302339286999</v>
      </c>
      <c r="H104" s="619">
        <v>50.824289999999998</v>
      </c>
      <c r="I104" s="616">
        <v>85.198139999999995</v>
      </c>
      <c r="J104" s="617">
        <v>31.128837660712001</v>
      </c>
      <c r="K104" s="620">
        <v>0.39393027241799999</v>
      </c>
    </row>
    <row r="105" spans="1:11" ht="14.4" customHeight="1" thickBot="1" x14ac:dyDescent="0.35">
      <c r="A105" s="638" t="s">
        <v>409</v>
      </c>
      <c r="B105" s="616">
        <v>3.2185928945939999</v>
      </c>
      <c r="C105" s="616">
        <v>1.671</v>
      </c>
      <c r="D105" s="617">
        <v>-1.5475928945940001</v>
      </c>
      <c r="E105" s="618">
        <v>0.51917097151500002</v>
      </c>
      <c r="F105" s="616">
        <v>3.0000008269670002</v>
      </c>
      <c r="G105" s="617">
        <v>0.75000020674099999</v>
      </c>
      <c r="H105" s="619">
        <v>0</v>
      </c>
      <c r="I105" s="616">
        <v>0</v>
      </c>
      <c r="J105" s="617">
        <v>-0.75000020674099999</v>
      </c>
      <c r="K105" s="620">
        <v>0</v>
      </c>
    </row>
    <row r="106" spans="1:11" ht="14.4" customHeight="1" thickBot="1" x14ac:dyDescent="0.35">
      <c r="A106" s="638" t="s">
        <v>410</v>
      </c>
      <c r="B106" s="616">
        <v>15.818602300566001</v>
      </c>
      <c r="C106" s="616">
        <v>2.1779999999999999</v>
      </c>
      <c r="D106" s="617">
        <v>-13.640602300566</v>
      </c>
      <c r="E106" s="618">
        <v>0.13768599517300001</v>
      </c>
      <c r="F106" s="616">
        <v>3.0410785802750002</v>
      </c>
      <c r="G106" s="617">
        <v>0.76026964506799999</v>
      </c>
      <c r="H106" s="619">
        <v>6.1951999999999998</v>
      </c>
      <c r="I106" s="616">
        <v>6.1951999999999998</v>
      </c>
      <c r="J106" s="617">
        <v>5.4349303549309997</v>
      </c>
      <c r="K106" s="620">
        <v>2.0371719560889998</v>
      </c>
    </row>
    <row r="107" spans="1:11" ht="14.4" customHeight="1" thickBot="1" x14ac:dyDescent="0.35">
      <c r="A107" s="638" t="s">
        <v>411</v>
      </c>
      <c r="B107" s="616">
        <v>14.175393493411001</v>
      </c>
      <c r="C107" s="616">
        <v>15.039099999999999</v>
      </c>
      <c r="D107" s="617">
        <v>0.86370650658799997</v>
      </c>
      <c r="E107" s="618">
        <v>1.060929984553</v>
      </c>
      <c r="F107" s="616">
        <v>21.185349629419001</v>
      </c>
      <c r="G107" s="617">
        <v>5.2963374073539997</v>
      </c>
      <c r="H107" s="619">
        <v>2.2568199999999998</v>
      </c>
      <c r="I107" s="616">
        <v>3.8683399999999999</v>
      </c>
      <c r="J107" s="617">
        <v>-1.427997407354</v>
      </c>
      <c r="K107" s="620">
        <v>0.18259505118700001</v>
      </c>
    </row>
    <row r="108" spans="1:11" ht="14.4" customHeight="1" thickBot="1" x14ac:dyDescent="0.35">
      <c r="A108" s="637" t="s">
        <v>412</v>
      </c>
      <c r="B108" s="621">
        <v>0</v>
      </c>
      <c r="C108" s="621">
        <v>2.42</v>
      </c>
      <c r="D108" s="622">
        <v>2.42</v>
      </c>
      <c r="E108" s="623" t="s">
        <v>343</v>
      </c>
      <c r="F108" s="621">
        <v>0</v>
      </c>
      <c r="G108" s="622">
        <v>0</v>
      </c>
      <c r="H108" s="624">
        <v>0</v>
      </c>
      <c r="I108" s="621">
        <v>0</v>
      </c>
      <c r="J108" s="622">
        <v>0</v>
      </c>
      <c r="K108" s="625" t="s">
        <v>311</v>
      </c>
    </row>
    <row r="109" spans="1:11" ht="14.4" customHeight="1" thickBot="1" x14ac:dyDescent="0.35">
      <c r="A109" s="638" t="s">
        <v>413</v>
      </c>
      <c r="B109" s="616">
        <v>0</v>
      </c>
      <c r="C109" s="616">
        <v>2.42</v>
      </c>
      <c r="D109" s="617">
        <v>2.42</v>
      </c>
      <c r="E109" s="626" t="s">
        <v>343</v>
      </c>
      <c r="F109" s="616">
        <v>0</v>
      </c>
      <c r="G109" s="617">
        <v>0</v>
      </c>
      <c r="H109" s="619">
        <v>0</v>
      </c>
      <c r="I109" s="616">
        <v>0</v>
      </c>
      <c r="J109" s="617">
        <v>0</v>
      </c>
      <c r="K109" s="627" t="s">
        <v>311</v>
      </c>
    </row>
    <row r="110" spans="1:11" ht="14.4" customHeight="1" thickBot="1" x14ac:dyDescent="0.35">
      <c r="A110" s="635" t="s">
        <v>48</v>
      </c>
      <c r="B110" s="616">
        <v>31278.9990147873</v>
      </c>
      <c r="C110" s="616">
        <v>33559.156230000001</v>
      </c>
      <c r="D110" s="617">
        <v>2280.1572152127101</v>
      </c>
      <c r="E110" s="618">
        <v>1.072897384412</v>
      </c>
      <c r="F110" s="616">
        <v>32747.009026896601</v>
      </c>
      <c r="G110" s="617">
        <v>8186.7522567241404</v>
      </c>
      <c r="H110" s="619">
        <v>2759.4358900000002</v>
      </c>
      <c r="I110" s="616">
        <v>8204.7147100000002</v>
      </c>
      <c r="J110" s="617">
        <v>17.96245327586</v>
      </c>
      <c r="K110" s="620">
        <v>0.25054852194999999</v>
      </c>
    </row>
    <row r="111" spans="1:11" ht="14.4" customHeight="1" thickBot="1" x14ac:dyDescent="0.35">
      <c r="A111" s="641" t="s">
        <v>414</v>
      </c>
      <c r="B111" s="621">
        <v>23369.999263901602</v>
      </c>
      <c r="C111" s="621">
        <v>24899.536</v>
      </c>
      <c r="D111" s="622">
        <v>1529.5367360983701</v>
      </c>
      <c r="E111" s="628">
        <v>1.065448728467</v>
      </c>
      <c r="F111" s="621">
        <v>24368.006717177599</v>
      </c>
      <c r="G111" s="622">
        <v>6092.0016792943998</v>
      </c>
      <c r="H111" s="624">
        <v>2037.9570000000001</v>
      </c>
      <c r="I111" s="621">
        <v>6061.2039999999997</v>
      </c>
      <c r="J111" s="622">
        <v>-30.797679294401998</v>
      </c>
      <c r="K111" s="629">
        <v>0.248736142859</v>
      </c>
    </row>
    <row r="112" spans="1:11" ht="14.4" customHeight="1" thickBot="1" x14ac:dyDescent="0.35">
      <c r="A112" s="637" t="s">
        <v>415</v>
      </c>
      <c r="B112" s="621">
        <v>22600.999288123301</v>
      </c>
      <c r="C112" s="621">
        <v>24286.574000000001</v>
      </c>
      <c r="D112" s="622">
        <v>1685.5747118767399</v>
      </c>
      <c r="E112" s="628">
        <v>1.0745796542170001</v>
      </c>
      <c r="F112" s="621">
        <v>23600.006505474099</v>
      </c>
      <c r="G112" s="622">
        <v>5900.0016263685102</v>
      </c>
      <c r="H112" s="624">
        <v>1993.277</v>
      </c>
      <c r="I112" s="621">
        <v>5913.4040000000005</v>
      </c>
      <c r="J112" s="622">
        <v>13.402373631487</v>
      </c>
      <c r="K112" s="629">
        <v>0.25056789703100002</v>
      </c>
    </row>
    <row r="113" spans="1:11" ht="14.4" customHeight="1" thickBot="1" x14ac:dyDescent="0.35">
      <c r="A113" s="638" t="s">
        <v>416</v>
      </c>
      <c r="B113" s="616">
        <v>22600.999288123301</v>
      </c>
      <c r="C113" s="616">
        <v>24286.574000000001</v>
      </c>
      <c r="D113" s="617">
        <v>1685.5747118767399</v>
      </c>
      <c r="E113" s="618">
        <v>1.0745796542170001</v>
      </c>
      <c r="F113" s="616">
        <v>23600.006505474099</v>
      </c>
      <c r="G113" s="617">
        <v>5900.0016263685102</v>
      </c>
      <c r="H113" s="619">
        <v>1993.277</v>
      </c>
      <c r="I113" s="616">
        <v>5913.4040000000005</v>
      </c>
      <c r="J113" s="617">
        <v>13.402373631487</v>
      </c>
      <c r="K113" s="620">
        <v>0.25056789703100002</v>
      </c>
    </row>
    <row r="114" spans="1:11" ht="14.4" customHeight="1" thickBot="1" x14ac:dyDescent="0.35">
      <c r="A114" s="637" t="s">
        <v>417</v>
      </c>
      <c r="B114" s="621">
        <v>699.99997795169702</v>
      </c>
      <c r="C114" s="621">
        <v>552.29999999999995</v>
      </c>
      <c r="D114" s="622">
        <v>-147.69997795169601</v>
      </c>
      <c r="E114" s="628">
        <v>0.78900002485099996</v>
      </c>
      <c r="F114" s="621">
        <v>700.00019295897596</v>
      </c>
      <c r="G114" s="622">
        <v>175.00004823974399</v>
      </c>
      <c r="H114" s="624">
        <v>40.6</v>
      </c>
      <c r="I114" s="621">
        <v>129.35</v>
      </c>
      <c r="J114" s="622">
        <v>-45.650048239744002</v>
      </c>
      <c r="K114" s="629">
        <v>0.18478566334800001</v>
      </c>
    </row>
    <row r="115" spans="1:11" ht="14.4" customHeight="1" thickBot="1" x14ac:dyDescent="0.35">
      <c r="A115" s="638" t="s">
        <v>418</v>
      </c>
      <c r="B115" s="616">
        <v>699.99997795169702</v>
      </c>
      <c r="C115" s="616">
        <v>552.29999999999995</v>
      </c>
      <c r="D115" s="617">
        <v>-147.69997795169601</v>
      </c>
      <c r="E115" s="618">
        <v>0.78900002485099996</v>
      </c>
      <c r="F115" s="616">
        <v>700.00019295897596</v>
      </c>
      <c r="G115" s="617">
        <v>175.00004823974399</v>
      </c>
      <c r="H115" s="619">
        <v>40.6</v>
      </c>
      <c r="I115" s="616">
        <v>129.35</v>
      </c>
      <c r="J115" s="617">
        <v>-45.650048239744002</v>
      </c>
      <c r="K115" s="620">
        <v>0.18478566334800001</v>
      </c>
    </row>
    <row r="116" spans="1:11" ht="14.4" customHeight="1" thickBot="1" x14ac:dyDescent="0.35">
      <c r="A116" s="637" t="s">
        <v>419</v>
      </c>
      <c r="B116" s="621">
        <v>68.999997826666998</v>
      </c>
      <c r="C116" s="621">
        <v>60.661999999999999</v>
      </c>
      <c r="D116" s="622">
        <v>-8.3379978266669994</v>
      </c>
      <c r="E116" s="628">
        <v>0.87915944798099999</v>
      </c>
      <c r="F116" s="621">
        <v>68.000018744586001</v>
      </c>
      <c r="G116" s="622">
        <v>17.000004686145999</v>
      </c>
      <c r="H116" s="624">
        <v>4.08</v>
      </c>
      <c r="I116" s="621">
        <v>18.45</v>
      </c>
      <c r="J116" s="622">
        <v>1.449995313853</v>
      </c>
      <c r="K116" s="629">
        <v>0.27132345461899998</v>
      </c>
    </row>
    <row r="117" spans="1:11" ht="14.4" customHeight="1" thickBot="1" x14ac:dyDescent="0.35">
      <c r="A117" s="638" t="s">
        <v>420</v>
      </c>
      <c r="B117" s="616">
        <v>68.999997826666998</v>
      </c>
      <c r="C117" s="616">
        <v>60.661999999999999</v>
      </c>
      <c r="D117" s="617">
        <v>-8.3379978266669994</v>
      </c>
      <c r="E117" s="618">
        <v>0.87915944798099999</v>
      </c>
      <c r="F117" s="616">
        <v>68.000018744586001</v>
      </c>
      <c r="G117" s="617">
        <v>17.000004686145999</v>
      </c>
      <c r="H117" s="619">
        <v>4.08</v>
      </c>
      <c r="I117" s="616">
        <v>18.45</v>
      </c>
      <c r="J117" s="617">
        <v>1.449995313853</v>
      </c>
      <c r="K117" s="620">
        <v>0.27132345461899998</v>
      </c>
    </row>
    <row r="118" spans="1:11" ht="14.4" customHeight="1" thickBot="1" x14ac:dyDescent="0.35">
      <c r="A118" s="636" t="s">
        <v>421</v>
      </c>
      <c r="B118" s="616">
        <v>7682.9997580041199</v>
      </c>
      <c r="C118" s="616">
        <v>8416.1496399999996</v>
      </c>
      <c r="D118" s="617">
        <v>733.14988199588197</v>
      </c>
      <c r="E118" s="618">
        <v>1.0954249518529999</v>
      </c>
      <c r="F118" s="616">
        <v>8024.0022118611796</v>
      </c>
      <c r="G118" s="617">
        <v>2006.0005529652899</v>
      </c>
      <c r="H118" s="619">
        <v>691.51824999999997</v>
      </c>
      <c r="I118" s="616">
        <v>2054.5355</v>
      </c>
      <c r="J118" s="617">
        <v>48.534947034706001</v>
      </c>
      <c r="K118" s="620">
        <v>0.256048720545</v>
      </c>
    </row>
    <row r="119" spans="1:11" ht="14.4" customHeight="1" thickBot="1" x14ac:dyDescent="0.35">
      <c r="A119" s="637" t="s">
        <v>422</v>
      </c>
      <c r="B119" s="621">
        <v>2034.99993590243</v>
      </c>
      <c r="C119" s="621">
        <v>2235.5098899999998</v>
      </c>
      <c r="D119" s="622">
        <v>200.509954097568</v>
      </c>
      <c r="E119" s="628">
        <v>1.098530693077</v>
      </c>
      <c r="F119" s="621">
        <v>2124.0005854926599</v>
      </c>
      <c r="G119" s="622">
        <v>531.00014637316599</v>
      </c>
      <c r="H119" s="624">
        <v>183.04900000000001</v>
      </c>
      <c r="I119" s="621">
        <v>543.84699999999998</v>
      </c>
      <c r="J119" s="622">
        <v>12.846853626832999</v>
      </c>
      <c r="K119" s="629">
        <v>0.25604842282700002</v>
      </c>
    </row>
    <row r="120" spans="1:11" ht="14.4" customHeight="1" thickBot="1" x14ac:dyDescent="0.35">
      <c r="A120" s="638" t="s">
        <v>423</v>
      </c>
      <c r="B120" s="616">
        <v>2034.99993590243</v>
      </c>
      <c r="C120" s="616">
        <v>2235.5098899999998</v>
      </c>
      <c r="D120" s="617">
        <v>200.509954097568</v>
      </c>
      <c r="E120" s="618">
        <v>1.098530693077</v>
      </c>
      <c r="F120" s="616">
        <v>2124.0005854926599</v>
      </c>
      <c r="G120" s="617">
        <v>531.00014637316599</v>
      </c>
      <c r="H120" s="619">
        <v>183.04900000000001</v>
      </c>
      <c r="I120" s="616">
        <v>543.84699999999998</v>
      </c>
      <c r="J120" s="617">
        <v>12.846853626832999</v>
      </c>
      <c r="K120" s="620">
        <v>0.25604842282700002</v>
      </c>
    </row>
    <row r="121" spans="1:11" ht="14.4" customHeight="1" thickBot="1" x14ac:dyDescent="0.35">
      <c r="A121" s="637" t="s">
        <v>424</v>
      </c>
      <c r="B121" s="621">
        <v>5647.9998221016904</v>
      </c>
      <c r="C121" s="621">
        <v>6180.6397500000003</v>
      </c>
      <c r="D121" s="622">
        <v>532.639927898314</v>
      </c>
      <c r="E121" s="628">
        <v>1.0943059392129999</v>
      </c>
      <c r="F121" s="621">
        <v>5900.0016263685102</v>
      </c>
      <c r="G121" s="622">
        <v>1475.00040659213</v>
      </c>
      <c r="H121" s="624">
        <v>508.46924999999999</v>
      </c>
      <c r="I121" s="621">
        <v>1510.6885</v>
      </c>
      <c r="J121" s="622">
        <v>35.688093407872003</v>
      </c>
      <c r="K121" s="629">
        <v>0.25604882772300003</v>
      </c>
    </row>
    <row r="122" spans="1:11" ht="14.4" customHeight="1" thickBot="1" x14ac:dyDescent="0.35">
      <c r="A122" s="638" t="s">
        <v>425</v>
      </c>
      <c r="B122" s="616">
        <v>5647.9998221016904</v>
      </c>
      <c r="C122" s="616">
        <v>6180.6397500000003</v>
      </c>
      <c r="D122" s="617">
        <v>532.639927898314</v>
      </c>
      <c r="E122" s="618">
        <v>1.0943059392129999</v>
      </c>
      <c r="F122" s="616">
        <v>5900.0016263685102</v>
      </c>
      <c r="G122" s="617">
        <v>1475.00040659213</v>
      </c>
      <c r="H122" s="619">
        <v>508.46924999999999</v>
      </c>
      <c r="I122" s="616">
        <v>1510.6885</v>
      </c>
      <c r="J122" s="617">
        <v>35.688093407872003</v>
      </c>
      <c r="K122" s="620">
        <v>0.25604882772300003</v>
      </c>
    </row>
    <row r="123" spans="1:11" ht="14.4" customHeight="1" thickBot="1" x14ac:dyDescent="0.35">
      <c r="A123" s="636" t="s">
        <v>426</v>
      </c>
      <c r="B123" s="616">
        <v>225.999992881548</v>
      </c>
      <c r="C123" s="616">
        <v>243.47058999999999</v>
      </c>
      <c r="D123" s="617">
        <v>17.470597118452002</v>
      </c>
      <c r="E123" s="618">
        <v>1.0773035295069999</v>
      </c>
      <c r="F123" s="616">
        <v>355.00009785776598</v>
      </c>
      <c r="G123" s="617">
        <v>88.750024464440997</v>
      </c>
      <c r="H123" s="619">
        <v>29.960640000000001</v>
      </c>
      <c r="I123" s="616">
        <v>88.975210000000004</v>
      </c>
      <c r="J123" s="617">
        <v>0.225185535558</v>
      </c>
      <c r="K123" s="620">
        <v>0.25063432527700003</v>
      </c>
    </row>
    <row r="124" spans="1:11" ht="14.4" customHeight="1" thickBot="1" x14ac:dyDescent="0.35">
      <c r="A124" s="637" t="s">
        <v>427</v>
      </c>
      <c r="B124" s="621">
        <v>225.999992881548</v>
      </c>
      <c r="C124" s="621">
        <v>243.47058999999999</v>
      </c>
      <c r="D124" s="622">
        <v>17.470597118452002</v>
      </c>
      <c r="E124" s="628">
        <v>1.0773035295069999</v>
      </c>
      <c r="F124" s="621">
        <v>355.00009785776598</v>
      </c>
      <c r="G124" s="622">
        <v>88.750024464440997</v>
      </c>
      <c r="H124" s="624">
        <v>29.960640000000001</v>
      </c>
      <c r="I124" s="621">
        <v>88.975210000000004</v>
      </c>
      <c r="J124" s="622">
        <v>0.225185535558</v>
      </c>
      <c r="K124" s="629">
        <v>0.25063432527700003</v>
      </c>
    </row>
    <row r="125" spans="1:11" ht="14.4" customHeight="1" thickBot="1" x14ac:dyDescent="0.35">
      <c r="A125" s="638" t="s">
        <v>428</v>
      </c>
      <c r="B125" s="616">
        <v>225.999992881548</v>
      </c>
      <c r="C125" s="616">
        <v>243.47058999999999</v>
      </c>
      <c r="D125" s="617">
        <v>17.470597118452002</v>
      </c>
      <c r="E125" s="618">
        <v>1.0773035295069999</v>
      </c>
      <c r="F125" s="616">
        <v>355.00009785776598</v>
      </c>
      <c r="G125" s="617">
        <v>88.750024464440997</v>
      </c>
      <c r="H125" s="619">
        <v>29.960640000000001</v>
      </c>
      <c r="I125" s="616">
        <v>88.975210000000004</v>
      </c>
      <c r="J125" s="617">
        <v>0.225185535558</v>
      </c>
      <c r="K125" s="620">
        <v>0.25063432527700003</v>
      </c>
    </row>
    <row r="126" spans="1:11" ht="14.4" customHeight="1" thickBot="1" x14ac:dyDescent="0.35">
      <c r="A126" s="635" t="s">
        <v>429</v>
      </c>
      <c r="B126" s="616">
        <v>0</v>
      </c>
      <c r="C126" s="616">
        <v>162.81406999999999</v>
      </c>
      <c r="D126" s="617">
        <v>162.81406999999999</v>
      </c>
      <c r="E126" s="626" t="s">
        <v>311</v>
      </c>
      <c r="F126" s="616">
        <v>124.01825032351699</v>
      </c>
      <c r="G126" s="617">
        <v>31.004562580879</v>
      </c>
      <c r="H126" s="619">
        <v>12.339079999999999</v>
      </c>
      <c r="I126" s="616">
        <v>21.230979999999999</v>
      </c>
      <c r="J126" s="617">
        <v>-9.7735825808789993</v>
      </c>
      <c r="K126" s="620">
        <v>0.17119238454499999</v>
      </c>
    </row>
    <row r="127" spans="1:11" ht="14.4" customHeight="1" thickBot="1" x14ac:dyDescent="0.35">
      <c r="A127" s="636" t="s">
        <v>430</v>
      </c>
      <c r="B127" s="616">
        <v>0</v>
      </c>
      <c r="C127" s="616">
        <v>162.81406999999999</v>
      </c>
      <c r="D127" s="617">
        <v>162.81406999999999</v>
      </c>
      <c r="E127" s="626" t="s">
        <v>311</v>
      </c>
      <c r="F127" s="616">
        <v>124.01825032351699</v>
      </c>
      <c r="G127" s="617">
        <v>31.004562580879</v>
      </c>
      <c r="H127" s="619">
        <v>12.339079999999999</v>
      </c>
      <c r="I127" s="616">
        <v>21.230979999999999</v>
      </c>
      <c r="J127" s="617">
        <v>-9.7735825808789993</v>
      </c>
      <c r="K127" s="620">
        <v>0.17119238454499999</v>
      </c>
    </row>
    <row r="128" spans="1:11" ht="14.4" customHeight="1" thickBot="1" x14ac:dyDescent="0.35">
      <c r="A128" s="637" t="s">
        <v>431</v>
      </c>
      <c r="B128" s="621">
        <v>0</v>
      </c>
      <c r="C128" s="621">
        <v>0</v>
      </c>
      <c r="D128" s="622">
        <v>0</v>
      </c>
      <c r="E128" s="628">
        <v>1</v>
      </c>
      <c r="F128" s="621">
        <v>0</v>
      </c>
      <c r="G128" s="622">
        <v>0</v>
      </c>
      <c r="H128" s="624">
        <v>0</v>
      </c>
      <c r="I128" s="621">
        <v>0.90015000000000001</v>
      </c>
      <c r="J128" s="622">
        <v>0.90015000000000001</v>
      </c>
      <c r="K128" s="625" t="s">
        <v>343</v>
      </c>
    </row>
    <row r="129" spans="1:11" ht="14.4" customHeight="1" thickBot="1" x14ac:dyDescent="0.35">
      <c r="A129" s="638" t="s">
        <v>432</v>
      </c>
      <c r="B129" s="616">
        <v>0</v>
      </c>
      <c r="C129" s="616">
        <v>0</v>
      </c>
      <c r="D129" s="617">
        <v>0</v>
      </c>
      <c r="E129" s="618">
        <v>1</v>
      </c>
      <c r="F129" s="616">
        <v>0</v>
      </c>
      <c r="G129" s="617">
        <v>0</v>
      </c>
      <c r="H129" s="619">
        <v>0</v>
      </c>
      <c r="I129" s="616">
        <v>0.90015000000000001</v>
      </c>
      <c r="J129" s="617">
        <v>0.90015000000000001</v>
      </c>
      <c r="K129" s="627" t="s">
        <v>343</v>
      </c>
    </row>
    <row r="130" spans="1:11" ht="14.4" customHeight="1" thickBot="1" x14ac:dyDescent="0.35">
      <c r="A130" s="637" t="s">
        <v>433</v>
      </c>
      <c r="B130" s="621">
        <v>0</v>
      </c>
      <c r="C130" s="621">
        <v>112.40407</v>
      </c>
      <c r="D130" s="622">
        <v>112.40407</v>
      </c>
      <c r="E130" s="623" t="s">
        <v>311</v>
      </c>
      <c r="F130" s="621">
        <v>74.706713690773</v>
      </c>
      <c r="G130" s="622">
        <v>18.676678422693001</v>
      </c>
      <c r="H130" s="624">
        <v>7.1390799999999999</v>
      </c>
      <c r="I130" s="621">
        <v>15.13083</v>
      </c>
      <c r="J130" s="622">
        <v>-3.545848422693</v>
      </c>
      <c r="K130" s="629">
        <v>0.20253641543600001</v>
      </c>
    </row>
    <row r="131" spans="1:11" ht="14.4" customHeight="1" thickBot="1" x14ac:dyDescent="0.35">
      <c r="A131" s="638" t="s">
        <v>434</v>
      </c>
      <c r="B131" s="616">
        <v>0</v>
      </c>
      <c r="C131" s="616">
        <v>31.146650000000001</v>
      </c>
      <c r="D131" s="617">
        <v>31.146650000000001</v>
      </c>
      <c r="E131" s="626" t="s">
        <v>311</v>
      </c>
      <c r="F131" s="616">
        <v>0</v>
      </c>
      <c r="G131" s="617">
        <v>0</v>
      </c>
      <c r="H131" s="619">
        <v>0.30908000000000002</v>
      </c>
      <c r="I131" s="616">
        <v>1.5008300000000001</v>
      </c>
      <c r="J131" s="617">
        <v>1.5008300000000001</v>
      </c>
      <c r="K131" s="627" t="s">
        <v>311</v>
      </c>
    </row>
    <row r="132" spans="1:11" ht="14.4" customHeight="1" thickBot="1" x14ac:dyDescent="0.35">
      <c r="A132" s="638" t="s">
        <v>435</v>
      </c>
      <c r="B132" s="616">
        <v>0</v>
      </c>
      <c r="C132" s="616">
        <v>44.604999999999997</v>
      </c>
      <c r="D132" s="617">
        <v>44.604999999999997</v>
      </c>
      <c r="E132" s="626" t="s">
        <v>311</v>
      </c>
      <c r="F132" s="616">
        <v>32.410217394782997</v>
      </c>
      <c r="G132" s="617">
        <v>8.1025543486949996</v>
      </c>
      <c r="H132" s="619">
        <v>5</v>
      </c>
      <c r="I132" s="616">
        <v>5</v>
      </c>
      <c r="J132" s="617">
        <v>-3.102554348695</v>
      </c>
      <c r="K132" s="620">
        <v>0.15427233761100001</v>
      </c>
    </row>
    <row r="133" spans="1:11" ht="14.4" customHeight="1" thickBot="1" x14ac:dyDescent="0.35">
      <c r="A133" s="638" t="s">
        <v>436</v>
      </c>
      <c r="B133" s="616">
        <v>0</v>
      </c>
      <c r="C133" s="616">
        <v>29.602419999999999</v>
      </c>
      <c r="D133" s="617">
        <v>29.602419999999999</v>
      </c>
      <c r="E133" s="626" t="s">
        <v>311</v>
      </c>
      <c r="F133" s="616">
        <v>26.685787994068001</v>
      </c>
      <c r="G133" s="617">
        <v>6.6714469985170002</v>
      </c>
      <c r="H133" s="619">
        <v>1.5</v>
      </c>
      <c r="I133" s="616">
        <v>8.3000000000000007</v>
      </c>
      <c r="J133" s="617">
        <v>1.628553001482</v>
      </c>
      <c r="K133" s="620">
        <v>0.31102697817399999</v>
      </c>
    </row>
    <row r="134" spans="1:11" ht="14.4" customHeight="1" thickBot="1" x14ac:dyDescent="0.35">
      <c r="A134" s="638" t="s">
        <v>437</v>
      </c>
      <c r="B134" s="616">
        <v>0</v>
      </c>
      <c r="C134" s="616">
        <v>0.3</v>
      </c>
      <c r="D134" s="617">
        <v>0.3</v>
      </c>
      <c r="E134" s="626" t="s">
        <v>311</v>
      </c>
      <c r="F134" s="616">
        <v>0.259331623417</v>
      </c>
      <c r="G134" s="617">
        <v>6.4832905854000006E-2</v>
      </c>
      <c r="H134" s="619">
        <v>0.33</v>
      </c>
      <c r="I134" s="616">
        <v>0.33</v>
      </c>
      <c r="J134" s="617">
        <v>0.265167094145</v>
      </c>
      <c r="K134" s="620">
        <v>1.2725019635129999</v>
      </c>
    </row>
    <row r="135" spans="1:11" ht="14.4" customHeight="1" thickBot="1" x14ac:dyDescent="0.35">
      <c r="A135" s="638" t="s">
        <v>438</v>
      </c>
      <c r="B135" s="616">
        <v>0</v>
      </c>
      <c r="C135" s="616">
        <v>6.75</v>
      </c>
      <c r="D135" s="617">
        <v>6.75</v>
      </c>
      <c r="E135" s="626" t="s">
        <v>343</v>
      </c>
      <c r="F135" s="616">
        <v>15.351376678503</v>
      </c>
      <c r="G135" s="617">
        <v>3.8378441696249999</v>
      </c>
      <c r="H135" s="619">
        <v>0</v>
      </c>
      <c r="I135" s="616">
        <v>0</v>
      </c>
      <c r="J135" s="617">
        <v>-3.8378441696249999</v>
      </c>
      <c r="K135" s="620">
        <v>0</v>
      </c>
    </row>
    <row r="136" spans="1:11" ht="14.4" customHeight="1" thickBot="1" x14ac:dyDescent="0.35">
      <c r="A136" s="640" t="s">
        <v>439</v>
      </c>
      <c r="B136" s="616">
        <v>0</v>
      </c>
      <c r="C136" s="616">
        <v>40.98</v>
      </c>
      <c r="D136" s="617">
        <v>40.98</v>
      </c>
      <c r="E136" s="626" t="s">
        <v>311</v>
      </c>
      <c r="F136" s="616">
        <v>44.1499062348</v>
      </c>
      <c r="G136" s="617">
        <v>11.0374765587</v>
      </c>
      <c r="H136" s="619">
        <v>5.2</v>
      </c>
      <c r="I136" s="616">
        <v>5.2</v>
      </c>
      <c r="J136" s="617">
        <v>-5.8374765586999997</v>
      </c>
      <c r="K136" s="620">
        <v>0.117780544591</v>
      </c>
    </row>
    <row r="137" spans="1:11" ht="14.4" customHeight="1" thickBot="1" x14ac:dyDescent="0.35">
      <c r="A137" s="638" t="s">
        <v>440</v>
      </c>
      <c r="B137" s="616">
        <v>0</v>
      </c>
      <c r="C137" s="616">
        <v>40.98</v>
      </c>
      <c r="D137" s="617">
        <v>40.98</v>
      </c>
      <c r="E137" s="626" t="s">
        <v>311</v>
      </c>
      <c r="F137" s="616">
        <v>44.1499062348</v>
      </c>
      <c r="G137" s="617">
        <v>11.0374765587</v>
      </c>
      <c r="H137" s="619">
        <v>5.2</v>
      </c>
      <c r="I137" s="616">
        <v>5.2</v>
      </c>
      <c r="J137" s="617">
        <v>-5.8374765586999997</v>
      </c>
      <c r="K137" s="620">
        <v>0.117780544591</v>
      </c>
    </row>
    <row r="138" spans="1:11" ht="14.4" customHeight="1" thickBot="1" x14ac:dyDescent="0.35">
      <c r="A138" s="640" t="s">
        <v>441</v>
      </c>
      <c r="B138" s="616">
        <v>0</v>
      </c>
      <c r="C138" s="616">
        <v>9.43</v>
      </c>
      <c r="D138" s="617">
        <v>9.43</v>
      </c>
      <c r="E138" s="626" t="s">
        <v>311</v>
      </c>
      <c r="F138" s="616">
        <v>5.161630397942</v>
      </c>
      <c r="G138" s="617">
        <v>1.2904075994849999</v>
      </c>
      <c r="H138" s="619">
        <v>0</v>
      </c>
      <c r="I138" s="616">
        <v>0</v>
      </c>
      <c r="J138" s="617">
        <v>-1.2904075994849999</v>
      </c>
      <c r="K138" s="620">
        <v>0</v>
      </c>
    </row>
    <row r="139" spans="1:11" ht="14.4" customHeight="1" thickBot="1" x14ac:dyDescent="0.35">
      <c r="A139" s="638" t="s">
        <v>442</v>
      </c>
      <c r="B139" s="616">
        <v>0</v>
      </c>
      <c r="C139" s="616">
        <v>9.43</v>
      </c>
      <c r="D139" s="617">
        <v>9.43</v>
      </c>
      <c r="E139" s="626" t="s">
        <v>311</v>
      </c>
      <c r="F139" s="616">
        <v>5.161630397942</v>
      </c>
      <c r="G139" s="617">
        <v>1.2904075994849999</v>
      </c>
      <c r="H139" s="619">
        <v>0</v>
      </c>
      <c r="I139" s="616">
        <v>0</v>
      </c>
      <c r="J139" s="617">
        <v>-1.2904075994849999</v>
      </c>
      <c r="K139" s="620">
        <v>0</v>
      </c>
    </row>
    <row r="140" spans="1:11" ht="14.4" customHeight="1" thickBot="1" x14ac:dyDescent="0.35">
      <c r="A140" s="635" t="s">
        <v>443</v>
      </c>
      <c r="B140" s="616">
        <v>2562.2914149615399</v>
      </c>
      <c r="C140" s="616">
        <v>2669.31061</v>
      </c>
      <c r="D140" s="617">
        <v>107.019195038457</v>
      </c>
      <c r="E140" s="618">
        <v>1.0417669881</v>
      </c>
      <c r="F140" s="616">
        <v>2089.3668224725802</v>
      </c>
      <c r="G140" s="617">
        <v>522.34170561814597</v>
      </c>
      <c r="H140" s="619">
        <v>232.53800000000001</v>
      </c>
      <c r="I140" s="616">
        <v>570.55499999999995</v>
      </c>
      <c r="J140" s="617">
        <v>48.213294381853999</v>
      </c>
      <c r="K140" s="620">
        <v>0.27307555277599999</v>
      </c>
    </row>
    <row r="141" spans="1:11" ht="14.4" customHeight="1" thickBot="1" x14ac:dyDescent="0.35">
      <c r="A141" s="636" t="s">
        <v>444</v>
      </c>
      <c r="B141" s="616">
        <v>2239.8284149615401</v>
      </c>
      <c r="C141" s="616">
        <v>2088.6089999999999</v>
      </c>
      <c r="D141" s="617">
        <v>-151.21941496154301</v>
      </c>
      <c r="E141" s="618">
        <v>0.93248616101500004</v>
      </c>
      <c r="F141" s="616">
        <v>1992.0049693154101</v>
      </c>
      <c r="G141" s="617">
        <v>498.00124232885298</v>
      </c>
      <c r="H141" s="619">
        <v>166.608</v>
      </c>
      <c r="I141" s="616">
        <v>504.625</v>
      </c>
      <c r="J141" s="617">
        <v>6.6237576711459996</v>
      </c>
      <c r="K141" s="620">
        <v>0.25332517125800003</v>
      </c>
    </row>
    <row r="142" spans="1:11" ht="14.4" customHeight="1" thickBot="1" x14ac:dyDescent="0.35">
      <c r="A142" s="637" t="s">
        <v>445</v>
      </c>
      <c r="B142" s="621">
        <v>2239.8284149615401</v>
      </c>
      <c r="C142" s="621">
        <v>2072.049</v>
      </c>
      <c r="D142" s="622">
        <v>-167.77941496154301</v>
      </c>
      <c r="E142" s="628">
        <v>0.92509273753200005</v>
      </c>
      <c r="F142" s="621">
        <v>1992.0049693154101</v>
      </c>
      <c r="G142" s="622">
        <v>498.00124232885298</v>
      </c>
      <c r="H142" s="624">
        <v>166.608</v>
      </c>
      <c r="I142" s="621">
        <v>503.54700000000003</v>
      </c>
      <c r="J142" s="622">
        <v>5.5457576711460002</v>
      </c>
      <c r="K142" s="629">
        <v>0.25278400795</v>
      </c>
    </row>
    <row r="143" spans="1:11" ht="14.4" customHeight="1" thickBot="1" x14ac:dyDescent="0.35">
      <c r="A143" s="638" t="s">
        <v>446</v>
      </c>
      <c r="B143" s="616">
        <v>276.999991275166</v>
      </c>
      <c r="C143" s="616">
        <v>277.42599999999999</v>
      </c>
      <c r="D143" s="617">
        <v>0.42600872483300001</v>
      </c>
      <c r="E143" s="618">
        <v>1.001537937683</v>
      </c>
      <c r="F143" s="616">
        <v>278.00069350887799</v>
      </c>
      <c r="G143" s="617">
        <v>69.500173377218999</v>
      </c>
      <c r="H143" s="619">
        <v>23.686</v>
      </c>
      <c r="I143" s="616">
        <v>70.567999999999998</v>
      </c>
      <c r="J143" s="617">
        <v>1.06782662278</v>
      </c>
      <c r="K143" s="620">
        <v>0.253841093377</v>
      </c>
    </row>
    <row r="144" spans="1:11" ht="14.4" customHeight="1" thickBot="1" x14ac:dyDescent="0.35">
      <c r="A144" s="638" t="s">
        <v>447</v>
      </c>
      <c r="B144" s="616">
        <v>1031.99996749448</v>
      </c>
      <c r="C144" s="616">
        <v>870.04</v>
      </c>
      <c r="D144" s="617">
        <v>-161.959967494479</v>
      </c>
      <c r="E144" s="618">
        <v>0.84306204205799995</v>
      </c>
      <c r="F144" s="616">
        <v>837.00208801054305</v>
      </c>
      <c r="G144" s="617">
        <v>209.25052200263599</v>
      </c>
      <c r="H144" s="619">
        <v>69.897999999999996</v>
      </c>
      <c r="I144" s="616">
        <v>211.65700000000001</v>
      </c>
      <c r="J144" s="617">
        <v>2.406477997364</v>
      </c>
      <c r="K144" s="620">
        <v>0.25287511588299999</v>
      </c>
    </row>
    <row r="145" spans="1:11" ht="14.4" customHeight="1" thickBot="1" x14ac:dyDescent="0.35">
      <c r="A145" s="638" t="s">
        <v>448</v>
      </c>
      <c r="B145" s="616">
        <v>48.999998456617</v>
      </c>
      <c r="C145" s="616">
        <v>49.481000000000002</v>
      </c>
      <c r="D145" s="617">
        <v>0.48100154338200002</v>
      </c>
      <c r="E145" s="618">
        <v>1.0098163583369999</v>
      </c>
      <c r="F145" s="616">
        <v>16.00003991418</v>
      </c>
      <c r="G145" s="617">
        <v>4.0000099785450001</v>
      </c>
      <c r="H145" s="619">
        <v>1.3680000000000001</v>
      </c>
      <c r="I145" s="616">
        <v>4.1040000000000001</v>
      </c>
      <c r="J145" s="617">
        <v>0.10399002145400001</v>
      </c>
      <c r="K145" s="620">
        <v>0.25649936012699998</v>
      </c>
    </row>
    <row r="146" spans="1:11" ht="14.4" customHeight="1" thickBot="1" x14ac:dyDescent="0.35">
      <c r="A146" s="638" t="s">
        <v>449</v>
      </c>
      <c r="B146" s="616">
        <v>79.828482996364997</v>
      </c>
      <c r="C146" s="616">
        <v>80.018000000000001</v>
      </c>
      <c r="D146" s="617">
        <v>0.18951700363400001</v>
      </c>
      <c r="E146" s="618">
        <v>1.0023740524239999</v>
      </c>
      <c r="F146" s="616">
        <v>80.000199570899994</v>
      </c>
      <c r="G146" s="617">
        <v>20.000049892724999</v>
      </c>
      <c r="H146" s="619">
        <v>6.76</v>
      </c>
      <c r="I146" s="616">
        <v>20.201000000000001</v>
      </c>
      <c r="J146" s="617">
        <v>0.20095010727400001</v>
      </c>
      <c r="K146" s="620">
        <v>0.252511870074</v>
      </c>
    </row>
    <row r="147" spans="1:11" ht="14.4" customHeight="1" thickBot="1" x14ac:dyDescent="0.35">
      <c r="A147" s="638" t="s">
        <v>450</v>
      </c>
      <c r="B147" s="616">
        <v>801.99997473891494</v>
      </c>
      <c r="C147" s="616">
        <v>795.08399999999995</v>
      </c>
      <c r="D147" s="617">
        <v>-6.9159747389149997</v>
      </c>
      <c r="E147" s="618">
        <v>0.99137658982900001</v>
      </c>
      <c r="F147" s="616">
        <v>781.00194831091301</v>
      </c>
      <c r="G147" s="617">
        <v>195.250487077728</v>
      </c>
      <c r="H147" s="619">
        <v>64.896000000000001</v>
      </c>
      <c r="I147" s="616">
        <v>197.017</v>
      </c>
      <c r="J147" s="617">
        <v>1.7665129222710001</v>
      </c>
      <c r="K147" s="620">
        <v>0.252261854693</v>
      </c>
    </row>
    <row r="148" spans="1:11" ht="14.4" customHeight="1" thickBot="1" x14ac:dyDescent="0.35">
      <c r="A148" s="637" t="s">
        <v>451</v>
      </c>
      <c r="B148" s="621">
        <v>0</v>
      </c>
      <c r="C148" s="621">
        <v>16.559999999999999</v>
      </c>
      <c r="D148" s="622">
        <v>16.559999999999999</v>
      </c>
      <c r="E148" s="623" t="s">
        <v>343</v>
      </c>
      <c r="F148" s="621">
        <v>0</v>
      </c>
      <c r="G148" s="622">
        <v>0</v>
      </c>
      <c r="H148" s="624">
        <v>0</v>
      </c>
      <c r="I148" s="621">
        <v>1.0780000000000001</v>
      </c>
      <c r="J148" s="622">
        <v>1.0780000000000001</v>
      </c>
      <c r="K148" s="625" t="s">
        <v>311</v>
      </c>
    </row>
    <row r="149" spans="1:11" ht="14.4" customHeight="1" thickBot="1" x14ac:dyDescent="0.35">
      <c r="A149" s="638" t="s">
        <v>452</v>
      </c>
      <c r="B149" s="616">
        <v>0</v>
      </c>
      <c r="C149" s="616">
        <v>0</v>
      </c>
      <c r="D149" s="617">
        <v>0</v>
      </c>
      <c r="E149" s="618">
        <v>1</v>
      </c>
      <c r="F149" s="616">
        <v>0</v>
      </c>
      <c r="G149" s="617">
        <v>0</v>
      </c>
      <c r="H149" s="619">
        <v>0</v>
      </c>
      <c r="I149" s="616">
        <v>0.16200000000000001</v>
      </c>
      <c r="J149" s="617">
        <v>0.16200000000000001</v>
      </c>
      <c r="K149" s="627" t="s">
        <v>343</v>
      </c>
    </row>
    <row r="150" spans="1:11" ht="14.4" customHeight="1" thickBot="1" x14ac:dyDescent="0.35">
      <c r="A150" s="638" t="s">
        <v>453</v>
      </c>
      <c r="B150" s="616">
        <v>0</v>
      </c>
      <c r="C150" s="616">
        <v>16.559999999999999</v>
      </c>
      <c r="D150" s="617">
        <v>16.559999999999999</v>
      </c>
      <c r="E150" s="626" t="s">
        <v>343</v>
      </c>
      <c r="F150" s="616">
        <v>0</v>
      </c>
      <c r="G150" s="617">
        <v>0</v>
      </c>
      <c r="H150" s="619">
        <v>0</v>
      </c>
      <c r="I150" s="616">
        <v>0.91600000000000004</v>
      </c>
      <c r="J150" s="617">
        <v>0.91600000000000004</v>
      </c>
      <c r="K150" s="627" t="s">
        <v>311</v>
      </c>
    </row>
    <row r="151" spans="1:11" ht="14.4" customHeight="1" thickBot="1" x14ac:dyDescent="0.35">
      <c r="A151" s="636" t="s">
        <v>454</v>
      </c>
      <c r="B151" s="616">
        <v>322.46300000000002</v>
      </c>
      <c r="C151" s="616">
        <v>580.70160999999996</v>
      </c>
      <c r="D151" s="617">
        <v>258.23860999999999</v>
      </c>
      <c r="E151" s="618">
        <v>1.8008317543400001</v>
      </c>
      <c r="F151" s="616">
        <v>97.361853157167999</v>
      </c>
      <c r="G151" s="617">
        <v>24.340463289292</v>
      </c>
      <c r="H151" s="619">
        <v>65.930000000000007</v>
      </c>
      <c r="I151" s="616">
        <v>65.930000000000007</v>
      </c>
      <c r="J151" s="617">
        <v>41.589536710708003</v>
      </c>
      <c r="K151" s="620">
        <v>0.67716459642100002</v>
      </c>
    </row>
    <row r="152" spans="1:11" ht="14.4" customHeight="1" thickBot="1" x14ac:dyDescent="0.35">
      <c r="A152" s="637" t="s">
        <v>455</v>
      </c>
      <c r="B152" s="621">
        <v>322.46300000000002</v>
      </c>
      <c r="C152" s="621">
        <v>461.35374000000002</v>
      </c>
      <c r="D152" s="622">
        <v>138.89073999999999</v>
      </c>
      <c r="E152" s="628">
        <v>1.430718376992</v>
      </c>
      <c r="F152" s="621">
        <v>66</v>
      </c>
      <c r="G152" s="622">
        <v>16.5</v>
      </c>
      <c r="H152" s="624">
        <v>65.930000000000007</v>
      </c>
      <c r="I152" s="621">
        <v>65.930000000000007</v>
      </c>
      <c r="J152" s="622">
        <v>49.43</v>
      </c>
      <c r="K152" s="629">
        <v>0.998939393939</v>
      </c>
    </row>
    <row r="153" spans="1:11" ht="14.4" customHeight="1" thickBot="1" x14ac:dyDescent="0.35">
      <c r="A153" s="638" t="s">
        <v>456</v>
      </c>
      <c r="B153" s="616">
        <v>322.46300000000002</v>
      </c>
      <c r="C153" s="616">
        <v>12.332879999999999</v>
      </c>
      <c r="D153" s="617">
        <v>-310.13011999999998</v>
      </c>
      <c r="E153" s="618">
        <v>3.8245876270999998E-2</v>
      </c>
      <c r="F153" s="616">
        <v>66</v>
      </c>
      <c r="G153" s="617">
        <v>16.5</v>
      </c>
      <c r="H153" s="619">
        <v>65.930000000000007</v>
      </c>
      <c r="I153" s="616">
        <v>65.930000000000007</v>
      </c>
      <c r="J153" s="617">
        <v>49.43</v>
      </c>
      <c r="K153" s="620">
        <v>0.998939393939</v>
      </c>
    </row>
    <row r="154" spans="1:11" ht="14.4" customHeight="1" thickBot="1" x14ac:dyDescent="0.35">
      <c r="A154" s="638" t="s">
        <v>457</v>
      </c>
      <c r="B154" s="616">
        <v>0</v>
      </c>
      <c r="C154" s="616">
        <v>449.02086000000003</v>
      </c>
      <c r="D154" s="617">
        <v>449.02086000000003</v>
      </c>
      <c r="E154" s="626" t="s">
        <v>311</v>
      </c>
      <c r="F154" s="616">
        <v>0</v>
      </c>
      <c r="G154" s="617">
        <v>0</v>
      </c>
      <c r="H154" s="619">
        <v>0</v>
      </c>
      <c r="I154" s="616">
        <v>0</v>
      </c>
      <c r="J154" s="617">
        <v>0</v>
      </c>
      <c r="K154" s="627" t="s">
        <v>311</v>
      </c>
    </row>
    <row r="155" spans="1:11" ht="14.4" customHeight="1" thickBot="1" x14ac:dyDescent="0.35">
      <c r="A155" s="637" t="s">
        <v>458</v>
      </c>
      <c r="B155" s="621">
        <v>0</v>
      </c>
      <c r="C155" s="621">
        <v>12.6808</v>
      </c>
      <c r="D155" s="622">
        <v>12.6808</v>
      </c>
      <c r="E155" s="623" t="s">
        <v>311</v>
      </c>
      <c r="F155" s="621">
        <v>31.361853157167999</v>
      </c>
      <c r="G155" s="622">
        <v>7.8404632892919999</v>
      </c>
      <c r="H155" s="624">
        <v>0</v>
      </c>
      <c r="I155" s="621">
        <v>0</v>
      </c>
      <c r="J155" s="622">
        <v>-7.8404632892919999</v>
      </c>
      <c r="K155" s="629">
        <v>0</v>
      </c>
    </row>
    <row r="156" spans="1:11" ht="14.4" customHeight="1" thickBot="1" x14ac:dyDescent="0.35">
      <c r="A156" s="638" t="s">
        <v>459</v>
      </c>
      <c r="B156" s="616">
        <v>0</v>
      </c>
      <c r="C156" s="616">
        <v>12.6808</v>
      </c>
      <c r="D156" s="617">
        <v>12.6808</v>
      </c>
      <c r="E156" s="626" t="s">
        <v>311</v>
      </c>
      <c r="F156" s="616">
        <v>31.361853157167999</v>
      </c>
      <c r="G156" s="617">
        <v>7.8404632892919999</v>
      </c>
      <c r="H156" s="619">
        <v>0</v>
      </c>
      <c r="I156" s="616">
        <v>0</v>
      </c>
      <c r="J156" s="617">
        <v>-7.8404632892919999</v>
      </c>
      <c r="K156" s="620">
        <v>0</v>
      </c>
    </row>
    <row r="157" spans="1:11" ht="14.4" customHeight="1" thickBot="1" x14ac:dyDescent="0.35">
      <c r="A157" s="637" t="s">
        <v>460</v>
      </c>
      <c r="B157" s="621">
        <v>0</v>
      </c>
      <c r="C157" s="621">
        <v>106.66707</v>
      </c>
      <c r="D157" s="622">
        <v>106.66707</v>
      </c>
      <c r="E157" s="623" t="s">
        <v>311</v>
      </c>
      <c r="F157" s="621">
        <v>0</v>
      </c>
      <c r="G157" s="622">
        <v>0</v>
      </c>
      <c r="H157" s="624">
        <v>0</v>
      </c>
      <c r="I157" s="621">
        <v>0</v>
      </c>
      <c r="J157" s="622">
        <v>0</v>
      </c>
      <c r="K157" s="625" t="s">
        <v>311</v>
      </c>
    </row>
    <row r="158" spans="1:11" ht="14.4" customHeight="1" thickBot="1" x14ac:dyDescent="0.35">
      <c r="A158" s="638" t="s">
        <v>461</v>
      </c>
      <c r="B158" s="616">
        <v>0</v>
      </c>
      <c r="C158" s="616">
        <v>106.66707</v>
      </c>
      <c r="D158" s="617">
        <v>106.66707</v>
      </c>
      <c r="E158" s="626" t="s">
        <v>343</v>
      </c>
      <c r="F158" s="616">
        <v>0</v>
      </c>
      <c r="G158" s="617">
        <v>0</v>
      </c>
      <c r="H158" s="619">
        <v>0</v>
      </c>
      <c r="I158" s="616">
        <v>0</v>
      </c>
      <c r="J158" s="617">
        <v>0</v>
      </c>
      <c r="K158" s="627" t="s">
        <v>311</v>
      </c>
    </row>
    <row r="159" spans="1:11" ht="14.4" customHeight="1" thickBot="1" x14ac:dyDescent="0.35">
      <c r="A159" s="634" t="s">
        <v>462</v>
      </c>
      <c r="B159" s="616">
        <v>28049.687754374099</v>
      </c>
      <c r="C159" s="616">
        <v>29355.986150000001</v>
      </c>
      <c r="D159" s="617">
        <v>1306.29839562595</v>
      </c>
      <c r="E159" s="618">
        <v>1.0465708711999999</v>
      </c>
      <c r="F159" s="616">
        <v>31208.0012497465</v>
      </c>
      <c r="G159" s="617">
        <v>7802.0003124366303</v>
      </c>
      <c r="H159" s="619">
        <v>2920.6987100000001</v>
      </c>
      <c r="I159" s="616">
        <v>8478.0909900000006</v>
      </c>
      <c r="J159" s="617">
        <v>676.09067756337004</v>
      </c>
      <c r="K159" s="620">
        <v>0.27166401725400002</v>
      </c>
    </row>
    <row r="160" spans="1:11" ht="14.4" customHeight="1" thickBot="1" x14ac:dyDescent="0.35">
      <c r="A160" s="635" t="s">
        <v>463</v>
      </c>
      <c r="B160" s="616">
        <v>28015.6245411132</v>
      </c>
      <c r="C160" s="616">
        <v>29228.841110000001</v>
      </c>
      <c r="D160" s="617">
        <v>1213.2165688867799</v>
      </c>
      <c r="E160" s="618">
        <v>1.043304998148</v>
      </c>
      <c r="F160" s="616">
        <v>31145.7847470384</v>
      </c>
      <c r="G160" s="617">
        <v>7786.4461867596001</v>
      </c>
      <c r="H160" s="619">
        <v>2920.69904</v>
      </c>
      <c r="I160" s="616">
        <v>8470.1776900000004</v>
      </c>
      <c r="J160" s="617">
        <v>683.73150324039898</v>
      </c>
      <c r="K160" s="620">
        <v>0.27195261762599998</v>
      </c>
    </row>
    <row r="161" spans="1:11" ht="14.4" customHeight="1" thickBot="1" x14ac:dyDescent="0.35">
      <c r="A161" s="636" t="s">
        <v>464</v>
      </c>
      <c r="B161" s="616">
        <v>28015.6245411132</v>
      </c>
      <c r="C161" s="616">
        <v>29228.03124</v>
      </c>
      <c r="D161" s="617">
        <v>1212.4066988867801</v>
      </c>
      <c r="E161" s="618">
        <v>1.0432760903510001</v>
      </c>
      <c r="F161" s="616">
        <v>31145.7847470384</v>
      </c>
      <c r="G161" s="617">
        <v>7786.4461867596001</v>
      </c>
      <c r="H161" s="619">
        <v>2920.69904</v>
      </c>
      <c r="I161" s="616">
        <v>8470.1776900000004</v>
      </c>
      <c r="J161" s="617">
        <v>683.73150324039898</v>
      </c>
      <c r="K161" s="620">
        <v>0.27195261762599998</v>
      </c>
    </row>
    <row r="162" spans="1:11" ht="14.4" customHeight="1" thickBot="1" x14ac:dyDescent="0.35">
      <c r="A162" s="637" t="s">
        <v>465</v>
      </c>
      <c r="B162" s="621">
        <v>330.62454110598401</v>
      </c>
      <c r="C162" s="621">
        <v>376.68891000000002</v>
      </c>
      <c r="D162" s="622">
        <v>46.064368894014997</v>
      </c>
      <c r="E162" s="628">
        <v>1.139325316686</v>
      </c>
      <c r="F162" s="621">
        <v>384.91058148495699</v>
      </c>
      <c r="G162" s="622">
        <v>96.227645371239007</v>
      </c>
      <c r="H162" s="624">
        <v>40.700920000000004</v>
      </c>
      <c r="I162" s="621">
        <v>135.57511</v>
      </c>
      <c r="J162" s="622">
        <v>39.347464628760001</v>
      </c>
      <c r="K162" s="629">
        <v>0.35222494917300001</v>
      </c>
    </row>
    <row r="163" spans="1:11" ht="14.4" customHeight="1" thickBot="1" x14ac:dyDescent="0.35">
      <c r="A163" s="638" t="s">
        <v>466</v>
      </c>
      <c r="B163" s="616">
        <v>187.76272278846901</v>
      </c>
      <c r="C163" s="616">
        <v>206.09690000000001</v>
      </c>
      <c r="D163" s="617">
        <v>18.334177211530001</v>
      </c>
      <c r="E163" s="618">
        <v>1.0976454587960001</v>
      </c>
      <c r="F163" s="616">
        <v>223.24795259663</v>
      </c>
      <c r="G163" s="617">
        <v>55.811988149157003</v>
      </c>
      <c r="H163" s="619">
        <v>26.179079999999999</v>
      </c>
      <c r="I163" s="616">
        <v>89.38409</v>
      </c>
      <c r="J163" s="617">
        <v>33.572101850842003</v>
      </c>
      <c r="K163" s="620">
        <v>0.40038033478099999</v>
      </c>
    </row>
    <row r="164" spans="1:11" ht="14.4" customHeight="1" thickBot="1" x14ac:dyDescent="0.35">
      <c r="A164" s="638" t="s">
        <v>467</v>
      </c>
      <c r="B164" s="616">
        <v>0.76793969901199999</v>
      </c>
      <c r="C164" s="616">
        <v>1.2635099999999999</v>
      </c>
      <c r="D164" s="617">
        <v>0.495570300987</v>
      </c>
      <c r="E164" s="618">
        <v>1.6453244982969999</v>
      </c>
      <c r="F164" s="616">
        <v>1.4256720542979999</v>
      </c>
      <c r="G164" s="617">
        <v>0.35641801357399999</v>
      </c>
      <c r="H164" s="619">
        <v>0</v>
      </c>
      <c r="I164" s="616">
        <v>0</v>
      </c>
      <c r="J164" s="617">
        <v>-0.35641801357399999</v>
      </c>
      <c r="K164" s="620">
        <v>0</v>
      </c>
    </row>
    <row r="165" spans="1:11" ht="14.4" customHeight="1" thickBot="1" x14ac:dyDescent="0.35">
      <c r="A165" s="638" t="s">
        <v>468</v>
      </c>
      <c r="B165" s="616">
        <v>43</v>
      </c>
      <c r="C165" s="616">
        <v>84.175730000000001</v>
      </c>
      <c r="D165" s="617">
        <v>41.175730000000001</v>
      </c>
      <c r="E165" s="618">
        <v>1.957575116279</v>
      </c>
      <c r="F165" s="616">
        <v>85.433730340468998</v>
      </c>
      <c r="G165" s="617">
        <v>21.358432585117001</v>
      </c>
      <c r="H165" s="619">
        <v>9.0434800000000006</v>
      </c>
      <c r="I165" s="616">
        <v>22.261340000000001</v>
      </c>
      <c r="J165" s="617">
        <v>0.90290741488199999</v>
      </c>
      <c r="K165" s="620">
        <v>0.26056851212299997</v>
      </c>
    </row>
    <row r="166" spans="1:11" ht="14.4" customHeight="1" thickBot="1" x14ac:dyDescent="0.35">
      <c r="A166" s="638" t="s">
        <v>469</v>
      </c>
      <c r="B166" s="616">
        <v>31</v>
      </c>
      <c r="C166" s="616">
        <v>0.57393000000000005</v>
      </c>
      <c r="D166" s="617">
        <v>-30.426069999999999</v>
      </c>
      <c r="E166" s="618">
        <v>1.8513870966999999E-2</v>
      </c>
      <c r="F166" s="616">
        <v>0</v>
      </c>
      <c r="G166" s="617">
        <v>0</v>
      </c>
      <c r="H166" s="619">
        <v>0</v>
      </c>
      <c r="I166" s="616">
        <v>0</v>
      </c>
      <c r="J166" s="617">
        <v>0</v>
      </c>
      <c r="K166" s="627" t="s">
        <v>311</v>
      </c>
    </row>
    <row r="167" spans="1:11" ht="14.4" customHeight="1" thickBot="1" x14ac:dyDescent="0.35">
      <c r="A167" s="638" t="s">
        <v>470</v>
      </c>
      <c r="B167" s="616">
        <v>47.053901116897002</v>
      </c>
      <c r="C167" s="616">
        <v>34.667830000000002</v>
      </c>
      <c r="D167" s="617">
        <v>-12.386071116897</v>
      </c>
      <c r="E167" s="618">
        <v>0.73676845441299998</v>
      </c>
      <c r="F167" s="616">
        <v>29.736740119796</v>
      </c>
      <c r="G167" s="617">
        <v>7.4341850299479999</v>
      </c>
      <c r="H167" s="619">
        <v>2.2323599999999999</v>
      </c>
      <c r="I167" s="616">
        <v>11.08488</v>
      </c>
      <c r="J167" s="617">
        <v>3.6506949700510001</v>
      </c>
      <c r="K167" s="620">
        <v>0.37276715454800002</v>
      </c>
    </row>
    <row r="168" spans="1:11" ht="14.4" customHeight="1" thickBot="1" x14ac:dyDescent="0.35">
      <c r="A168" s="638" t="s">
        <v>471</v>
      </c>
      <c r="B168" s="616">
        <v>21.039977501606</v>
      </c>
      <c r="C168" s="616">
        <v>49.911009999999997</v>
      </c>
      <c r="D168" s="617">
        <v>28.871032498392999</v>
      </c>
      <c r="E168" s="618">
        <v>2.3721988294040002</v>
      </c>
      <c r="F168" s="616">
        <v>45.066486373762999</v>
      </c>
      <c r="G168" s="617">
        <v>11.26662159344</v>
      </c>
      <c r="H168" s="619">
        <v>3.246</v>
      </c>
      <c r="I168" s="616">
        <v>12.844799999999999</v>
      </c>
      <c r="J168" s="617">
        <v>1.5781784065590001</v>
      </c>
      <c r="K168" s="620">
        <v>0.28501889172</v>
      </c>
    </row>
    <row r="169" spans="1:11" ht="14.4" customHeight="1" thickBot="1" x14ac:dyDescent="0.35">
      <c r="A169" s="637" t="s">
        <v>472</v>
      </c>
      <c r="B169" s="621">
        <v>40.000000000009997</v>
      </c>
      <c r="C169" s="621">
        <v>137.68931000000001</v>
      </c>
      <c r="D169" s="622">
        <v>97.689309999989007</v>
      </c>
      <c r="E169" s="628">
        <v>3.442232749999</v>
      </c>
      <c r="F169" s="621">
        <v>113.872481053467</v>
      </c>
      <c r="G169" s="622">
        <v>28.468120263366</v>
      </c>
      <c r="H169" s="624">
        <v>13.95919</v>
      </c>
      <c r="I169" s="621">
        <v>36.815130000000003</v>
      </c>
      <c r="J169" s="622">
        <v>8.3470097366329998</v>
      </c>
      <c r="K169" s="629">
        <v>0.32330137764099998</v>
      </c>
    </row>
    <row r="170" spans="1:11" ht="14.4" customHeight="1" thickBot="1" x14ac:dyDescent="0.35">
      <c r="A170" s="638" t="s">
        <v>473</v>
      </c>
      <c r="B170" s="616">
        <v>36.000000000009003</v>
      </c>
      <c r="C170" s="616">
        <v>133.25400999999999</v>
      </c>
      <c r="D170" s="617">
        <v>97.254009999990004</v>
      </c>
      <c r="E170" s="618">
        <v>3.7015002777760002</v>
      </c>
      <c r="F170" s="616">
        <v>107.00001072874601</v>
      </c>
      <c r="G170" s="617">
        <v>26.750002682186</v>
      </c>
      <c r="H170" s="619">
        <v>3.6334900000000001</v>
      </c>
      <c r="I170" s="616">
        <v>25.652329999999999</v>
      </c>
      <c r="J170" s="617">
        <v>-1.0976726821859999</v>
      </c>
      <c r="K170" s="620">
        <v>0.23974137782999999</v>
      </c>
    </row>
    <row r="171" spans="1:11" ht="14.4" customHeight="1" thickBot="1" x14ac:dyDescent="0.35">
      <c r="A171" s="638" t="s">
        <v>474</v>
      </c>
      <c r="B171" s="616">
        <v>4.0000000000010001</v>
      </c>
      <c r="C171" s="616">
        <v>4.4352999999999998</v>
      </c>
      <c r="D171" s="617">
        <v>0.43529999999800001</v>
      </c>
      <c r="E171" s="618">
        <v>1.1088249999990001</v>
      </c>
      <c r="F171" s="616">
        <v>6.8724703247200001</v>
      </c>
      <c r="G171" s="617">
        <v>1.71811758118</v>
      </c>
      <c r="H171" s="619">
        <v>10.325699999999999</v>
      </c>
      <c r="I171" s="616">
        <v>11.162800000000001</v>
      </c>
      <c r="J171" s="617">
        <v>9.4446824188189993</v>
      </c>
      <c r="K171" s="620">
        <v>1.6242776574590001</v>
      </c>
    </row>
    <row r="172" spans="1:11" ht="14.4" customHeight="1" thickBot="1" x14ac:dyDescent="0.35">
      <c r="A172" s="637" t="s">
        <v>475</v>
      </c>
      <c r="B172" s="621">
        <v>24.000000000006001</v>
      </c>
      <c r="C172" s="621">
        <v>21.438829999999999</v>
      </c>
      <c r="D172" s="622">
        <v>-2.5611700000059998</v>
      </c>
      <c r="E172" s="628">
        <v>0.89328458333299998</v>
      </c>
      <c r="F172" s="621">
        <v>62.998617883363998</v>
      </c>
      <c r="G172" s="622">
        <v>15.749654470841</v>
      </c>
      <c r="H172" s="624">
        <v>1.9160600000000001</v>
      </c>
      <c r="I172" s="621">
        <v>3.97715</v>
      </c>
      <c r="J172" s="622">
        <v>-11.772504470841</v>
      </c>
      <c r="K172" s="629">
        <v>6.3130750063999999E-2</v>
      </c>
    </row>
    <row r="173" spans="1:11" ht="14.4" customHeight="1" thickBot="1" x14ac:dyDescent="0.35">
      <c r="A173" s="638" t="s">
        <v>476</v>
      </c>
      <c r="B173" s="616">
        <v>2</v>
      </c>
      <c r="C173" s="616">
        <v>1.9737100000000001</v>
      </c>
      <c r="D173" s="617">
        <v>-2.6290000000000001E-2</v>
      </c>
      <c r="E173" s="618">
        <v>0.98685499999899995</v>
      </c>
      <c r="F173" s="616">
        <v>0.99861166670699997</v>
      </c>
      <c r="G173" s="617">
        <v>0.24965291667600001</v>
      </c>
      <c r="H173" s="619">
        <v>0.79005999999999998</v>
      </c>
      <c r="I173" s="616">
        <v>2.3381500000000002</v>
      </c>
      <c r="J173" s="617">
        <v>2.0884970833229999</v>
      </c>
      <c r="K173" s="620">
        <v>2.3414006444659998</v>
      </c>
    </row>
    <row r="174" spans="1:11" ht="14.4" customHeight="1" thickBot="1" x14ac:dyDescent="0.35">
      <c r="A174" s="638" t="s">
        <v>477</v>
      </c>
      <c r="B174" s="616">
        <v>22.000000000004999</v>
      </c>
      <c r="C174" s="616">
        <v>19.465119999999999</v>
      </c>
      <c r="D174" s="617">
        <v>-2.5348800000049998</v>
      </c>
      <c r="E174" s="618">
        <v>0.88477818181699996</v>
      </c>
      <c r="F174" s="616">
        <v>62.000006216655997</v>
      </c>
      <c r="G174" s="617">
        <v>15.500001554163999</v>
      </c>
      <c r="H174" s="619">
        <v>1.1259999999999999</v>
      </c>
      <c r="I174" s="616">
        <v>1.639</v>
      </c>
      <c r="J174" s="617">
        <v>-13.861001554164</v>
      </c>
      <c r="K174" s="620">
        <v>2.6435481220000001E-2</v>
      </c>
    </row>
    <row r="175" spans="1:11" ht="14.4" customHeight="1" thickBot="1" x14ac:dyDescent="0.35">
      <c r="A175" s="637" t="s">
        <v>478</v>
      </c>
      <c r="B175" s="621">
        <v>0</v>
      </c>
      <c r="C175" s="621">
        <v>-0.7</v>
      </c>
      <c r="D175" s="622">
        <v>-0.7</v>
      </c>
      <c r="E175" s="623" t="s">
        <v>343</v>
      </c>
      <c r="F175" s="621">
        <v>0</v>
      </c>
      <c r="G175" s="622">
        <v>0</v>
      </c>
      <c r="H175" s="624">
        <v>0</v>
      </c>
      <c r="I175" s="621">
        <v>0</v>
      </c>
      <c r="J175" s="622">
        <v>0</v>
      </c>
      <c r="K175" s="625" t="s">
        <v>311</v>
      </c>
    </row>
    <row r="176" spans="1:11" ht="14.4" customHeight="1" thickBot="1" x14ac:dyDescent="0.35">
      <c r="A176" s="638" t="s">
        <v>479</v>
      </c>
      <c r="B176" s="616">
        <v>0</v>
      </c>
      <c r="C176" s="616">
        <v>-0.7</v>
      </c>
      <c r="D176" s="617">
        <v>-0.7</v>
      </c>
      <c r="E176" s="626" t="s">
        <v>343</v>
      </c>
      <c r="F176" s="616">
        <v>0</v>
      </c>
      <c r="G176" s="617">
        <v>0</v>
      </c>
      <c r="H176" s="619">
        <v>0</v>
      </c>
      <c r="I176" s="616">
        <v>0</v>
      </c>
      <c r="J176" s="617">
        <v>0</v>
      </c>
      <c r="K176" s="627" t="s">
        <v>311</v>
      </c>
    </row>
    <row r="177" spans="1:11" ht="14.4" customHeight="1" thickBot="1" x14ac:dyDescent="0.35">
      <c r="A177" s="637" t="s">
        <v>480</v>
      </c>
      <c r="B177" s="621">
        <v>27621.0000000072</v>
      </c>
      <c r="C177" s="621">
        <v>27404.394179999999</v>
      </c>
      <c r="D177" s="622">
        <v>-216.60582000721101</v>
      </c>
      <c r="E177" s="628">
        <v>0.99215792983499995</v>
      </c>
      <c r="F177" s="621">
        <v>30584.003066616599</v>
      </c>
      <c r="G177" s="622">
        <v>7646.0007666541496</v>
      </c>
      <c r="H177" s="624">
        <v>2812.6843800000001</v>
      </c>
      <c r="I177" s="621">
        <v>8242.3558499999999</v>
      </c>
      <c r="J177" s="622">
        <v>596.35508334584802</v>
      </c>
      <c r="K177" s="629">
        <v>0.26949892177399998</v>
      </c>
    </row>
    <row r="178" spans="1:11" ht="14.4" customHeight="1" thickBot="1" x14ac:dyDescent="0.35">
      <c r="A178" s="638" t="s">
        <v>481</v>
      </c>
      <c r="B178" s="616">
        <v>10466.000000002699</v>
      </c>
      <c r="C178" s="616">
        <v>10246.78268</v>
      </c>
      <c r="D178" s="617">
        <v>-219.21732000273201</v>
      </c>
      <c r="E178" s="618">
        <v>0.97905433594400004</v>
      </c>
      <c r="F178" s="616">
        <v>12688.001272208699</v>
      </c>
      <c r="G178" s="617">
        <v>3172.0003180521799</v>
      </c>
      <c r="H178" s="619">
        <v>1047.03514</v>
      </c>
      <c r="I178" s="616">
        <v>3165.3925899999999</v>
      </c>
      <c r="J178" s="617">
        <v>-6.6077280521799997</v>
      </c>
      <c r="K178" s="620">
        <v>0.249479214423</v>
      </c>
    </row>
    <row r="179" spans="1:11" ht="14.4" customHeight="1" thickBot="1" x14ac:dyDescent="0.35">
      <c r="A179" s="638" t="s">
        <v>482</v>
      </c>
      <c r="B179" s="616">
        <v>17155.0000000045</v>
      </c>
      <c r="C179" s="616">
        <v>17157.611499999999</v>
      </c>
      <c r="D179" s="617">
        <v>2.6114999955170002</v>
      </c>
      <c r="E179" s="618">
        <v>1.0001522296700001</v>
      </c>
      <c r="F179" s="616">
        <v>17896.001794407901</v>
      </c>
      <c r="G179" s="617">
        <v>4474.0004486019698</v>
      </c>
      <c r="H179" s="619">
        <v>1765.64924</v>
      </c>
      <c r="I179" s="616">
        <v>5076.9632600000004</v>
      </c>
      <c r="J179" s="617">
        <v>602.96281139802795</v>
      </c>
      <c r="K179" s="620">
        <v>0.283692598957</v>
      </c>
    </row>
    <row r="180" spans="1:11" ht="14.4" customHeight="1" thickBot="1" x14ac:dyDescent="0.35">
      <c r="A180" s="637" t="s">
        <v>483</v>
      </c>
      <c r="B180" s="621">
        <v>0</v>
      </c>
      <c r="C180" s="621">
        <v>1288.52001</v>
      </c>
      <c r="D180" s="622">
        <v>1288.52001</v>
      </c>
      <c r="E180" s="623" t="s">
        <v>311</v>
      </c>
      <c r="F180" s="621">
        <v>0</v>
      </c>
      <c r="G180" s="622">
        <v>0</v>
      </c>
      <c r="H180" s="624">
        <v>51.438490000000002</v>
      </c>
      <c r="I180" s="621">
        <v>51.454450000000001</v>
      </c>
      <c r="J180" s="622">
        <v>51.454450000000001</v>
      </c>
      <c r="K180" s="625" t="s">
        <v>311</v>
      </c>
    </row>
    <row r="181" spans="1:11" ht="14.4" customHeight="1" thickBot="1" x14ac:dyDescent="0.35">
      <c r="A181" s="638" t="s">
        <v>484</v>
      </c>
      <c r="B181" s="616">
        <v>0</v>
      </c>
      <c r="C181" s="616">
        <v>256.44752</v>
      </c>
      <c r="D181" s="617">
        <v>256.44752</v>
      </c>
      <c r="E181" s="626" t="s">
        <v>311</v>
      </c>
      <c r="F181" s="616">
        <v>0</v>
      </c>
      <c r="G181" s="617">
        <v>0</v>
      </c>
      <c r="H181" s="619">
        <v>0</v>
      </c>
      <c r="I181" s="616">
        <v>0</v>
      </c>
      <c r="J181" s="617">
        <v>0</v>
      </c>
      <c r="K181" s="627" t="s">
        <v>311</v>
      </c>
    </row>
    <row r="182" spans="1:11" ht="14.4" customHeight="1" thickBot="1" x14ac:dyDescent="0.35">
      <c r="A182" s="638" t="s">
        <v>485</v>
      </c>
      <c r="B182" s="616">
        <v>0</v>
      </c>
      <c r="C182" s="616">
        <v>1032.07249</v>
      </c>
      <c r="D182" s="617">
        <v>1032.07249</v>
      </c>
      <c r="E182" s="626" t="s">
        <v>311</v>
      </c>
      <c r="F182" s="616">
        <v>0</v>
      </c>
      <c r="G182" s="617">
        <v>0</v>
      </c>
      <c r="H182" s="619">
        <v>51.438490000000002</v>
      </c>
      <c r="I182" s="616">
        <v>51.454450000000001</v>
      </c>
      <c r="J182" s="617">
        <v>51.454450000000001</v>
      </c>
      <c r="K182" s="627" t="s">
        <v>311</v>
      </c>
    </row>
    <row r="183" spans="1:11" ht="14.4" customHeight="1" thickBot="1" x14ac:dyDescent="0.35">
      <c r="A183" s="636" t="s">
        <v>486</v>
      </c>
      <c r="B183" s="616">
        <v>0</v>
      </c>
      <c r="C183" s="616">
        <v>0.80986999999999998</v>
      </c>
      <c r="D183" s="617">
        <v>0.80986999999999998</v>
      </c>
      <c r="E183" s="626" t="s">
        <v>311</v>
      </c>
      <c r="F183" s="616">
        <v>0</v>
      </c>
      <c r="G183" s="617">
        <v>0</v>
      </c>
      <c r="H183" s="619">
        <v>0</v>
      </c>
      <c r="I183" s="616">
        <v>0</v>
      </c>
      <c r="J183" s="617">
        <v>0</v>
      </c>
      <c r="K183" s="627" t="s">
        <v>311</v>
      </c>
    </row>
    <row r="184" spans="1:11" ht="14.4" customHeight="1" thickBot="1" x14ac:dyDescent="0.35">
      <c r="A184" s="637" t="s">
        <v>487</v>
      </c>
      <c r="B184" s="621">
        <v>0</v>
      </c>
      <c r="C184" s="621">
        <v>0.80986999999999998</v>
      </c>
      <c r="D184" s="622">
        <v>0.80986999999999998</v>
      </c>
      <c r="E184" s="623" t="s">
        <v>311</v>
      </c>
      <c r="F184" s="621">
        <v>0</v>
      </c>
      <c r="G184" s="622">
        <v>0</v>
      </c>
      <c r="H184" s="624">
        <v>0</v>
      </c>
      <c r="I184" s="621">
        <v>0</v>
      </c>
      <c r="J184" s="622">
        <v>0</v>
      </c>
      <c r="K184" s="625" t="s">
        <v>311</v>
      </c>
    </row>
    <row r="185" spans="1:11" ht="14.4" customHeight="1" thickBot="1" x14ac:dyDescent="0.35">
      <c r="A185" s="638" t="s">
        <v>488</v>
      </c>
      <c r="B185" s="616">
        <v>0</v>
      </c>
      <c r="C185" s="616">
        <v>0.80986999999999998</v>
      </c>
      <c r="D185" s="617">
        <v>0.80986999999999998</v>
      </c>
      <c r="E185" s="626" t="s">
        <v>311</v>
      </c>
      <c r="F185" s="616">
        <v>0</v>
      </c>
      <c r="G185" s="617">
        <v>0</v>
      </c>
      <c r="H185" s="619">
        <v>0</v>
      </c>
      <c r="I185" s="616">
        <v>0</v>
      </c>
      <c r="J185" s="617">
        <v>0</v>
      </c>
      <c r="K185" s="627" t="s">
        <v>311</v>
      </c>
    </row>
    <row r="186" spans="1:11" ht="14.4" customHeight="1" thickBot="1" x14ac:dyDescent="0.35">
      <c r="A186" s="635" t="s">
        <v>489</v>
      </c>
      <c r="B186" s="616">
        <v>24.063213260834001</v>
      </c>
      <c r="C186" s="616">
        <v>58.455039999999997</v>
      </c>
      <c r="D186" s="617">
        <v>34.391826739164998</v>
      </c>
      <c r="E186" s="618">
        <v>2.4292283564280002</v>
      </c>
      <c r="F186" s="616">
        <v>16.113718934087998</v>
      </c>
      <c r="G186" s="617">
        <v>4.0284297335210004</v>
      </c>
      <c r="H186" s="619">
        <v>-3.3E-4</v>
      </c>
      <c r="I186" s="616">
        <v>7.9132999999999996</v>
      </c>
      <c r="J186" s="617">
        <v>3.8848702664779999</v>
      </c>
      <c r="K186" s="620">
        <v>0.49109085446799999</v>
      </c>
    </row>
    <row r="187" spans="1:11" ht="14.4" customHeight="1" thickBot="1" x14ac:dyDescent="0.35">
      <c r="A187" s="641" t="s">
        <v>490</v>
      </c>
      <c r="B187" s="621">
        <v>24.063213260834001</v>
      </c>
      <c r="C187" s="621">
        <v>58.455039999999997</v>
      </c>
      <c r="D187" s="622">
        <v>34.391826739164998</v>
      </c>
      <c r="E187" s="628">
        <v>2.4292283564280002</v>
      </c>
      <c r="F187" s="621">
        <v>16.113718934087998</v>
      </c>
      <c r="G187" s="622">
        <v>4.0284297335210004</v>
      </c>
      <c r="H187" s="624">
        <v>-3.3E-4</v>
      </c>
      <c r="I187" s="621">
        <v>7.9132999999999996</v>
      </c>
      <c r="J187" s="622">
        <v>3.8848702664779999</v>
      </c>
      <c r="K187" s="629">
        <v>0.49109085446799999</v>
      </c>
    </row>
    <row r="188" spans="1:11" ht="14.4" customHeight="1" thickBot="1" x14ac:dyDescent="0.35">
      <c r="A188" s="637" t="s">
        <v>491</v>
      </c>
      <c r="B188" s="621">
        <v>0</v>
      </c>
      <c r="C188" s="621">
        <v>0.35</v>
      </c>
      <c r="D188" s="622">
        <v>0.35</v>
      </c>
      <c r="E188" s="623" t="s">
        <v>343</v>
      </c>
      <c r="F188" s="621">
        <v>0</v>
      </c>
      <c r="G188" s="622">
        <v>0</v>
      </c>
      <c r="H188" s="624">
        <v>0</v>
      </c>
      <c r="I188" s="621">
        <v>0</v>
      </c>
      <c r="J188" s="622">
        <v>0</v>
      </c>
      <c r="K188" s="625" t="s">
        <v>311</v>
      </c>
    </row>
    <row r="189" spans="1:11" ht="14.4" customHeight="1" thickBot="1" x14ac:dyDescent="0.35">
      <c r="A189" s="638" t="s">
        <v>492</v>
      </c>
      <c r="B189" s="616">
        <v>0</v>
      </c>
      <c r="C189" s="616">
        <v>0.35</v>
      </c>
      <c r="D189" s="617">
        <v>0.35</v>
      </c>
      <c r="E189" s="626" t="s">
        <v>343</v>
      </c>
      <c r="F189" s="616">
        <v>0</v>
      </c>
      <c r="G189" s="617">
        <v>0</v>
      </c>
      <c r="H189" s="619">
        <v>0</v>
      </c>
      <c r="I189" s="616">
        <v>0</v>
      </c>
      <c r="J189" s="617">
        <v>0</v>
      </c>
      <c r="K189" s="627" t="s">
        <v>311</v>
      </c>
    </row>
    <row r="190" spans="1:11" ht="14.4" customHeight="1" thickBot="1" x14ac:dyDescent="0.35">
      <c r="A190" s="637" t="s">
        <v>493</v>
      </c>
      <c r="B190" s="621">
        <v>0</v>
      </c>
      <c r="C190" s="621">
        <v>21.161300000000001</v>
      </c>
      <c r="D190" s="622">
        <v>21.161300000000001</v>
      </c>
      <c r="E190" s="623" t="s">
        <v>311</v>
      </c>
      <c r="F190" s="621">
        <v>0</v>
      </c>
      <c r="G190" s="622">
        <v>0</v>
      </c>
      <c r="H190" s="624">
        <v>-3.3E-4</v>
      </c>
      <c r="I190" s="621">
        <v>-1.6000000000000001E-4</v>
      </c>
      <c r="J190" s="622">
        <v>-1.6000000000000001E-4</v>
      </c>
      <c r="K190" s="625" t="s">
        <v>311</v>
      </c>
    </row>
    <row r="191" spans="1:11" ht="14.4" customHeight="1" thickBot="1" x14ac:dyDescent="0.35">
      <c r="A191" s="638" t="s">
        <v>494</v>
      </c>
      <c r="B191" s="616">
        <v>0</v>
      </c>
      <c r="C191" s="616">
        <v>-1.6000000000000001E-3</v>
      </c>
      <c r="D191" s="617">
        <v>-1.6000000000000001E-3</v>
      </c>
      <c r="E191" s="626" t="s">
        <v>311</v>
      </c>
      <c r="F191" s="616">
        <v>0</v>
      </c>
      <c r="G191" s="617">
        <v>0</v>
      </c>
      <c r="H191" s="619">
        <v>-3.3E-4</v>
      </c>
      <c r="I191" s="616">
        <v>-1.6000000000000001E-4</v>
      </c>
      <c r="J191" s="617">
        <v>-1.6000000000000001E-4</v>
      </c>
      <c r="K191" s="627" t="s">
        <v>311</v>
      </c>
    </row>
    <row r="192" spans="1:11" ht="14.4" customHeight="1" thickBot="1" x14ac:dyDescent="0.35">
      <c r="A192" s="638" t="s">
        <v>495</v>
      </c>
      <c r="B192" s="616">
        <v>0</v>
      </c>
      <c r="C192" s="616">
        <v>21.1629</v>
      </c>
      <c r="D192" s="617">
        <v>21.1629</v>
      </c>
      <c r="E192" s="626" t="s">
        <v>343</v>
      </c>
      <c r="F192" s="616">
        <v>0</v>
      </c>
      <c r="G192" s="617">
        <v>0</v>
      </c>
      <c r="H192" s="619">
        <v>0</v>
      </c>
      <c r="I192" s="616">
        <v>0</v>
      </c>
      <c r="J192" s="617">
        <v>0</v>
      </c>
      <c r="K192" s="627" t="s">
        <v>311</v>
      </c>
    </row>
    <row r="193" spans="1:11" ht="14.4" customHeight="1" thickBot="1" x14ac:dyDescent="0.35">
      <c r="A193" s="637" t="s">
        <v>496</v>
      </c>
      <c r="B193" s="621">
        <v>24.063213260834001</v>
      </c>
      <c r="C193" s="621">
        <v>33.016739999999999</v>
      </c>
      <c r="D193" s="622">
        <v>8.9535267391649995</v>
      </c>
      <c r="E193" s="628">
        <v>1.3720835884260001</v>
      </c>
      <c r="F193" s="621">
        <v>16.113718934087998</v>
      </c>
      <c r="G193" s="622">
        <v>4.0284297335210004</v>
      </c>
      <c r="H193" s="624">
        <v>0</v>
      </c>
      <c r="I193" s="621">
        <v>6.0744600000000002</v>
      </c>
      <c r="J193" s="622">
        <v>2.0460302664780001</v>
      </c>
      <c r="K193" s="629">
        <v>0.37697442935699998</v>
      </c>
    </row>
    <row r="194" spans="1:11" ht="14.4" customHeight="1" thickBot="1" x14ac:dyDescent="0.35">
      <c r="A194" s="638" t="s">
        <v>497</v>
      </c>
      <c r="B194" s="616">
        <v>6.3213260834000001E-2</v>
      </c>
      <c r="C194" s="616">
        <v>0</v>
      </c>
      <c r="D194" s="617">
        <v>-6.3213260834000001E-2</v>
      </c>
      <c r="E194" s="618">
        <v>0</v>
      </c>
      <c r="F194" s="616">
        <v>0</v>
      </c>
      <c r="G194" s="617">
        <v>0</v>
      </c>
      <c r="H194" s="619">
        <v>0</v>
      </c>
      <c r="I194" s="616">
        <v>0</v>
      </c>
      <c r="J194" s="617">
        <v>0</v>
      </c>
      <c r="K194" s="620">
        <v>3</v>
      </c>
    </row>
    <row r="195" spans="1:11" ht="14.4" customHeight="1" thickBot="1" x14ac:dyDescent="0.35">
      <c r="A195" s="638" t="s">
        <v>498</v>
      </c>
      <c r="B195" s="616">
        <v>24</v>
      </c>
      <c r="C195" s="616">
        <v>33.016739999999999</v>
      </c>
      <c r="D195" s="617">
        <v>9.0167400000000004</v>
      </c>
      <c r="E195" s="618">
        <v>1.3756975</v>
      </c>
      <c r="F195" s="616">
        <v>16.113718934087998</v>
      </c>
      <c r="G195" s="617">
        <v>4.0284297335210004</v>
      </c>
      <c r="H195" s="619">
        <v>0</v>
      </c>
      <c r="I195" s="616">
        <v>6.0744600000000002</v>
      </c>
      <c r="J195" s="617">
        <v>2.0460302664780001</v>
      </c>
      <c r="K195" s="620">
        <v>0.37697442935699998</v>
      </c>
    </row>
    <row r="196" spans="1:11" ht="14.4" customHeight="1" thickBot="1" x14ac:dyDescent="0.35">
      <c r="A196" s="637" t="s">
        <v>499</v>
      </c>
      <c r="B196" s="621">
        <v>0</v>
      </c>
      <c r="C196" s="621">
        <v>3.927</v>
      </c>
      <c r="D196" s="622">
        <v>3.927</v>
      </c>
      <c r="E196" s="623" t="s">
        <v>311</v>
      </c>
      <c r="F196" s="621">
        <v>0</v>
      </c>
      <c r="G196" s="622">
        <v>0</v>
      </c>
      <c r="H196" s="624">
        <v>0</v>
      </c>
      <c r="I196" s="621">
        <v>1.839</v>
      </c>
      <c r="J196" s="622">
        <v>1.839</v>
      </c>
      <c r="K196" s="625" t="s">
        <v>311</v>
      </c>
    </row>
    <row r="197" spans="1:11" ht="14.4" customHeight="1" thickBot="1" x14ac:dyDescent="0.35">
      <c r="A197" s="638" t="s">
        <v>500</v>
      </c>
      <c r="B197" s="616">
        <v>0</v>
      </c>
      <c r="C197" s="616">
        <v>3.927</v>
      </c>
      <c r="D197" s="617">
        <v>3.927</v>
      </c>
      <c r="E197" s="626" t="s">
        <v>311</v>
      </c>
      <c r="F197" s="616">
        <v>0</v>
      </c>
      <c r="G197" s="617">
        <v>0</v>
      </c>
      <c r="H197" s="619">
        <v>0</v>
      </c>
      <c r="I197" s="616">
        <v>1.839</v>
      </c>
      <c r="J197" s="617">
        <v>1.839</v>
      </c>
      <c r="K197" s="627" t="s">
        <v>311</v>
      </c>
    </row>
    <row r="198" spans="1:11" ht="14.4" customHeight="1" thickBot="1" x14ac:dyDescent="0.35">
      <c r="A198" s="635" t="s">
        <v>501</v>
      </c>
      <c r="B198" s="616">
        <v>10.000000000002</v>
      </c>
      <c r="C198" s="616">
        <v>68.69</v>
      </c>
      <c r="D198" s="617">
        <v>58.689999999996999</v>
      </c>
      <c r="E198" s="618">
        <v>6.8689999999979996</v>
      </c>
      <c r="F198" s="616">
        <v>46.102783774033</v>
      </c>
      <c r="G198" s="617">
        <v>11.525695943508</v>
      </c>
      <c r="H198" s="619">
        <v>0</v>
      </c>
      <c r="I198" s="616">
        <v>0</v>
      </c>
      <c r="J198" s="617">
        <v>-11.525695943508</v>
      </c>
      <c r="K198" s="620">
        <v>0</v>
      </c>
    </row>
    <row r="199" spans="1:11" ht="14.4" customHeight="1" thickBot="1" x14ac:dyDescent="0.35">
      <c r="A199" s="641" t="s">
        <v>502</v>
      </c>
      <c r="B199" s="621">
        <v>10.000000000002</v>
      </c>
      <c r="C199" s="621">
        <v>68.69</v>
      </c>
      <c r="D199" s="622">
        <v>58.689999999996999</v>
      </c>
      <c r="E199" s="628">
        <v>6.8689999999979996</v>
      </c>
      <c r="F199" s="621">
        <v>46.102783774033</v>
      </c>
      <c r="G199" s="622">
        <v>11.525695943508</v>
      </c>
      <c r="H199" s="624">
        <v>0</v>
      </c>
      <c r="I199" s="621">
        <v>0</v>
      </c>
      <c r="J199" s="622">
        <v>-11.525695943508</v>
      </c>
      <c r="K199" s="629">
        <v>0</v>
      </c>
    </row>
    <row r="200" spans="1:11" ht="14.4" customHeight="1" thickBot="1" x14ac:dyDescent="0.35">
      <c r="A200" s="637" t="s">
        <v>503</v>
      </c>
      <c r="B200" s="621">
        <v>10.000000000002</v>
      </c>
      <c r="C200" s="621">
        <v>68.69</v>
      </c>
      <c r="D200" s="622">
        <v>58.689999999996999</v>
      </c>
      <c r="E200" s="628">
        <v>6.8689999999979996</v>
      </c>
      <c r="F200" s="621">
        <v>46.102783774033</v>
      </c>
      <c r="G200" s="622">
        <v>11.525695943508</v>
      </c>
      <c r="H200" s="624">
        <v>0</v>
      </c>
      <c r="I200" s="621">
        <v>0</v>
      </c>
      <c r="J200" s="622">
        <v>-11.525695943508</v>
      </c>
      <c r="K200" s="629">
        <v>0</v>
      </c>
    </row>
    <row r="201" spans="1:11" ht="14.4" customHeight="1" thickBot="1" x14ac:dyDescent="0.35">
      <c r="A201" s="638" t="s">
        <v>504</v>
      </c>
      <c r="B201" s="616">
        <v>10.000000000002</v>
      </c>
      <c r="C201" s="616">
        <v>68.69</v>
      </c>
      <c r="D201" s="617">
        <v>58.689999999996999</v>
      </c>
      <c r="E201" s="618">
        <v>6.8689999999979996</v>
      </c>
      <c r="F201" s="616">
        <v>46.102783774033</v>
      </c>
      <c r="G201" s="617">
        <v>11.525695943508</v>
      </c>
      <c r="H201" s="619">
        <v>0</v>
      </c>
      <c r="I201" s="616">
        <v>0</v>
      </c>
      <c r="J201" s="617">
        <v>-11.525695943508</v>
      </c>
      <c r="K201" s="620">
        <v>0</v>
      </c>
    </row>
    <row r="202" spans="1:11" ht="14.4" customHeight="1" thickBot="1" x14ac:dyDescent="0.35">
      <c r="A202" s="634" t="s">
        <v>505</v>
      </c>
      <c r="B202" s="616">
        <v>5265.9770761613099</v>
      </c>
      <c r="C202" s="616">
        <v>5294.7637000000104</v>
      </c>
      <c r="D202" s="617">
        <v>28.786623838695999</v>
      </c>
      <c r="E202" s="618">
        <v>1.0054665304120001</v>
      </c>
      <c r="F202" s="616">
        <v>0</v>
      </c>
      <c r="G202" s="617">
        <v>0</v>
      </c>
      <c r="H202" s="619">
        <v>416.63362000000001</v>
      </c>
      <c r="I202" s="616">
        <v>1235.0823600000001</v>
      </c>
      <c r="J202" s="617">
        <v>1235.0823600000001</v>
      </c>
      <c r="K202" s="627" t="s">
        <v>343</v>
      </c>
    </row>
    <row r="203" spans="1:11" ht="14.4" customHeight="1" thickBot="1" x14ac:dyDescent="0.35">
      <c r="A203" s="639" t="s">
        <v>506</v>
      </c>
      <c r="B203" s="621">
        <v>5265.9770761613099</v>
      </c>
      <c r="C203" s="621">
        <v>5294.7637000000104</v>
      </c>
      <c r="D203" s="622">
        <v>28.786623838695999</v>
      </c>
      <c r="E203" s="628">
        <v>1.0054665304120001</v>
      </c>
      <c r="F203" s="621">
        <v>0</v>
      </c>
      <c r="G203" s="622">
        <v>0</v>
      </c>
      <c r="H203" s="624">
        <v>416.63362000000001</v>
      </c>
      <c r="I203" s="621">
        <v>1235.0823600000001</v>
      </c>
      <c r="J203" s="622">
        <v>1235.0823600000001</v>
      </c>
      <c r="K203" s="625" t="s">
        <v>343</v>
      </c>
    </row>
    <row r="204" spans="1:11" ht="14.4" customHeight="1" thickBot="1" x14ac:dyDescent="0.35">
      <c r="A204" s="641" t="s">
        <v>54</v>
      </c>
      <c r="B204" s="621">
        <v>5265.9770761613099</v>
      </c>
      <c r="C204" s="621">
        <v>5294.7637000000104</v>
      </c>
      <c r="D204" s="622">
        <v>28.786623838695999</v>
      </c>
      <c r="E204" s="628">
        <v>1.0054665304120001</v>
      </c>
      <c r="F204" s="621">
        <v>0</v>
      </c>
      <c r="G204" s="622">
        <v>0</v>
      </c>
      <c r="H204" s="624">
        <v>416.63362000000001</v>
      </c>
      <c r="I204" s="621">
        <v>1235.0823600000001</v>
      </c>
      <c r="J204" s="622">
        <v>1235.0823600000001</v>
      </c>
      <c r="K204" s="625" t="s">
        <v>343</v>
      </c>
    </row>
    <row r="205" spans="1:11" ht="14.4" customHeight="1" thickBot="1" x14ac:dyDescent="0.35">
      <c r="A205" s="637" t="s">
        <v>507</v>
      </c>
      <c r="B205" s="621">
        <v>155.28128372795601</v>
      </c>
      <c r="C205" s="621">
        <v>152.86625000000001</v>
      </c>
      <c r="D205" s="622">
        <v>-2.4150337279560001</v>
      </c>
      <c r="E205" s="628">
        <v>0.98444736113700004</v>
      </c>
      <c r="F205" s="621">
        <v>0</v>
      </c>
      <c r="G205" s="622">
        <v>0</v>
      </c>
      <c r="H205" s="624">
        <v>12.8</v>
      </c>
      <c r="I205" s="621">
        <v>38.4</v>
      </c>
      <c r="J205" s="622">
        <v>38.4</v>
      </c>
      <c r="K205" s="625" t="s">
        <v>343</v>
      </c>
    </row>
    <row r="206" spans="1:11" ht="14.4" customHeight="1" thickBot="1" x14ac:dyDescent="0.35">
      <c r="A206" s="638" t="s">
        <v>508</v>
      </c>
      <c r="B206" s="616">
        <v>155.28128372795601</v>
      </c>
      <c r="C206" s="616">
        <v>152.86625000000001</v>
      </c>
      <c r="D206" s="617">
        <v>-2.4150337279560001</v>
      </c>
      <c r="E206" s="618">
        <v>0.98444736113700004</v>
      </c>
      <c r="F206" s="616">
        <v>0</v>
      </c>
      <c r="G206" s="617">
        <v>0</v>
      </c>
      <c r="H206" s="619">
        <v>12.8</v>
      </c>
      <c r="I206" s="616">
        <v>38.4</v>
      </c>
      <c r="J206" s="617">
        <v>38.4</v>
      </c>
      <c r="K206" s="627" t="s">
        <v>343</v>
      </c>
    </row>
    <row r="207" spans="1:11" ht="14.4" customHeight="1" thickBot="1" x14ac:dyDescent="0.35">
      <c r="A207" s="637" t="s">
        <v>509</v>
      </c>
      <c r="B207" s="621">
        <v>78.107362223909007</v>
      </c>
      <c r="C207" s="621">
        <v>86.457819999999998</v>
      </c>
      <c r="D207" s="622">
        <v>8.3504577760899998</v>
      </c>
      <c r="E207" s="628">
        <v>1.1069099959119999</v>
      </c>
      <c r="F207" s="621">
        <v>0</v>
      </c>
      <c r="G207" s="622">
        <v>0</v>
      </c>
      <c r="H207" s="624">
        <v>6.4256799999999998</v>
      </c>
      <c r="I207" s="621">
        <v>27.71574</v>
      </c>
      <c r="J207" s="622">
        <v>27.71574</v>
      </c>
      <c r="K207" s="625" t="s">
        <v>343</v>
      </c>
    </row>
    <row r="208" spans="1:11" ht="14.4" customHeight="1" thickBot="1" x14ac:dyDescent="0.35">
      <c r="A208" s="638" t="s">
        <v>510</v>
      </c>
      <c r="B208" s="616">
        <v>50.475058456741998</v>
      </c>
      <c r="C208" s="616">
        <v>65.347999999999999</v>
      </c>
      <c r="D208" s="617">
        <v>14.872941543257999</v>
      </c>
      <c r="E208" s="618">
        <v>1.2946592237429999</v>
      </c>
      <c r="F208" s="616">
        <v>0</v>
      </c>
      <c r="G208" s="617">
        <v>0</v>
      </c>
      <c r="H208" s="619">
        <v>1.85</v>
      </c>
      <c r="I208" s="616">
        <v>15.151999999999999</v>
      </c>
      <c r="J208" s="617">
        <v>15.151999999999999</v>
      </c>
      <c r="K208" s="627" t="s">
        <v>343</v>
      </c>
    </row>
    <row r="209" spans="1:11" ht="14.4" customHeight="1" thickBot="1" x14ac:dyDescent="0.35">
      <c r="A209" s="638" t="s">
        <v>511</v>
      </c>
      <c r="B209" s="616">
        <v>2.4363767074039999</v>
      </c>
      <c r="C209" s="616">
        <v>0.91790000000000005</v>
      </c>
      <c r="D209" s="617">
        <v>-1.518476707404</v>
      </c>
      <c r="E209" s="618">
        <v>0.37674797875400001</v>
      </c>
      <c r="F209" s="616">
        <v>0</v>
      </c>
      <c r="G209" s="617">
        <v>0</v>
      </c>
      <c r="H209" s="619">
        <v>2.2766000000000002</v>
      </c>
      <c r="I209" s="616">
        <v>6.2986000000000004</v>
      </c>
      <c r="J209" s="617">
        <v>6.2986000000000004</v>
      </c>
      <c r="K209" s="627" t="s">
        <v>343</v>
      </c>
    </row>
    <row r="210" spans="1:11" ht="14.4" customHeight="1" thickBot="1" x14ac:dyDescent="0.35">
      <c r="A210" s="638" t="s">
        <v>512</v>
      </c>
      <c r="B210" s="616">
        <v>25.195927059763001</v>
      </c>
      <c r="C210" s="616">
        <v>20.19192</v>
      </c>
      <c r="D210" s="617">
        <v>-5.0040070597630004</v>
      </c>
      <c r="E210" s="618">
        <v>0.80139619201500001</v>
      </c>
      <c r="F210" s="616">
        <v>0</v>
      </c>
      <c r="G210" s="617">
        <v>0</v>
      </c>
      <c r="H210" s="619">
        <v>2.29908</v>
      </c>
      <c r="I210" s="616">
        <v>6.2651399999999997</v>
      </c>
      <c r="J210" s="617">
        <v>6.2651399999999997</v>
      </c>
      <c r="K210" s="627" t="s">
        <v>343</v>
      </c>
    </row>
    <row r="211" spans="1:11" ht="14.4" customHeight="1" thickBot="1" x14ac:dyDescent="0.35">
      <c r="A211" s="637" t="s">
        <v>513</v>
      </c>
      <c r="B211" s="621">
        <v>474.30587506063102</v>
      </c>
      <c r="C211" s="621">
        <v>397.61356999999998</v>
      </c>
      <c r="D211" s="622">
        <v>-76.692305060630005</v>
      </c>
      <c r="E211" s="628">
        <v>0.83830623002299998</v>
      </c>
      <c r="F211" s="621">
        <v>0</v>
      </c>
      <c r="G211" s="622">
        <v>0</v>
      </c>
      <c r="H211" s="624">
        <v>34.158389999999997</v>
      </c>
      <c r="I211" s="621">
        <v>104.50653</v>
      </c>
      <c r="J211" s="622">
        <v>104.50653</v>
      </c>
      <c r="K211" s="625" t="s">
        <v>343</v>
      </c>
    </row>
    <row r="212" spans="1:11" ht="14.4" customHeight="1" thickBot="1" x14ac:dyDescent="0.35">
      <c r="A212" s="638" t="s">
        <v>514</v>
      </c>
      <c r="B212" s="616">
        <v>474.30587506063102</v>
      </c>
      <c r="C212" s="616">
        <v>397.61356999999998</v>
      </c>
      <c r="D212" s="617">
        <v>-76.692305060630005</v>
      </c>
      <c r="E212" s="618">
        <v>0.83830623002299998</v>
      </c>
      <c r="F212" s="616">
        <v>0</v>
      </c>
      <c r="G212" s="617">
        <v>0</v>
      </c>
      <c r="H212" s="619">
        <v>34.158389999999997</v>
      </c>
      <c r="I212" s="616">
        <v>104.50653</v>
      </c>
      <c r="J212" s="617">
        <v>104.50653</v>
      </c>
      <c r="K212" s="627" t="s">
        <v>343</v>
      </c>
    </row>
    <row r="213" spans="1:11" ht="14.4" customHeight="1" thickBot="1" x14ac:dyDescent="0.35">
      <c r="A213" s="637" t="s">
        <v>515</v>
      </c>
      <c r="B213" s="621">
        <v>0</v>
      </c>
      <c r="C213" s="621">
        <v>4.9489999999999998</v>
      </c>
      <c r="D213" s="622">
        <v>4.9489999999999998</v>
      </c>
      <c r="E213" s="623" t="s">
        <v>311</v>
      </c>
      <c r="F213" s="621">
        <v>0</v>
      </c>
      <c r="G213" s="622">
        <v>0</v>
      </c>
      <c r="H213" s="624">
        <v>0.27800000000000002</v>
      </c>
      <c r="I213" s="621">
        <v>0.92200000000000004</v>
      </c>
      <c r="J213" s="622">
        <v>0.92200000000000004</v>
      </c>
      <c r="K213" s="625" t="s">
        <v>343</v>
      </c>
    </row>
    <row r="214" spans="1:11" ht="14.4" customHeight="1" thickBot="1" x14ac:dyDescent="0.35">
      <c r="A214" s="638" t="s">
        <v>516</v>
      </c>
      <c r="B214" s="616">
        <v>0</v>
      </c>
      <c r="C214" s="616">
        <v>4.9489999999999998</v>
      </c>
      <c r="D214" s="617">
        <v>4.9489999999999998</v>
      </c>
      <c r="E214" s="626" t="s">
        <v>311</v>
      </c>
      <c r="F214" s="616">
        <v>0</v>
      </c>
      <c r="G214" s="617">
        <v>0</v>
      </c>
      <c r="H214" s="619">
        <v>0.27800000000000002</v>
      </c>
      <c r="I214" s="616">
        <v>0.92200000000000004</v>
      </c>
      <c r="J214" s="617">
        <v>0.92200000000000004</v>
      </c>
      <c r="K214" s="627" t="s">
        <v>343</v>
      </c>
    </row>
    <row r="215" spans="1:11" ht="14.4" customHeight="1" thickBot="1" x14ac:dyDescent="0.35">
      <c r="A215" s="637" t="s">
        <v>517</v>
      </c>
      <c r="B215" s="621">
        <v>1127</v>
      </c>
      <c r="C215" s="621">
        <v>1028.68137</v>
      </c>
      <c r="D215" s="622">
        <v>-98.318629999999004</v>
      </c>
      <c r="E215" s="628">
        <v>0.91276075421400005</v>
      </c>
      <c r="F215" s="621">
        <v>0</v>
      </c>
      <c r="G215" s="622">
        <v>0</v>
      </c>
      <c r="H215" s="624">
        <v>59.915050000000001</v>
      </c>
      <c r="I215" s="621">
        <v>206.15608</v>
      </c>
      <c r="J215" s="622">
        <v>206.15608</v>
      </c>
      <c r="K215" s="625" t="s">
        <v>343</v>
      </c>
    </row>
    <row r="216" spans="1:11" ht="14.4" customHeight="1" thickBot="1" x14ac:dyDescent="0.35">
      <c r="A216" s="638" t="s">
        <v>518</v>
      </c>
      <c r="B216" s="616">
        <v>1127</v>
      </c>
      <c r="C216" s="616">
        <v>1028.68137</v>
      </c>
      <c r="D216" s="617">
        <v>-98.318629999999004</v>
      </c>
      <c r="E216" s="618">
        <v>0.91276075421400005</v>
      </c>
      <c r="F216" s="616">
        <v>0</v>
      </c>
      <c r="G216" s="617">
        <v>0</v>
      </c>
      <c r="H216" s="619">
        <v>59.915050000000001</v>
      </c>
      <c r="I216" s="616">
        <v>206.15608</v>
      </c>
      <c r="J216" s="617">
        <v>206.15608</v>
      </c>
      <c r="K216" s="627" t="s">
        <v>343</v>
      </c>
    </row>
    <row r="217" spans="1:11" ht="14.4" customHeight="1" thickBot="1" x14ac:dyDescent="0.35">
      <c r="A217" s="637" t="s">
        <v>519</v>
      </c>
      <c r="B217" s="621">
        <v>0</v>
      </c>
      <c r="C217" s="621">
        <v>171.94647000000001</v>
      </c>
      <c r="D217" s="622">
        <v>171.94647000000001</v>
      </c>
      <c r="E217" s="623" t="s">
        <v>311</v>
      </c>
      <c r="F217" s="621">
        <v>0</v>
      </c>
      <c r="G217" s="622">
        <v>0</v>
      </c>
      <c r="H217" s="624">
        <v>11.167020000000001</v>
      </c>
      <c r="I217" s="621">
        <v>40.075670000000002</v>
      </c>
      <c r="J217" s="622">
        <v>40.075670000000002</v>
      </c>
      <c r="K217" s="625" t="s">
        <v>343</v>
      </c>
    </row>
    <row r="218" spans="1:11" ht="14.4" customHeight="1" thickBot="1" x14ac:dyDescent="0.35">
      <c r="A218" s="638" t="s">
        <v>520</v>
      </c>
      <c r="B218" s="616">
        <v>0</v>
      </c>
      <c r="C218" s="616">
        <v>171.94647000000001</v>
      </c>
      <c r="D218" s="617">
        <v>171.94647000000001</v>
      </c>
      <c r="E218" s="626" t="s">
        <v>311</v>
      </c>
      <c r="F218" s="616">
        <v>0</v>
      </c>
      <c r="G218" s="617">
        <v>0</v>
      </c>
      <c r="H218" s="619">
        <v>11.167020000000001</v>
      </c>
      <c r="I218" s="616">
        <v>40.075670000000002</v>
      </c>
      <c r="J218" s="617">
        <v>40.075670000000002</v>
      </c>
      <c r="K218" s="627" t="s">
        <v>343</v>
      </c>
    </row>
    <row r="219" spans="1:11" ht="14.4" customHeight="1" thickBot="1" x14ac:dyDescent="0.35">
      <c r="A219" s="637" t="s">
        <v>521</v>
      </c>
      <c r="B219" s="621">
        <v>3431.2825551488099</v>
      </c>
      <c r="C219" s="621">
        <v>3452.2492200000002</v>
      </c>
      <c r="D219" s="622">
        <v>20.966664851192998</v>
      </c>
      <c r="E219" s="628">
        <v>1.006110445442</v>
      </c>
      <c r="F219" s="621">
        <v>0</v>
      </c>
      <c r="G219" s="622">
        <v>0</v>
      </c>
      <c r="H219" s="624">
        <v>291.88947999999999</v>
      </c>
      <c r="I219" s="621">
        <v>817.30633999999998</v>
      </c>
      <c r="J219" s="622">
        <v>817.30633999999998</v>
      </c>
      <c r="K219" s="625" t="s">
        <v>343</v>
      </c>
    </row>
    <row r="220" spans="1:11" ht="14.4" customHeight="1" thickBot="1" x14ac:dyDescent="0.35">
      <c r="A220" s="638" t="s">
        <v>522</v>
      </c>
      <c r="B220" s="616">
        <v>3431.2825551488099</v>
      </c>
      <c r="C220" s="616">
        <v>3452.2492200000002</v>
      </c>
      <c r="D220" s="617">
        <v>20.966664851192998</v>
      </c>
      <c r="E220" s="618">
        <v>1.006110445442</v>
      </c>
      <c r="F220" s="616">
        <v>0</v>
      </c>
      <c r="G220" s="617">
        <v>0</v>
      </c>
      <c r="H220" s="619">
        <v>291.88947999999999</v>
      </c>
      <c r="I220" s="616">
        <v>817.30633999999998</v>
      </c>
      <c r="J220" s="617">
        <v>817.30633999999998</v>
      </c>
      <c r="K220" s="627" t="s">
        <v>343</v>
      </c>
    </row>
    <row r="221" spans="1:11" ht="14.4" customHeight="1" thickBot="1" x14ac:dyDescent="0.35">
      <c r="A221" s="642" t="s">
        <v>523</v>
      </c>
      <c r="B221" s="621">
        <v>0</v>
      </c>
      <c r="C221" s="621">
        <v>52.480049999999999</v>
      </c>
      <c r="D221" s="622">
        <v>52.480049999999999</v>
      </c>
      <c r="E221" s="623" t="s">
        <v>311</v>
      </c>
      <c r="F221" s="621">
        <v>0</v>
      </c>
      <c r="G221" s="622">
        <v>0</v>
      </c>
      <c r="H221" s="624">
        <v>8.38157</v>
      </c>
      <c r="I221" s="621">
        <v>10.105449999999999</v>
      </c>
      <c r="J221" s="622">
        <v>10.105449999999999</v>
      </c>
      <c r="K221" s="625" t="s">
        <v>343</v>
      </c>
    </row>
    <row r="222" spans="1:11" ht="14.4" customHeight="1" thickBot="1" x14ac:dyDescent="0.35">
      <c r="A222" s="639" t="s">
        <v>524</v>
      </c>
      <c r="B222" s="621">
        <v>0</v>
      </c>
      <c r="C222" s="621">
        <v>52.480049999999999</v>
      </c>
      <c r="D222" s="622">
        <v>52.480049999999999</v>
      </c>
      <c r="E222" s="623" t="s">
        <v>311</v>
      </c>
      <c r="F222" s="621">
        <v>0</v>
      </c>
      <c r="G222" s="622">
        <v>0</v>
      </c>
      <c r="H222" s="624">
        <v>8.38157</v>
      </c>
      <c r="I222" s="621">
        <v>10.105449999999999</v>
      </c>
      <c r="J222" s="622">
        <v>10.105449999999999</v>
      </c>
      <c r="K222" s="625" t="s">
        <v>343</v>
      </c>
    </row>
    <row r="223" spans="1:11" ht="14.4" customHeight="1" thickBot="1" x14ac:dyDescent="0.35">
      <c r="A223" s="641" t="s">
        <v>525</v>
      </c>
      <c r="B223" s="621">
        <v>0</v>
      </c>
      <c r="C223" s="621">
        <v>52.480049999999999</v>
      </c>
      <c r="D223" s="622">
        <v>52.480049999999999</v>
      </c>
      <c r="E223" s="623" t="s">
        <v>311</v>
      </c>
      <c r="F223" s="621">
        <v>0</v>
      </c>
      <c r="G223" s="622">
        <v>0</v>
      </c>
      <c r="H223" s="624">
        <v>8.38157</v>
      </c>
      <c r="I223" s="621">
        <v>10.105449999999999</v>
      </c>
      <c r="J223" s="622">
        <v>10.105449999999999</v>
      </c>
      <c r="K223" s="625" t="s">
        <v>343</v>
      </c>
    </row>
    <row r="224" spans="1:11" ht="14.4" customHeight="1" thickBot="1" x14ac:dyDescent="0.35">
      <c r="A224" s="637" t="s">
        <v>526</v>
      </c>
      <c r="B224" s="621">
        <v>0</v>
      </c>
      <c r="C224" s="621">
        <v>52.480049999999999</v>
      </c>
      <c r="D224" s="622">
        <v>52.480049999999999</v>
      </c>
      <c r="E224" s="623" t="s">
        <v>311</v>
      </c>
      <c r="F224" s="621">
        <v>0</v>
      </c>
      <c r="G224" s="622">
        <v>0</v>
      </c>
      <c r="H224" s="624">
        <v>8.38157</v>
      </c>
      <c r="I224" s="621">
        <v>10.105449999999999</v>
      </c>
      <c r="J224" s="622">
        <v>10.105449999999999</v>
      </c>
      <c r="K224" s="625" t="s">
        <v>343</v>
      </c>
    </row>
    <row r="225" spans="1:11" ht="14.4" customHeight="1" thickBot="1" x14ac:dyDescent="0.35">
      <c r="A225" s="638" t="s">
        <v>527</v>
      </c>
      <c r="B225" s="616">
        <v>0</v>
      </c>
      <c r="C225" s="616">
        <v>12.00825</v>
      </c>
      <c r="D225" s="617">
        <v>12.00825</v>
      </c>
      <c r="E225" s="626" t="s">
        <v>311</v>
      </c>
      <c r="F225" s="616">
        <v>0</v>
      </c>
      <c r="G225" s="617">
        <v>0</v>
      </c>
      <c r="H225" s="619">
        <v>0.44617000000000001</v>
      </c>
      <c r="I225" s="616">
        <v>2.1700499999999998</v>
      </c>
      <c r="J225" s="617">
        <v>2.1700499999999998</v>
      </c>
      <c r="K225" s="627" t="s">
        <v>343</v>
      </c>
    </row>
    <row r="226" spans="1:11" ht="14.4" customHeight="1" thickBot="1" x14ac:dyDescent="0.35">
      <c r="A226" s="638" t="s">
        <v>528</v>
      </c>
      <c r="B226" s="616">
        <v>0</v>
      </c>
      <c r="C226" s="616">
        <v>40.471800000000002</v>
      </c>
      <c r="D226" s="617">
        <v>40.471800000000002</v>
      </c>
      <c r="E226" s="626" t="s">
        <v>343</v>
      </c>
      <c r="F226" s="616">
        <v>0</v>
      </c>
      <c r="G226" s="617">
        <v>0</v>
      </c>
      <c r="H226" s="619">
        <v>7.9353999999999996</v>
      </c>
      <c r="I226" s="616">
        <v>7.9353999999999996</v>
      </c>
      <c r="J226" s="617">
        <v>7.9353999999999996</v>
      </c>
      <c r="K226" s="627" t="s">
        <v>343</v>
      </c>
    </row>
    <row r="227" spans="1:11" ht="14.4" customHeight="1" thickBot="1" x14ac:dyDescent="0.35">
      <c r="A227" s="643"/>
      <c r="B227" s="616">
        <v>-20937.275308709301</v>
      </c>
      <c r="C227" s="616">
        <v>-21933.047569999999</v>
      </c>
      <c r="D227" s="617">
        <v>-995.77226129072403</v>
      </c>
      <c r="E227" s="618">
        <v>1.04755978257</v>
      </c>
      <c r="F227" s="616">
        <v>-13272.965771581299</v>
      </c>
      <c r="G227" s="617">
        <v>-3318.2414428953298</v>
      </c>
      <c r="H227" s="619">
        <v>-1349.6115299999999</v>
      </c>
      <c r="I227" s="616">
        <v>-3725.8355700000002</v>
      </c>
      <c r="J227" s="617">
        <v>-407.594127104672</v>
      </c>
      <c r="K227" s="620">
        <v>0.280708594757</v>
      </c>
    </row>
    <row r="228" spans="1:11" ht="14.4" customHeight="1" thickBot="1" x14ac:dyDescent="0.35">
      <c r="A228" s="644" t="s">
        <v>66</v>
      </c>
      <c r="B228" s="630">
        <v>-20937.275308709301</v>
      </c>
      <c r="C228" s="630">
        <v>-21933.047569999999</v>
      </c>
      <c r="D228" s="631">
        <v>-995.77226129072596</v>
      </c>
      <c r="E228" s="632" t="s">
        <v>311</v>
      </c>
      <c r="F228" s="630">
        <v>-13272.965771581299</v>
      </c>
      <c r="G228" s="631">
        <v>-3318.2414428953298</v>
      </c>
      <c r="H228" s="630">
        <v>-1349.6115299999999</v>
      </c>
      <c r="I228" s="630">
        <v>-3725.8355700000002</v>
      </c>
      <c r="J228" s="631">
        <v>-407.59412710467302</v>
      </c>
      <c r="K228" s="633">
        <v>0.280708594757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176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2" t="s">
        <v>310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0">
        <v>2014</v>
      </c>
      <c r="D3" s="441">
        <v>2015</v>
      </c>
      <c r="E3" s="11"/>
      <c r="F3" s="502">
        <v>2016</v>
      </c>
      <c r="G3" s="503"/>
      <c r="H3" s="503"/>
      <c r="I3" s="504"/>
    </row>
    <row r="4" spans="1:10" ht="14.4" customHeight="1" thickBot="1" x14ac:dyDescent="0.35">
      <c r="A4" s="445" t="s">
        <v>0</v>
      </c>
      <c r="B4" s="446" t="s">
        <v>256</v>
      </c>
      <c r="C4" s="505" t="s">
        <v>94</v>
      </c>
      <c r="D4" s="506"/>
      <c r="E4" s="447"/>
      <c r="F4" s="442" t="s">
        <v>94</v>
      </c>
      <c r="G4" s="443" t="s">
        <v>95</v>
      </c>
      <c r="H4" s="443" t="s">
        <v>69</v>
      </c>
      <c r="I4" s="444" t="s">
        <v>96</v>
      </c>
    </row>
    <row r="5" spans="1:10" ht="14.4" customHeight="1" x14ac:dyDescent="0.3">
      <c r="A5" s="645" t="s">
        <v>529</v>
      </c>
      <c r="B5" s="646" t="s">
        <v>530</v>
      </c>
      <c r="C5" s="647" t="s">
        <v>531</v>
      </c>
      <c r="D5" s="647" t="s">
        <v>531</v>
      </c>
      <c r="E5" s="647"/>
      <c r="F5" s="647" t="s">
        <v>531</v>
      </c>
      <c r="G5" s="647" t="s">
        <v>531</v>
      </c>
      <c r="H5" s="647" t="s">
        <v>531</v>
      </c>
      <c r="I5" s="648" t="s">
        <v>531</v>
      </c>
      <c r="J5" s="649" t="s">
        <v>74</v>
      </c>
    </row>
    <row r="6" spans="1:10" ht="14.4" customHeight="1" x14ac:dyDescent="0.3">
      <c r="A6" s="645" t="s">
        <v>529</v>
      </c>
      <c r="B6" s="646" t="s">
        <v>319</v>
      </c>
      <c r="C6" s="647">
        <v>181.84571</v>
      </c>
      <c r="D6" s="647">
        <v>162.46037000000001</v>
      </c>
      <c r="E6" s="647"/>
      <c r="F6" s="647">
        <v>244.49019000000001</v>
      </c>
      <c r="G6" s="647">
        <v>185.00005099629925</v>
      </c>
      <c r="H6" s="647">
        <v>59.490139003700762</v>
      </c>
      <c r="I6" s="648">
        <v>1.3215682302968166</v>
      </c>
      <c r="J6" s="649" t="s">
        <v>1</v>
      </c>
    </row>
    <row r="7" spans="1:10" ht="14.4" customHeight="1" x14ac:dyDescent="0.3">
      <c r="A7" s="645" t="s">
        <v>529</v>
      </c>
      <c r="B7" s="646" t="s">
        <v>320</v>
      </c>
      <c r="C7" s="647" t="s">
        <v>531</v>
      </c>
      <c r="D7" s="647">
        <v>0</v>
      </c>
      <c r="E7" s="647"/>
      <c r="F7" s="647">
        <v>19.337039999999998</v>
      </c>
      <c r="G7" s="647">
        <v>7.0000019295894997</v>
      </c>
      <c r="H7" s="647">
        <v>12.337038070410498</v>
      </c>
      <c r="I7" s="648">
        <v>2.7624335242338964</v>
      </c>
      <c r="J7" s="649" t="s">
        <v>1</v>
      </c>
    </row>
    <row r="8" spans="1:10" ht="14.4" customHeight="1" x14ac:dyDescent="0.3">
      <c r="A8" s="645" t="s">
        <v>529</v>
      </c>
      <c r="B8" s="646" t="s">
        <v>321</v>
      </c>
      <c r="C8" s="647">
        <v>4.6645799999999999</v>
      </c>
      <c r="D8" s="647">
        <v>8.6518499999999996</v>
      </c>
      <c r="E8" s="647"/>
      <c r="F8" s="647">
        <v>43.91534</v>
      </c>
      <c r="G8" s="647">
        <v>52.000014334094999</v>
      </c>
      <c r="H8" s="647">
        <v>-8.0846743340949985</v>
      </c>
      <c r="I8" s="648">
        <v>0.84452553643251405</v>
      </c>
      <c r="J8" s="649" t="s">
        <v>1</v>
      </c>
    </row>
    <row r="9" spans="1:10" ht="14.4" customHeight="1" x14ac:dyDescent="0.3">
      <c r="A9" s="645" t="s">
        <v>529</v>
      </c>
      <c r="B9" s="646" t="s">
        <v>322</v>
      </c>
      <c r="C9" s="647">
        <v>15.36816</v>
      </c>
      <c r="D9" s="647">
        <v>0</v>
      </c>
      <c r="E9" s="647"/>
      <c r="F9" s="647">
        <v>1.2869999999999999</v>
      </c>
      <c r="G9" s="647">
        <v>3.7500010337087497</v>
      </c>
      <c r="H9" s="647">
        <v>-2.4630010337087498</v>
      </c>
      <c r="I9" s="648">
        <v>0.34319990539500128</v>
      </c>
      <c r="J9" s="649" t="s">
        <v>1</v>
      </c>
    </row>
    <row r="10" spans="1:10" ht="14.4" customHeight="1" x14ac:dyDescent="0.3">
      <c r="A10" s="645" t="s">
        <v>529</v>
      </c>
      <c r="B10" s="646" t="s">
        <v>323</v>
      </c>
      <c r="C10" s="647">
        <v>0</v>
      </c>
      <c r="D10" s="647">
        <v>0</v>
      </c>
      <c r="E10" s="647"/>
      <c r="F10" s="647">
        <v>0</v>
      </c>
      <c r="G10" s="647">
        <v>11.750003238953999</v>
      </c>
      <c r="H10" s="647">
        <v>-11.750003238953999</v>
      </c>
      <c r="I10" s="648">
        <v>0</v>
      </c>
      <c r="J10" s="649" t="s">
        <v>1</v>
      </c>
    </row>
    <row r="11" spans="1:10" ht="14.4" customHeight="1" x14ac:dyDescent="0.3">
      <c r="A11" s="645" t="s">
        <v>529</v>
      </c>
      <c r="B11" s="646" t="s">
        <v>324</v>
      </c>
      <c r="C11" s="647">
        <v>40.596849999999996</v>
      </c>
      <c r="D11" s="647">
        <v>23.187559999999998</v>
      </c>
      <c r="E11" s="647"/>
      <c r="F11" s="647">
        <v>35.558150000000005</v>
      </c>
      <c r="G11" s="647">
        <v>51.750014265180752</v>
      </c>
      <c r="H11" s="647">
        <v>-16.191864265180747</v>
      </c>
      <c r="I11" s="648">
        <v>0.68711382025501766</v>
      </c>
      <c r="J11" s="649" t="s">
        <v>1</v>
      </c>
    </row>
    <row r="12" spans="1:10" ht="14.4" customHeight="1" x14ac:dyDescent="0.3">
      <c r="A12" s="645" t="s">
        <v>529</v>
      </c>
      <c r="B12" s="646" t="s">
        <v>325</v>
      </c>
      <c r="C12" s="647">
        <v>0.95230000000000004</v>
      </c>
      <c r="D12" s="647">
        <v>0</v>
      </c>
      <c r="E12" s="647"/>
      <c r="F12" s="647">
        <v>0</v>
      </c>
      <c r="G12" s="647">
        <v>2.00000055131125</v>
      </c>
      <c r="H12" s="647">
        <v>-2.00000055131125</v>
      </c>
      <c r="I12" s="648">
        <v>0</v>
      </c>
      <c r="J12" s="649" t="s">
        <v>1</v>
      </c>
    </row>
    <row r="13" spans="1:10" ht="14.4" customHeight="1" x14ac:dyDescent="0.3">
      <c r="A13" s="645" t="s">
        <v>529</v>
      </c>
      <c r="B13" s="646" t="s">
        <v>326</v>
      </c>
      <c r="C13" s="647">
        <v>27.65137</v>
      </c>
      <c r="D13" s="647">
        <v>38.745420000000003</v>
      </c>
      <c r="E13" s="647"/>
      <c r="F13" s="647">
        <v>36.323350000000005</v>
      </c>
      <c r="G13" s="647">
        <v>33.500009234464748</v>
      </c>
      <c r="H13" s="647">
        <v>2.8233407655352565</v>
      </c>
      <c r="I13" s="648">
        <v>1.0842788055900179</v>
      </c>
      <c r="J13" s="649" t="s">
        <v>1</v>
      </c>
    </row>
    <row r="14" spans="1:10" ht="14.4" customHeight="1" x14ac:dyDescent="0.3">
      <c r="A14" s="645" t="s">
        <v>529</v>
      </c>
      <c r="B14" s="646" t="s">
        <v>532</v>
      </c>
      <c r="C14" s="647">
        <v>271.07896999999997</v>
      </c>
      <c r="D14" s="647">
        <v>233.04519999999999</v>
      </c>
      <c r="E14" s="647"/>
      <c r="F14" s="647">
        <v>380.91107</v>
      </c>
      <c r="G14" s="647">
        <v>346.75009558360324</v>
      </c>
      <c r="H14" s="647">
        <v>34.160974416396755</v>
      </c>
      <c r="I14" s="648">
        <v>1.098517563085027</v>
      </c>
      <c r="J14" s="649" t="s">
        <v>533</v>
      </c>
    </row>
    <row r="16" spans="1:10" ht="14.4" customHeight="1" x14ac:dyDescent="0.3">
      <c r="A16" s="645" t="s">
        <v>529</v>
      </c>
      <c r="B16" s="646" t="s">
        <v>530</v>
      </c>
      <c r="C16" s="647" t="s">
        <v>531</v>
      </c>
      <c r="D16" s="647" t="s">
        <v>531</v>
      </c>
      <c r="E16" s="647"/>
      <c r="F16" s="647" t="s">
        <v>531</v>
      </c>
      <c r="G16" s="647" t="s">
        <v>531</v>
      </c>
      <c r="H16" s="647" t="s">
        <v>531</v>
      </c>
      <c r="I16" s="648" t="s">
        <v>531</v>
      </c>
      <c r="J16" s="649" t="s">
        <v>74</v>
      </c>
    </row>
    <row r="17" spans="1:10" ht="14.4" customHeight="1" x14ac:dyDescent="0.3">
      <c r="A17" s="645" t="s">
        <v>534</v>
      </c>
      <c r="B17" s="646" t="s">
        <v>535</v>
      </c>
      <c r="C17" s="647" t="s">
        <v>531</v>
      </c>
      <c r="D17" s="647" t="s">
        <v>531</v>
      </c>
      <c r="E17" s="647"/>
      <c r="F17" s="647" t="s">
        <v>531</v>
      </c>
      <c r="G17" s="647" t="s">
        <v>531</v>
      </c>
      <c r="H17" s="647" t="s">
        <v>531</v>
      </c>
      <c r="I17" s="648" t="s">
        <v>531</v>
      </c>
      <c r="J17" s="649" t="s">
        <v>0</v>
      </c>
    </row>
    <row r="18" spans="1:10" ht="14.4" customHeight="1" x14ac:dyDescent="0.3">
      <c r="A18" s="645" t="s">
        <v>534</v>
      </c>
      <c r="B18" s="646" t="s">
        <v>319</v>
      </c>
      <c r="C18" s="647">
        <v>116.67272</v>
      </c>
      <c r="D18" s="647">
        <v>104.4177</v>
      </c>
      <c r="E18" s="647"/>
      <c r="F18" s="647">
        <v>174.05862000000002</v>
      </c>
      <c r="G18" s="647">
        <v>118.4202016970255</v>
      </c>
      <c r="H18" s="647">
        <v>55.638418302974515</v>
      </c>
      <c r="I18" s="648">
        <v>1.4698389084433729</v>
      </c>
      <c r="J18" s="649" t="s">
        <v>1</v>
      </c>
    </row>
    <row r="19" spans="1:10" ht="14.4" customHeight="1" x14ac:dyDescent="0.3">
      <c r="A19" s="645" t="s">
        <v>534</v>
      </c>
      <c r="B19" s="646" t="s">
        <v>320</v>
      </c>
      <c r="C19" s="647" t="s">
        <v>531</v>
      </c>
      <c r="D19" s="647">
        <v>0</v>
      </c>
      <c r="E19" s="647"/>
      <c r="F19" s="647">
        <v>19.337039999999998</v>
      </c>
      <c r="G19" s="647">
        <v>7.0000019295894997</v>
      </c>
      <c r="H19" s="647">
        <v>12.337038070410498</v>
      </c>
      <c r="I19" s="648">
        <v>2.7624335242338964</v>
      </c>
      <c r="J19" s="649" t="s">
        <v>1</v>
      </c>
    </row>
    <row r="20" spans="1:10" ht="14.4" customHeight="1" x14ac:dyDescent="0.3">
      <c r="A20" s="645" t="s">
        <v>534</v>
      </c>
      <c r="B20" s="646" t="s">
        <v>321</v>
      </c>
      <c r="C20" s="647">
        <v>4.6645799999999999</v>
      </c>
      <c r="D20" s="647">
        <v>8.6518499999999996</v>
      </c>
      <c r="E20" s="647"/>
      <c r="F20" s="647">
        <v>43.91534</v>
      </c>
      <c r="G20" s="647">
        <v>52.000014334094999</v>
      </c>
      <c r="H20" s="647">
        <v>-8.0846743340949985</v>
      </c>
      <c r="I20" s="648">
        <v>0.84452553643251405</v>
      </c>
      <c r="J20" s="649" t="s">
        <v>1</v>
      </c>
    </row>
    <row r="21" spans="1:10" ht="14.4" customHeight="1" x14ac:dyDescent="0.3">
      <c r="A21" s="645" t="s">
        <v>534</v>
      </c>
      <c r="B21" s="646" t="s">
        <v>322</v>
      </c>
      <c r="C21" s="647">
        <v>15.36816</v>
      </c>
      <c r="D21" s="647">
        <v>0</v>
      </c>
      <c r="E21" s="647"/>
      <c r="F21" s="647">
        <v>1.2869999999999999</v>
      </c>
      <c r="G21" s="647">
        <v>3.7500010337087497</v>
      </c>
      <c r="H21" s="647">
        <v>-2.4630010337087498</v>
      </c>
      <c r="I21" s="648">
        <v>0.34319990539500128</v>
      </c>
      <c r="J21" s="649" t="s">
        <v>1</v>
      </c>
    </row>
    <row r="22" spans="1:10" ht="14.4" customHeight="1" x14ac:dyDescent="0.3">
      <c r="A22" s="645" t="s">
        <v>534</v>
      </c>
      <c r="B22" s="646" t="s">
        <v>323</v>
      </c>
      <c r="C22" s="647">
        <v>0</v>
      </c>
      <c r="D22" s="647">
        <v>0</v>
      </c>
      <c r="E22" s="647"/>
      <c r="F22" s="647">
        <v>0</v>
      </c>
      <c r="G22" s="647">
        <v>11.750003238953999</v>
      </c>
      <c r="H22" s="647">
        <v>-11.750003238953999</v>
      </c>
      <c r="I22" s="648">
        <v>0</v>
      </c>
      <c r="J22" s="649" t="s">
        <v>1</v>
      </c>
    </row>
    <row r="23" spans="1:10" ht="14.4" customHeight="1" x14ac:dyDescent="0.3">
      <c r="A23" s="645" t="s">
        <v>534</v>
      </c>
      <c r="B23" s="646" t="s">
        <v>324</v>
      </c>
      <c r="C23" s="647">
        <v>38.272709999999996</v>
      </c>
      <c r="D23" s="647">
        <v>19.51305</v>
      </c>
      <c r="E23" s="647"/>
      <c r="F23" s="647">
        <v>34.764220000000002</v>
      </c>
      <c r="G23" s="647">
        <v>46.816327161207752</v>
      </c>
      <c r="H23" s="647">
        <v>-12.052107161207751</v>
      </c>
      <c r="I23" s="648">
        <v>0.74256615390379899</v>
      </c>
      <c r="J23" s="649" t="s">
        <v>1</v>
      </c>
    </row>
    <row r="24" spans="1:10" ht="14.4" customHeight="1" x14ac:dyDescent="0.3">
      <c r="A24" s="645" t="s">
        <v>534</v>
      </c>
      <c r="B24" s="646" t="s">
        <v>325</v>
      </c>
      <c r="C24" s="647">
        <v>0.95230000000000004</v>
      </c>
      <c r="D24" s="647">
        <v>0</v>
      </c>
      <c r="E24" s="647"/>
      <c r="F24" s="647">
        <v>0</v>
      </c>
      <c r="G24" s="647">
        <v>2.00000055131125</v>
      </c>
      <c r="H24" s="647">
        <v>-2.00000055131125</v>
      </c>
      <c r="I24" s="648">
        <v>0</v>
      </c>
      <c r="J24" s="649" t="s">
        <v>1</v>
      </c>
    </row>
    <row r="25" spans="1:10" ht="14.4" customHeight="1" x14ac:dyDescent="0.3">
      <c r="A25" s="645" t="s">
        <v>534</v>
      </c>
      <c r="B25" s="646" t="s">
        <v>326</v>
      </c>
      <c r="C25" s="647">
        <v>19.587569999999999</v>
      </c>
      <c r="D25" s="647">
        <v>25.233220000000003</v>
      </c>
      <c r="E25" s="647"/>
      <c r="F25" s="647">
        <v>27.801850000000002</v>
      </c>
      <c r="G25" s="647">
        <v>22.437903742419248</v>
      </c>
      <c r="H25" s="647">
        <v>5.3639462575807535</v>
      </c>
      <c r="I25" s="648">
        <v>1.2390573700269567</v>
      </c>
      <c r="J25" s="649" t="s">
        <v>1</v>
      </c>
    </row>
    <row r="26" spans="1:10" ht="14.4" customHeight="1" x14ac:dyDescent="0.3">
      <c r="A26" s="645" t="s">
        <v>534</v>
      </c>
      <c r="B26" s="646" t="s">
        <v>536</v>
      </c>
      <c r="C26" s="647">
        <v>195.51803999999998</v>
      </c>
      <c r="D26" s="647">
        <v>157.81581999999997</v>
      </c>
      <c r="E26" s="647"/>
      <c r="F26" s="647">
        <v>301.16407000000004</v>
      </c>
      <c r="G26" s="647">
        <v>264.17445368831096</v>
      </c>
      <c r="H26" s="647">
        <v>36.989616311689076</v>
      </c>
      <c r="I26" s="648">
        <v>1.1400196566899374</v>
      </c>
      <c r="J26" s="649" t="s">
        <v>537</v>
      </c>
    </row>
    <row r="27" spans="1:10" ht="14.4" customHeight="1" x14ac:dyDescent="0.3">
      <c r="A27" s="645" t="s">
        <v>531</v>
      </c>
      <c r="B27" s="646" t="s">
        <v>531</v>
      </c>
      <c r="C27" s="647" t="s">
        <v>531</v>
      </c>
      <c r="D27" s="647" t="s">
        <v>531</v>
      </c>
      <c r="E27" s="647"/>
      <c r="F27" s="647" t="s">
        <v>531</v>
      </c>
      <c r="G27" s="647" t="s">
        <v>531</v>
      </c>
      <c r="H27" s="647" t="s">
        <v>531</v>
      </c>
      <c r="I27" s="648" t="s">
        <v>531</v>
      </c>
      <c r="J27" s="649" t="s">
        <v>538</v>
      </c>
    </row>
    <row r="28" spans="1:10" ht="14.4" customHeight="1" x14ac:dyDescent="0.3">
      <c r="A28" s="645" t="s">
        <v>539</v>
      </c>
      <c r="B28" s="646" t="s">
        <v>540</v>
      </c>
      <c r="C28" s="647" t="s">
        <v>531</v>
      </c>
      <c r="D28" s="647" t="s">
        <v>531</v>
      </c>
      <c r="E28" s="647"/>
      <c r="F28" s="647" t="s">
        <v>531</v>
      </c>
      <c r="G28" s="647" t="s">
        <v>531</v>
      </c>
      <c r="H28" s="647" t="s">
        <v>531</v>
      </c>
      <c r="I28" s="648" t="s">
        <v>531</v>
      </c>
      <c r="J28" s="649" t="s">
        <v>0</v>
      </c>
    </row>
    <row r="29" spans="1:10" ht="14.4" customHeight="1" x14ac:dyDescent="0.3">
      <c r="A29" s="645" t="s">
        <v>539</v>
      </c>
      <c r="B29" s="646" t="s">
        <v>319</v>
      </c>
      <c r="C29" s="647">
        <v>43.081690000000002</v>
      </c>
      <c r="D29" s="647">
        <v>34.847989999999996</v>
      </c>
      <c r="E29" s="647"/>
      <c r="F29" s="647">
        <v>39.069859999999998</v>
      </c>
      <c r="G29" s="647">
        <v>38.432616451989752</v>
      </c>
      <c r="H29" s="647">
        <v>0.63724354801024674</v>
      </c>
      <c r="I29" s="648">
        <v>1.0165808005501342</v>
      </c>
      <c r="J29" s="649" t="s">
        <v>1</v>
      </c>
    </row>
    <row r="30" spans="1:10" ht="14.4" customHeight="1" x14ac:dyDescent="0.3">
      <c r="A30" s="645" t="s">
        <v>539</v>
      </c>
      <c r="B30" s="646" t="s">
        <v>324</v>
      </c>
      <c r="C30" s="647">
        <v>1.0166299999999999</v>
      </c>
      <c r="D30" s="647">
        <v>1.4778899999999999</v>
      </c>
      <c r="E30" s="647"/>
      <c r="F30" s="647">
        <v>0.79393000000000002</v>
      </c>
      <c r="G30" s="647">
        <v>2.2883123259242502</v>
      </c>
      <c r="H30" s="647">
        <v>-1.4943823259242501</v>
      </c>
      <c r="I30" s="648">
        <v>0.34695001683362059</v>
      </c>
      <c r="J30" s="649" t="s">
        <v>1</v>
      </c>
    </row>
    <row r="31" spans="1:10" ht="14.4" customHeight="1" x14ac:dyDescent="0.3">
      <c r="A31" s="645" t="s">
        <v>539</v>
      </c>
      <c r="B31" s="646" t="s">
        <v>326</v>
      </c>
      <c r="C31" s="647">
        <v>0</v>
      </c>
      <c r="D31" s="647">
        <v>0</v>
      </c>
      <c r="E31" s="647"/>
      <c r="F31" s="647">
        <v>0.41399999999999998</v>
      </c>
      <c r="G31" s="647">
        <v>0.34925870449000002</v>
      </c>
      <c r="H31" s="647">
        <v>6.4741295509999963E-2</v>
      </c>
      <c r="I31" s="648">
        <v>1.1853677365165101</v>
      </c>
      <c r="J31" s="649" t="s">
        <v>1</v>
      </c>
    </row>
    <row r="32" spans="1:10" ht="14.4" customHeight="1" x14ac:dyDescent="0.3">
      <c r="A32" s="645" t="s">
        <v>539</v>
      </c>
      <c r="B32" s="646" t="s">
        <v>541</v>
      </c>
      <c r="C32" s="647">
        <v>44.098320000000001</v>
      </c>
      <c r="D32" s="647">
        <v>36.325879999999998</v>
      </c>
      <c r="E32" s="647"/>
      <c r="F32" s="647">
        <v>40.277790000000003</v>
      </c>
      <c r="G32" s="647">
        <v>41.070187482404002</v>
      </c>
      <c r="H32" s="647">
        <v>-0.79239748240399877</v>
      </c>
      <c r="I32" s="648">
        <v>0.98070626089195501</v>
      </c>
      <c r="J32" s="649" t="s">
        <v>537</v>
      </c>
    </row>
    <row r="33" spans="1:10" ht="14.4" customHeight="1" x14ac:dyDescent="0.3">
      <c r="A33" s="645" t="s">
        <v>531</v>
      </c>
      <c r="B33" s="646" t="s">
        <v>531</v>
      </c>
      <c r="C33" s="647" t="s">
        <v>531</v>
      </c>
      <c r="D33" s="647" t="s">
        <v>531</v>
      </c>
      <c r="E33" s="647"/>
      <c r="F33" s="647" t="s">
        <v>531</v>
      </c>
      <c r="G33" s="647" t="s">
        <v>531</v>
      </c>
      <c r="H33" s="647" t="s">
        <v>531</v>
      </c>
      <c r="I33" s="648" t="s">
        <v>531</v>
      </c>
      <c r="J33" s="649" t="s">
        <v>538</v>
      </c>
    </row>
    <row r="34" spans="1:10" ht="14.4" customHeight="1" x14ac:dyDescent="0.3">
      <c r="A34" s="645" t="s">
        <v>542</v>
      </c>
      <c r="B34" s="646" t="s">
        <v>543</v>
      </c>
      <c r="C34" s="647" t="s">
        <v>531</v>
      </c>
      <c r="D34" s="647" t="s">
        <v>531</v>
      </c>
      <c r="E34" s="647"/>
      <c r="F34" s="647" t="s">
        <v>531</v>
      </c>
      <c r="G34" s="647" t="s">
        <v>531</v>
      </c>
      <c r="H34" s="647" t="s">
        <v>531</v>
      </c>
      <c r="I34" s="648" t="s">
        <v>531</v>
      </c>
      <c r="J34" s="649" t="s">
        <v>0</v>
      </c>
    </row>
    <row r="35" spans="1:10" ht="14.4" customHeight="1" x14ac:dyDescent="0.3">
      <c r="A35" s="645" t="s">
        <v>542</v>
      </c>
      <c r="B35" s="646" t="s">
        <v>319</v>
      </c>
      <c r="C35" s="647">
        <v>22.0913</v>
      </c>
      <c r="D35" s="647">
        <v>23.194679999999998</v>
      </c>
      <c r="E35" s="647"/>
      <c r="F35" s="647">
        <v>31.361709999999999</v>
      </c>
      <c r="G35" s="647">
        <v>28.147232847283998</v>
      </c>
      <c r="H35" s="647">
        <v>3.2144771527160003</v>
      </c>
      <c r="I35" s="648">
        <v>1.1142022439703581</v>
      </c>
      <c r="J35" s="649" t="s">
        <v>1</v>
      </c>
    </row>
    <row r="36" spans="1:10" ht="14.4" customHeight="1" x14ac:dyDescent="0.3">
      <c r="A36" s="645" t="s">
        <v>542</v>
      </c>
      <c r="B36" s="646" t="s">
        <v>324</v>
      </c>
      <c r="C36" s="647">
        <v>1.30751</v>
      </c>
      <c r="D36" s="647">
        <v>2.1966200000000002</v>
      </c>
      <c r="E36" s="647"/>
      <c r="F36" s="647">
        <v>0</v>
      </c>
      <c r="G36" s="647">
        <v>2.6453747780487502</v>
      </c>
      <c r="H36" s="647">
        <v>-2.6453747780487502</v>
      </c>
      <c r="I36" s="648">
        <v>0</v>
      </c>
      <c r="J36" s="649" t="s">
        <v>1</v>
      </c>
    </row>
    <row r="37" spans="1:10" ht="14.4" customHeight="1" x14ac:dyDescent="0.3">
      <c r="A37" s="645" t="s">
        <v>542</v>
      </c>
      <c r="B37" s="646" t="s">
        <v>326</v>
      </c>
      <c r="C37" s="647">
        <v>8.0638000000000005</v>
      </c>
      <c r="D37" s="647">
        <v>13.5122</v>
      </c>
      <c r="E37" s="647"/>
      <c r="F37" s="647">
        <v>8.1074999999999999</v>
      </c>
      <c r="G37" s="647">
        <v>10.712846787555501</v>
      </c>
      <c r="H37" s="647">
        <v>-2.6053467875555008</v>
      </c>
      <c r="I37" s="648">
        <v>0.75680163832997382</v>
      </c>
      <c r="J37" s="649" t="s">
        <v>1</v>
      </c>
    </row>
    <row r="38" spans="1:10" ht="14.4" customHeight="1" x14ac:dyDescent="0.3">
      <c r="A38" s="645" t="s">
        <v>542</v>
      </c>
      <c r="B38" s="646" t="s">
        <v>544</v>
      </c>
      <c r="C38" s="647">
        <v>31.462610000000002</v>
      </c>
      <c r="D38" s="647">
        <v>38.903499999999994</v>
      </c>
      <c r="E38" s="647"/>
      <c r="F38" s="647">
        <v>39.469209999999997</v>
      </c>
      <c r="G38" s="647">
        <v>41.505454412888248</v>
      </c>
      <c r="H38" s="647">
        <v>-2.0362444128882515</v>
      </c>
      <c r="I38" s="648">
        <v>0.95094031756327524</v>
      </c>
      <c r="J38" s="649" t="s">
        <v>537</v>
      </c>
    </row>
    <row r="39" spans="1:10" ht="14.4" customHeight="1" x14ac:dyDescent="0.3">
      <c r="A39" s="645" t="s">
        <v>531</v>
      </c>
      <c r="B39" s="646" t="s">
        <v>531</v>
      </c>
      <c r="C39" s="647" t="s">
        <v>531</v>
      </c>
      <c r="D39" s="647" t="s">
        <v>531</v>
      </c>
      <c r="E39" s="647"/>
      <c r="F39" s="647" t="s">
        <v>531</v>
      </c>
      <c r="G39" s="647" t="s">
        <v>531</v>
      </c>
      <c r="H39" s="647" t="s">
        <v>531</v>
      </c>
      <c r="I39" s="648" t="s">
        <v>531</v>
      </c>
      <c r="J39" s="649" t="s">
        <v>538</v>
      </c>
    </row>
    <row r="40" spans="1:10" ht="14.4" customHeight="1" x14ac:dyDescent="0.3">
      <c r="A40" s="645" t="s">
        <v>529</v>
      </c>
      <c r="B40" s="646" t="s">
        <v>532</v>
      </c>
      <c r="C40" s="647">
        <v>271.07896999999997</v>
      </c>
      <c r="D40" s="647">
        <v>233.04519999999997</v>
      </c>
      <c r="E40" s="647"/>
      <c r="F40" s="647">
        <v>380.91107000000005</v>
      </c>
      <c r="G40" s="647">
        <v>346.75009558360324</v>
      </c>
      <c r="H40" s="647">
        <v>34.160974416396812</v>
      </c>
      <c r="I40" s="648">
        <v>1.098517563085027</v>
      </c>
      <c r="J40" s="649" t="s">
        <v>533</v>
      </c>
    </row>
  </sheetData>
  <mergeCells count="3">
    <mergeCell ref="F3:I3"/>
    <mergeCell ref="C4:D4"/>
    <mergeCell ref="A1:I1"/>
  </mergeCells>
  <conditionalFormatting sqref="F15 F41:F65537">
    <cfRule type="cellIs" dxfId="76" priority="18" stopIfTrue="1" operator="greaterThan">
      <formula>1</formula>
    </cfRule>
  </conditionalFormatting>
  <conditionalFormatting sqref="H5:H14">
    <cfRule type="expression" dxfId="75" priority="14">
      <formula>$H5&gt;0</formula>
    </cfRule>
  </conditionalFormatting>
  <conditionalFormatting sqref="I5:I14">
    <cfRule type="expression" dxfId="74" priority="15">
      <formula>$I5&gt;1</formula>
    </cfRule>
  </conditionalFormatting>
  <conditionalFormatting sqref="B5:B14">
    <cfRule type="expression" dxfId="73" priority="11">
      <formula>OR($J5="NS",$J5="SumaNS",$J5="Účet")</formula>
    </cfRule>
  </conditionalFormatting>
  <conditionalFormatting sqref="B5:D14 F5:I14">
    <cfRule type="expression" dxfId="72" priority="17">
      <formula>AND($J5&lt;&gt;"",$J5&lt;&gt;"mezeraKL")</formula>
    </cfRule>
  </conditionalFormatting>
  <conditionalFormatting sqref="B5:D14 F5:I14">
    <cfRule type="expression" dxfId="7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70" priority="13">
      <formula>OR($J5="SumaNS",$J5="NS")</formula>
    </cfRule>
  </conditionalFormatting>
  <conditionalFormatting sqref="A5:A14">
    <cfRule type="expression" dxfId="69" priority="9">
      <formula>AND($J5&lt;&gt;"mezeraKL",$J5&lt;&gt;"")</formula>
    </cfRule>
  </conditionalFormatting>
  <conditionalFormatting sqref="A5:A14">
    <cfRule type="expression" dxfId="68" priority="10">
      <formula>AND($J5&lt;&gt;"",$J5&lt;&gt;"mezeraKL")</formula>
    </cfRule>
  </conditionalFormatting>
  <conditionalFormatting sqref="H16:H40">
    <cfRule type="expression" dxfId="67" priority="5">
      <formula>$H16&gt;0</formula>
    </cfRule>
  </conditionalFormatting>
  <conditionalFormatting sqref="A16:A40">
    <cfRule type="expression" dxfId="66" priority="2">
      <formula>AND($J16&lt;&gt;"mezeraKL",$J16&lt;&gt;"")</formula>
    </cfRule>
  </conditionalFormatting>
  <conditionalFormatting sqref="I16:I40">
    <cfRule type="expression" dxfId="65" priority="6">
      <formula>$I16&gt;1</formula>
    </cfRule>
  </conditionalFormatting>
  <conditionalFormatting sqref="B16:B40">
    <cfRule type="expression" dxfId="64" priority="1">
      <formula>OR($J16="NS",$J16="SumaNS",$J16="Účet")</formula>
    </cfRule>
  </conditionalFormatting>
  <conditionalFormatting sqref="A16:D40 F16:I40">
    <cfRule type="expression" dxfId="63" priority="8">
      <formula>AND($J16&lt;&gt;"",$J16&lt;&gt;"mezeraKL")</formula>
    </cfRule>
  </conditionalFormatting>
  <conditionalFormatting sqref="B16:D40 F16:I40">
    <cfRule type="expression" dxfId="62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0 F16:I40">
    <cfRule type="expression" dxfId="61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6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1.109375" style="336" customWidth="1"/>
    <col min="15" max="16384" width="8.88671875" style="254"/>
  </cols>
  <sheetData>
    <row r="1" spans="1:14" ht="18.600000000000001" customHeight="1" thickBot="1" x14ac:dyDescent="0.4">
      <c r="A1" s="514" t="s">
        <v>205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2" t="s">
        <v>310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159</v>
      </c>
      <c r="K3" s="513"/>
      <c r="L3" s="207">
        <f>IF(M3&lt;&gt;0,N3/M3,0)</f>
        <v>88.822118590372483</v>
      </c>
      <c r="M3" s="207">
        <f>SUBTOTAL(9,M5:M1048576)</f>
        <v>4831.7999999999993</v>
      </c>
      <c r="N3" s="208">
        <f>SUBTOTAL(9,N5:N1048576)</f>
        <v>429170.71260496171</v>
      </c>
    </row>
    <row r="4" spans="1:14" s="337" customFormat="1" ht="14.4" customHeight="1" thickBot="1" x14ac:dyDescent="0.35">
      <c r="A4" s="650" t="s">
        <v>4</v>
      </c>
      <c r="B4" s="651" t="s">
        <v>5</v>
      </c>
      <c r="C4" s="651" t="s">
        <v>0</v>
      </c>
      <c r="D4" s="651" t="s">
        <v>6</v>
      </c>
      <c r="E4" s="651" t="s">
        <v>7</v>
      </c>
      <c r="F4" s="651" t="s">
        <v>1</v>
      </c>
      <c r="G4" s="651" t="s">
        <v>8</v>
      </c>
      <c r="H4" s="651" t="s">
        <v>9</v>
      </c>
      <c r="I4" s="651" t="s">
        <v>10</v>
      </c>
      <c r="J4" s="652" t="s">
        <v>11</v>
      </c>
      <c r="K4" s="652" t="s">
        <v>12</v>
      </c>
      <c r="L4" s="653" t="s">
        <v>184</v>
      </c>
      <c r="M4" s="653" t="s">
        <v>13</v>
      </c>
      <c r="N4" s="654" t="s">
        <v>201</v>
      </c>
    </row>
    <row r="5" spans="1:14" ht="14.4" customHeight="1" x14ac:dyDescent="0.3">
      <c r="A5" s="655" t="s">
        <v>529</v>
      </c>
      <c r="B5" s="656" t="s">
        <v>530</v>
      </c>
      <c r="C5" s="657" t="s">
        <v>534</v>
      </c>
      <c r="D5" s="658" t="s">
        <v>1569</v>
      </c>
      <c r="E5" s="657" t="s">
        <v>545</v>
      </c>
      <c r="F5" s="658" t="s">
        <v>1572</v>
      </c>
      <c r="G5" s="657"/>
      <c r="H5" s="657" t="s">
        <v>546</v>
      </c>
      <c r="I5" s="657" t="s">
        <v>547</v>
      </c>
      <c r="J5" s="657" t="s">
        <v>548</v>
      </c>
      <c r="K5" s="657" t="s">
        <v>549</v>
      </c>
      <c r="L5" s="659">
        <v>68.779999999999987</v>
      </c>
      <c r="M5" s="659">
        <v>3</v>
      </c>
      <c r="N5" s="660">
        <v>206.33999999999997</v>
      </c>
    </row>
    <row r="6" spans="1:14" ht="14.4" customHeight="1" x14ac:dyDescent="0.3">
      <c r="A6" s="661" t="s">
        <v>529</v>
      </c>
      <c r="B6" s="662" t="s">
        <v>530</v>
      </c>
      <c r="C6" s="663" t="s">
        <v>534</v>
      </c>
      <c r="D6" s="664" t="s">
        <v>1569</v>
      </c>
      <c r="E6" s="663" t="s">
        <v>545</v>
      </c>
      <c r="F6" s="664" t="s">
        <v>1572</v>
      </c>
      <c r="G6" s="663"/>
      <c r="H6" s="663" t="s">
        <v>550</v>
      </c>
      <c r="I6" s="663" t="s">
        <v>551</v>
      </c>
      <c r="J6" s="663" t="s">
        <v>552</v>
      </c>
      <c r="K6" s="663" t="s">
        <v>553</v>
      </c>
      <c r="L6" s="665">
        <v>43.065384615384623</v>
      </c>
      <c r="M6" s="665">
        <v>13</v>
      </c>
      <c r="N6" s="666">
        <v>559.85000000000014</v>
      </c>
    </row>
    <row r="7" spans="1:14" ht="14.4" customHeight="1" x14ac:dyDescent="0.3">
      <c r="A7" s="661" t="s">
        <v>529</v>
      </c>
      <c r="B7" s="662" t="s">
        <v>530</v>
      </c>
      <c r="C7" s="663" t="s">
        <v>534</v>
      </c>
      <c r="D7" s="664" t="s">
        <v>1569</v>
      </c>
      <c r="E7" s="663" t="s">
        <v>545</v>
      </c>
      <c r="F7" s="664" t="s">
        <v>1572</v>
      </c>
      <c r="G7" s="663"/>
      <c r="H7" s="663" t="s">
        <v>554</v>
      </c>
      <c r="I7" s="663" t="s">
        <v>555</v>
      </c>
      <c r="J7" s="663" t="s">
        <v>552</v>
      </c>
      <c r="K7" s="663" t="s">
        <v>556</v>
      </c>
      <c r="L7" s="665">
        <v>65.789999999999992</v>
      </c>
      <c r="M7" s="665">
        <v>2</v>
      </c>
      <c r="N7" s="666">
        <v>131.57999999999998</v>
      </c>
    </row>
    <row r="8" spans="1:14" ht="14.4" customHeight="1" x14ac:dyDescent="0.3">
      <c r="A8" s="661" t="s">
        <v>529</v>
      </c>
      <c r="B8" s="662" t="s">
        <v>530</v>
      </c>
      <c r="C8" s="663" t="s">
        <v>534</v>
      </c>
      <c r="D8" s="664" t="s">
        <v>1569</v>
      </c>
      <c r="E8" s="663" t="s">
        <v>545</v>
      </c>
      <c r="F8" s="664" t="s">
        <v>1572</v>
      </c>
      <c r="G8" s="663"/>
      <c r="H8" s="663" t="s">
        <v>557</v>
      </c>
      <c r="I8" s="663" t="s">
        <v>558</v>
      </c>
      <c r="J8" s="663" t="s">
        <v>559</v>
      </c>
      <c r="K8" s="663"/>
      <c r="L8" s="665">
        <v>81.70999999999998</v>
      </c>
      <c r="M8" s="665">
        <v>6</v>
      </c>
      <c r="N8" s="666">
        <v>490.25999999999988</v>
      </c>
    </row>
    <row r="9" spans="1:14" ht="14.4" customHeight="1" x14ac:dyDescent="0.3">
      <c r="A9" s="661" t="s">
        <v>529</v>
      </c>
      <c r="B9" s="662" t="s">
        <v>530</v>
      </c>
      <c r="C9" s="663" t="s">
        <v>534</v>
      </c>
      <c r="D9" s="664" t="s">
        <v>1569</v>
      </c>
      <c r="E9" s="663" t="s">
        <v>545</v>
      </c>
      <c r="F9" s="664" t="s">
        <v>1572</v>
      </c>
      <c r="G9" s="663"/>
      <c r="H9" s="663" t="s">
        <v>560</v>
      </c>
      <c r="I9" s="663" t="s">
        <v>561</v>
      </c>
      <c r="J9" s="663" t="s">
        <v>562</v>
      </c>
      <c r="K9" s="663" t="s">
        <v>563</v>
      </c>
      <c r="L9" s="665">
        <v>46.010000000000012</v>
      </c>
      <c r="M9" s="665">
        <v>3</v>
      </c>
      <c r="N9" s="666">
        <v>138.03000000000003</v>
      </c>
    </row>
    <row r="10" spans="1:14" ht="14.4" customHeight="1" x14ac:dyDescent="0.3">
      <c r="A10" s="661" t="s">
        <v>529</v>
      </c>
      <c r="B10" s="662" t="s">
        <v>530</v>
      </c>
      <c r="C10" s="663" t="s">
        <v>534</v>
      </c>
      <c r="D10" s="664" t="s">
        <v>1569</v>
      </c>
      <c r="E10" s="663" t="s">
        <v>545</v>
      </c>
      <c r="F10" s="664" t="s">
        <v>1572</v>
      </c>
      <c r="G10" s="663"/>
      <c r="H10" s="663" t="s">
        <v>564</v>
      </c>
      <c r="I10" s="663" t="s">
        <v>564</v>
      </c>
      <c r="J10" s="663" t="s">
        <v>565</v>
      </c>
      <c r="K10" s="663" t="s">
        <v>566</v>
      </c>
      <c r="L10" s="665">
        <v>154.30999999999997</v>
      </c>
      <c r="M10" s="665">
        <v>2</v>
      </c>
      <c r="N10" s="666">
        <v>308.61999999999995</v>
      </c>
    </row>
    <row r="11" spans="1:14" ht="14.4" customHeight="1" x14ac:dyDescent="0.3">
      <c r="A11" s="661" t="s">
        <v>529</v>
      </c>
      <c r="B11" s="662" t="s">
        <v>530</v>
      </c>
      <c r="C11" s="663" t="s">
        <v>534</v>
      </c>
      <c r="D11" s="664" t="s">
        <v>1569</v>
      </c>
      <c r="E11" s="663" t="s">
        <v>545</v>
      </c>
      <c r="F11" s="664" t="s">
        <v>1572</v>
      </c>
      <c r="G11" s="663" t="s">
        <v>567</v>
      </c>
      <c r="H11" s="663" t="s">
        <v>568</v>
      </c>
      <c r="I11" s="663" t="s">
        <v>568</v>
      </c>
      <c r="J11" s="663" t="s">
        <v>569</v>
      </c>
      <c r="K11" s="663" t="s">
        <v>570</v>
      </c>
      <c r="L11" s="665">
        <v>171.59999933414912</v>
      </c>
      <c r="M11" s="665">
        <v>69</v>
      </c>
      <c r="N11" s="666">
        <v>11840.399954056289</v>
      </c>
    </row>
    <row r="12" spans="1:14" ht="14.4" customHeight="1" x14ac:dyDescent="0.3">
      <c r="A12" s="661" t="s">
        <v>529</v>
      </c>
      <c r="B12" s="662" t="s">
        <v>530</v>
      </c>
      <c r="C12" s="663" t="s">
        <v>534</v>
      </c>
      <c r="D12" s="664" t="s">
        <v>1569</v>
      </c>
      <c r="E12" s="663" t="s">
        <v>545</v>
      </c>
      <c r="F12" s="664" t="s">
        <v>1572</v>
      </c>
      <c r="G12" s="663" t="s">
        <v>567</v>
      </c>
      <c r="H12" s="663" t="s">
        <v>571</v>
      </c>
      <c r="I12" s="663" t="s">
        <v>571</v>
      </c>
      <c r="J12" s="663" t="s">
        <v>572</v>
      </c>
      <c r="K12" s="663" t="s">
        <v>573</v>
      </c>
      <c r="L12" s="665">
        <v>173.69000000000003</v>
      </c>
      <c r="M12" s="665">
        <v>7</v>
      </c>
      <c r="N12" s="666">
        <v>1215.8300000000002</v>
      </c>
    </row>
    <row r="13" spans="1:14" ht="14.4" customHeight="1" x14ac:dyDescent="0.3">
      <c r="A13" s="661" t="s">
        <v>529</v>
      </c>
      <c r="B13" s="662" t="s">
        <v>530</v>
      </c>
      <c r="C13" s="663" t="s">
        <v>534</v>
      </c>
      <c r="D13" s="664" t="s">
        <v>1569</v>
      </c>
      <c r="E13" s="663" t="s">
        <v>545</v>
      </c>
      <c r="F13" s="664" t="s">
        <v>1572</v>
      </c>
      <c r="G13" s="663" t="s">
        <v>567</v>
      </c>
      <c r="H13" s="663" t="s">
        <v>574</v>
      </c>
      <c r="I13" s="663" t="s">
        <v>574</v>
      </c>
      <c r="J13" s="663" t="s">
        <v>575</v>
      </c>
      <c r="K13" s="663" t="s">
        <v>573</v>
      </c>
      <c r="L13" s="665">
        <v>143</v>
      </c>
      <c r="M13" s="665">
        <v>8</v>
      </c>
      <c r="N13" s="666">
        <v>1144</v>
      </c>
    </row>
    <row r="14" spans="1:14" ht="14.4" customHeight="1" x14ac:dyDescent="0.3">
      <c r="A14" s="661" t="s">
        <v>529</v>
      </c>
      <c r="B14" s="662" t="s">
        <v>530</v>
      </c>
      <c r="C14" s="663" t="s">
        <v>534</v>
      </c>
      <c r="D14" s="664" t="s">
        <v>1569</v>
      </c>
      <c r="E14" s="663" t="s">
        <v>545</v>
      </c>
      <c r="F14" s="664" t="s">
        <v>1572</v>
      </c>
      <c r="G14" s="663" t="s">
        <v>567</v>
      </c>
      <c r="H14" s="663" t="s">
        <v>576</v>
      </c>
      <c r="I14" s="663" t="s">
        <v>576</v>
      </c>
      <c r="J14" s="663" t="s">
        <v>569</v>
      </c>
      <c r="K14" s="663" t="s">
        <v>577</v>
      </c>
      <c r="L14" s="665">
        <v>92.95</v>
      </c>
      <c r="M14" s="665">
        <v>12</v>
      </c>
      <c r="N14" s="666">
        <v>1115.4000000000001</v>
      </c>
    </row>
    <row r="15" spans="1:14" ht="14.4" customHeight="1" x14ac:dyDescent="0.3">
      <c r="A15" s="661" t="s">
        <v>529</v>
      </c>
      <c r="B15" s="662" t="s">
        <v>530</v>
      </c>
      <c r="C15" s="663" t="s">
        <v>534</v>
      </c>
      <c r="D15" s="664" t="s">
        <v>1569</v>
      </c>
      <c r="E15" s="663" t="s">
        <v>545</v>
      </c>
      <c r="F15" s="664" t="s">
        <v>1572</v>
      </c>
      <c r="G15" s="663" t="s">
        <v>567</v>
      </c>
      <c r="H15" s="663" t="s">
        <v>578</v>
      </c>
      <c r="I15" s="663" t="s">
        <v>578</v>
      </c>
      <c r="J15" s="663" t="s">
        <v>569</v>
      </c>
      <c r="K15" s="663" t="s">
        <v>579</v>
      </c>
      <c r="L15" s="665">
        <v>93.500000000000014</v>
      </c>
      <c r="M15" s="665">
        <v>5</v>
      </c>
      <c r="N15" s="666">
        <v>467.50000000000006</v>
      </c>
    </row>
    <row r="16" spans="1:14" ht="14.4" customHeight="1" x14ac:dyDescent="0.3">
      <c r="A16" s="661" t="s">
        <v>529</v>
      </c>
      <c r="B16" s="662" t="s">
        <v>530</v>
      </c>
      <c r="C16" s="663" t="s">
        <v>534</v>
      </c>
      <c r="D16" s="664" t="s">
        <v>1569</v>
      </c>
      <c r="E16" s="663" t="s">
        <v>545</v>
      </c>
      <c r="F16" s="664" t="s">
        <v>1572</v>
      </c>
      <c r="G16" s="663" t="s">
        <v>567</v>
      </c>
      <c r="H16" s="663" t="s">
        <v>580</v>
      </c>
      <c r="I16" s="663" t="s">
        <v>581</v>
      </c>
      <c r="J16" s="663" t="s">
        <v>582</v>
      </c>
      <c r="K16" s="663" t="s">
        <v>583</v>
      </c>
      <c r="L16" s="665">
        <v>41.13</v>
      </c>
      <c r="M16" s="665">
        <v>2</v>
      </c>
      <c r="N16" s="666">
        <v>82.26</v>
      </c>
    </row>
    <row r="17" spans="1:14" ht="14.4" customHeight="1" x14ac:dyDescent="0.3">
      <c r="A17" s="661" t="s">
        <v>529</v>
      </c>
      <c r="B17" s="662" t="s">
        <v>530</v>
      </c>
      <c r="C17" s="663" t="s">
        <v>534</v>
      </c>
      <c r="D17" s="664" t="s">
        <v>1569</v>
      </c>
      <c r="E17" s="663" t="s">
        <v>545</v>
      </c>
      <c r="F17" s="664" t="s">
        <v>1572</v>
      </c>
      <c r="G17" s="663" t="s">
        <v>567</v>
      </c>
      <c r="H17" s="663" t="s">
        <v>584</v>
      </c>
      <c r="I17" s="663" t="s">
        <v>585</v>
      </c>
      <c r="J17" s="663" t="s">
        <v>586</v>
      </c>
      <c r="K17" s="663" t="s">
        <v>587</v>
      </c>
      <c r="L17" s="665">
        <v>87.030000000000015</v>
      </c>
      <c r="M17" s="665">
        <v>5</v>
      </c>
      <c r="N17" s="666">
        <v>435.15000000000009</v>
      </c>
    </row>
    <row r="18" spans="1:14" ht="14.4" customHeight="1" x14ac:dyDescent="0.3">
      <c r="A18" s="661" t="s">
        <v>529</v>
      </c>
      <c r="B18" s="662" t="s">
        <v>530</v>
      </c>
      <c r="C18" s="663" t="s">
        <v>534</v>
      </c>
      <c r="D18" s="664" t="s">
        <v>1569</v>
      </c>
      <c r="E18" s="663" t="s">
        <v>545</v>
      </c>
      <c r="F18" s="664" t="s">
        <v>1572</v>
      </c>
      <c r="G18" s="663" t="s">
        <v>567</v>
      </c>
      <c r="H18" s="663" t="s">
        <v>588</v>
      </c>
      <c r="I18" s="663" t="s">
        <v>589</v>
      </c>
      <c r="J18" s="663" t="s">
        <v>590</v>
      </c>
      <c r="K18" s="663" t="s">
        <v>591</v>
      </c>
      <c r="L18" s="665">
        <v>96.820640780661407</v>
      </c>
      <c r="M18" s="665">
        <v>10</v>
      </c>
      <c r="N18" s="666">
        <v>968.20640780661404</v>
      </c>
    </row>
    <row r="19" spans="1:14" ht="14.4" customHeight="1" x14ac:dyDescent="0.3">
      <c r="A19" s="661" t="s">
        <v>529</v>
      </c>
      <c r="B19" s="662" t="s">
        <v>530</v>
      </c>
      <c r="C19" s="663" t="s">
        <v>534</v>
      </c>
      <c r="D19" s="664" t="s">
        <v>1569</v>
      </c>
      <c r="E19" s="663" t="s">
        <v>545</v>
      </c>
      <c r="F19" s="664" t="s">
        <v>1572</v>
      </c>
      <c r="G19" s="663" t="s">
        <v>567</v>
      </c>
      <c r="H19" s="663" t="s">
        <v>592</v>
      </c>
      <c r="I19" s="663" t="s">
        <v>593</v>
      </c>
      <c r="J19" s="663" t="s">
        <v>594</v>
      </c>
      <c r="K19" s="663" t="s">
        <v>595</v>
      </c>
      <c r="L19" s="665">
        <v>167.61000000000004</v>
      </c>
      <c r="M19" s="665">
        <v>1</v>
      </c>
      <c r="N19" s="666">
        <v>167.61000000000004</v>
      </c>
    </row>
    <row r="20" spans="1:14" ht="14.4" customHeight="1" x14ac:dyDescent="0.3">
      <c r="A20" s="661" t="s">
        <v>529</v>
      </c>
      <c r="B20" s="662" t="s">
        <v>530</v>
      </c>
      <c r="C20" s="663" t="s">
        <v>534</v>
      </c>
      <c r="D20" s="664" t="s">
        <v>1569</v>
      </c>
      <c r="E20" s="663" t="s">
        <v>545</v>
      </c>
      <c r="F20" s="664" t="s">
        <v>1572</v>
      </c>
      <c r="G20" s="663" t="s">
        <v>567</v>
      </c>
      <c r="H20" s="663" t="s">
        <v>596</v>
      </c>
      <c r="I20" s="663" t="s">
        <v>597</v>
      </c>
      <c r="J20" s="663" t="s">
        <v>598</v>
      </c>
      <c r="K20" s="663" t="s">
        <v>599</v>
      </c>
      <c r="L20" s="665">
        <v>64.54000000000002</v>
      </c>
      <c r="M20" s="665">
        <v>7</v>
      </c>
      <c r="N20" s="666">
        <v>451.78000000000014</v>
      </c>
    </row>
    <row r="21" spans="1:14" ht="14.4" customHeight="1" x14ac:dyDescent="0.3">
      <c r="A21" s="661" t="s">
        <v>529</v>
      </c>
      <c r="B21" s="662" t="s">
        <v>530</v>
      </c>
      <c r="C21" s="663" t="s">
        <v>534</v>
      </c>
      <c r="D21" s="664" t="s">
        <v>1569</v>
      </c>
      <c r="E21" s="663" t="s">
        <v>545</v>
      </c>
      <c r="F21" s="664" t="s">
        <v>1572</v>
      </c>
      <c r="G21" s="663" t="s">
        <v>567</v>
      </c>
      <c r="H21" s="663" t="s">
        <v>600</v>
      </c>
      <c r="I21" s="663" t="s">
        <v>601</v>
      </c>
      <c r="J21" s="663" t="s">
        <v>602</v>
      </c>
      <c r="K21" s="663" t="s">
        <v>603</v>
      </c>
      <c r="L21" s="665">
        <v>43.620039767452901</v>
      </c>
      <c r="M21" s="665">
        <v>4</v>
      </c>
      <c r="N21" s="666">
        <v>174.48015906981161</v>
      </c>
    </row>
    <row r="22" spans="1:14" ht="14.4" customHeight="1" x14ac:dyDescent="0.3">
      <c r="A22" s="661" t="s">
        <v>529</v>
      </c>
      <c r="B22" s="662" t="s">
        <v>530</v>
      </c>
      <c r="C22" s="663" t="s">
        <v>534</v>
      </c>
      <c r="D22" s="664" t="s">
        <v>1569</v>
      </c>
      <c r="E22" s="663" t="s">
        <v>545</v>
      </c>
      <c r="F22" s="664" t="s">
        <v>1572</v>
      </c>
      <c r="G22" s="663" t="s">
        <v>567</v>
      </c>
      <c r="H22" s="663" t="s">
        <v>604</v>
      </c>
      <c r="I22" s="663" t="s">
        <v>605</v>
      </c>
      <c r="J22" s="663" t="s">
        <v>606</v>
      </c>
      <c r="K22" s="663" t="s">
        <v>607</v>
      </c>
      <c r="L22" s="665">
        <v>73.314476624103222</v>
      </c>
      <c r="M22" s="665">
        <v>13</v>
      </c>
      <c r="N22" s="666">
        <v>953.08819611334184</v>
      </c>
    </row>
    <row r="23" spans="1:14" ht="14.4" customHeight="1" x14ac:dyDescent="0.3">
      <c r="A23" s="661" t="s">
        <v>529</v>
      </c>
      <c r="B23" s="662" t="s">
        <v>530</v>
      </c>
      <c r="C23" s="663" t="s">
        <v>534</v>
      </c>
      <c r="D23" s="664" t="s">
        <v>1569</v>
      </c>
      <c r="E23" s="663" t="s">
        <v>545</v>
      </c>
      <c r="F23" s="664" t="s">
        <v>1572</v>
      </c>
      <c r="G23" s="663" t="s">
        <v>567</v>
      </c>
      <c r="H23" s="663" t="s">
        <v>608</v>
      </c>
      <c r="I23" s="663" t="s">
        <v>609</v>
      </c>
      <c r="J23" s="663" t="s">
        <v>610</v>
      </c>
      <c r="K23" s="663" t="s">
        <v>611</v>
      </c>
      <c r="L23" s="665">
        <v>63.949998798003229</v>
      </c>
      <c r="M23" s="665">
        <v>15</v>
      </c>
      <c r="N23" s="666">
        <v>959.24998197004845</v>
      </c>
    </row>
    <row r="24" spans="1:14" ht="14.4" customHeight="1" x14ac:dyDescent="0.3">
      <c r="A24" s="661" t="s">
        <v>529</v>
      </c>
      <c r="B24" s="662" t="s">
        <v>530</v>
      </c>
      <c r="C24" s="663" t="s">
        <v>534</v>
      </c>
      <c r="D24" s="664" t="s">
        <v>1569</v>
      </c>
      <c r="E24" s="663" t="s">
        <v>545</v>
      </c>
      <c r="F24" s="664" t="s">
        <v>1572</v>
      </c>
      <c r="G24" s="663" t="s">
        <v>567</v>
      </c>
      <c r="H24" s="663" t="s">
        <v>612</v>
      </c>
      <c r="I24" s="663" t="s">
        <v>613</v>
      </c>
      <c r="J24" s="663" t="s">
        <v>614</v>
      </c>
      <c r="K24" s="663" t="s">
        <v>583</v>
      </c>
      <c r="L24" s="665">
        <v>40.169999999999995</v>
      </c>
      <c r="M24" s="665">
        <v>2</v>
      </c>
      <c r="N24" s="666">
        <v>80.339999999999989</v>
      </c>
    </row>
    <row r="25" spans="1:14" ht="14.4" customHeight="1" x14ac:dyDescent="0.3">
      <c r="A25" s="661" t="s">
        <v>529</v>
      </c>
      <c r="B25" s="662" t="s">
        <v>530</v>
      </c>
      <c r="C25" s="663" t="s">
        <v>534</v>
      </c>
      <c r="D25" s="664" t="s">
        <v>1569</v>
      </c>
      <c r="E25" s="663" t="s">
        <v>545</v>
      </c>
      <c r="F25" s="664" t="s">
        <v>1572</v>
      </c>
      <c r="G25" s="663" t="s">
        <v>567</v>
      </c>
      <c r="H25" s="663" t="s">
        <v>615</v>
      </c>
      <c r="I25" s="663" t="s">
        <v>616</v>
      </c>
      <c r="J25" s="663" t="s">
        <v>614</v>
      </c>
      <c r="K25" s="663" t="s">
        <v>617</v>
      </c>
      <c r="L25" s="665">
        <v>77.609984021197249</v>
      </c>
      <c r="M25" s="665">
        <v>35</v>
      </c>
      <c r="N25" s="666">
        <v>2716.3494407419039</v>
      </c>
    </row>
    <row r="26" spans="1:14" ht="14.4" customHeight="1" x14ac:dyDescent="0.3">
      <c r="A26" s="661" t="s">
        <v>529</v>
      </c>
      <c r="B26" s="662" t="s">
        <v>530</v>
      </c>
      <c r="C26" s="663" t="s">
        <v>534</v>
      </c>
      <c r="D26" s="664" t="s">
        <v>1569</v>
      </c>
      <c r="E26" s="663" t="s">
        <v>545</v>
      </c>
      <c r="F26" s="664" t="s">
        <v>1572</v>
      </c>
      <c r="G26" s="663" t="s">
        <v>567</v>
      </c>
      <c r="H26" s="663" t="s">
        <v>618</v>
      </c>
      <c r="I26" s="663" t="s">
        <v>619</v>
      </c>
      <c r="J26" s="663" t="s">
        <v>620</v>
      </c>
      <c r="K26" s="663" t="s">
        <v>621</v>
      </c>
      <c r="L26" s="665">
        <v>66.149999999999977</v>
      </c>
      <c r="M26" s="665">
        <v>5</v>
      </c>
      <c r="N26" s="666">
        <v>330.74999999999989</v>
      </c>
    </row>
    <row r="27" spans="1:14" ht="14.4" customHeight="1" x14ac:dyDescent="0.3">
      <c r="A27" s="661" t="s">
        <v>529</v>
      </c>
      <c r="B27" s="662" t="s">
        <v>530</v>
      </c>
      <c r="C27" s="663" t="s">
        <v>534</v>
      </c>
      <c r="D27" s="664" t="s">
        <v>1569</v>
      </c>
      <c r="E27" s="663" t="s">
        <v>545</v>
      </c>
      <c r="F27" s="664" t="s">
        <v>1572</v>
      </c>
      <c r="G27" s="663" t="s">
        <v>567</v>
      </c>
      <c r="H27" s="663" t="s">
        <v>622</v>
      </c>
      <c r="I27" s="663" t="s">
        <v>623</v>
      </c>
      <c r="J27" s="663" t="s">
        <v>624</v>
      </c>
      <c r="K27" s="663" t="s">
        <v>625</v>
      </c>
      <c r="L27" s="665">
        <v>485.81999999999994</v>
      </c>
      <c r="M27" s="665">
        <v>1</v>
      </c>
      <c r="N27" s="666">
        <v>485.81999999999994</v>
      </c>
    </row>
    <row r="28" spans="1:14" ht="14.4" customHeight="1" x14ac:dyDescent="0.3">
      <c r="A28" s="661" t="s">
        <v>529</v>
      </c>
      <c r="B28" s="662" t="s">
        <v>530</v>
      </c>
      <c r="C28" s="663" t="s">
        <v>534</v>
      </c>
      <c r="D28" s="664" t="s">
        <v>1569</v>
      </c>
      <c r="E28" s="663" t="s">
        <v>545</v>
      </c>
      <c r="F28" s="664" t="s">
        <v>1572</v>
      </c>
      <c r="G28" s="663" t="s">
        <v>567</v>
      </c>
      <c r="H28" s="663" t="s">
        <v>626</v>
      </c>
      <c r="I28" s="663" t="s">
        <v>627</v>
      </c>
      <c r="J28" s="663" t="s">
        <v>628</v>
      </c>
      <c r="K28" s="663" t="s">
        <v>629</v>
      </c>
      <c r="L28" s="665">
        <v>56.880003557184871</v>
      </c>
      <c r="M28" s="665">
        <v>112</v>
      </c>
      <c r="N28" s="666">
        <v>6370.5603984047057</v>
      </c>
    </row>
    <row r="29" spans="1:14" ht="14.4" customHeight="1" x14ac:dyDescent="0.3">
      <c r="A29" s="661" t="s">
        <v>529</v>
      </c>
      <c r="B29" s="662" t="s">
        <v>530</v>
      </c>
      <c r="C29" s="663" t="s">
        <v>534</v>
      </c>
      <c r="D29" s="664" t="s">
        <v>1569</v>
      </c>
      <c r="E29" s="663" t="s">
        <v>545</v>
      </c>
      <c r="F29" s="664" t="s">
        <v>1572</v>
      </c>
      <c r="G29" s="663" t="s">
        <v>567</v>
      </c>
      <c r="H29" s="663" t="s">
        <v>630</v>
      </c>
      <c r="I29" s="663" t="s">
        <v>631</v>
      </c>
      <c r="J29" s="663" t="s">
        <v>632</v>
      </c>
      <c r="K29" s="663" t="s">
        <v>633</v>
      </c>
      <c r="L29" s="665">
        <v>41.350000000000009</v>
      </c>
      <c r="M29" s="665">
        <v>4</v>
      </c>
      <c r="N29" s="666">
        <v>165.40000000000003</v>
      </c>
    </row>
    <row r="30" spans="1:14" ht="14.4" customHeight="1" x14ac:dyDescent="0.3">
      <c r="A30" s="661" t="s">
        <v>529</v>
      </c>
      <c r="B30" s="662" t="s">
        <v>530</v>
      </c>
      <c r="C30" s="663" t="s">
        <v>534</v>
      </c>
      <c r="D30" s="664" t="s">
        <v>1569</v>
      </c>
      <c r="E30" s="663" t="s">
        <v>545</v>
      </c>
      <c r="F30" s="664" t="s">
        <v>1572</v>
      </c>
      <c r="G30" s="663" t="s">
        <v>567</v>
      </c>
      <c r="H30" s="663" t="s">
        <v>634</v>
      </c>
      <c r="I30" s="663" t="s">
        <v>635</v>
      </c>
      <c r="J30" s="663" t="s">
        <v>636</v>
      </c>
      <c r="K30" s="663" t="s">
        <v>637</v>
      </c>
      <c r="L30" s="665">
        <v>40.350002422567897</v>
      </c>
      <c r="M30" s="665">
        <v>1</v>
      </c>
      <c r="N30" s="666">
        <v>40.350002422567897</v>
      </c>
    </row>
    <row r="31" spans="1:14" ht="14.4" customHeight="1" x14ac:dyDescent="0.3">
      <c r="A31" s="661" t="s">
        <v>529</v>
      </c>
      <c r="B31" s="662" t="s">
        <v>530</v>
      </c>
      <c r="C31" s="663" t="s">
        <v>534</v>
      </c>
      <c r="D31" s="664" t="s">
        <v>1569</v>
      </c>
      <c r="E31" s="663" t="s">
        <v>545</v>
      </c>
      <c r="F31" s="664" t="s">
        <v>1572</v>
      </c>
      <c r="G31" s="663" t="s">
        <v>567</v>
      </c>
      <c r="H31" s="663" t="s">
        <v>638</v>
      </c>
      <c r="I31" s="663" t="s">
        <v>639</v>
      </c>
      <c r="J31" s="663" t="s">
        <v>640</v>
      </c>
      <c r="K31" s="663" t="s">
        <v>641</v>
      </c>
      <c r="L31" s="665">
        <v>93.080083810286482</v>
      </c>
      <c r="M31" s="665">
        <v>5</v>
      </c>
      <c r="N31" s="666">
        <v>465.40041905143244</v>
      </c>
    </row>
    <row r="32" spans="1:14" ht="14.4" customHeight="1" x14ac:dyDescent="0.3">
      <c r="A32" s="661" t="s">
        <v>529</v>
      </c>
      <c r="B32" s="662" t="s">
        <v>530</v>
      </c>
      <c r="C32" s="663" t="s">
        <v>534</v>
      </c>
      <c r="D32" s="664" t="s">
        <v>1569</v>
      </c>
      <c r="E32" s="663" t="s">
        <v>545</v>
      </c>
      <c r="F32" s="664" t="s">
        <v>1572</v>
      </c>
      <c r="G32" s="663" t="s">
        <v>567</v>
      </c>
      <c r="H32" s="663" t="s">
        <v>642</v>
      </c>
      <c r="I32" s="663" t="s">
        <v>643</v>
      </c>
      <c r="J32" s="663" t="s">
        <v>644</v>
      </c>
      <c r="K32" s="663" t="s">
        <v>645</v>
      </c>
      <c r="L32" s="665">
        <v>105.06</v>
      </c>
      <c r="M32" s="665">
        <v>1</v>
      </c>
      <c r="N32" s="666">
        <v>105.06</v>
      </c>
    </row>
    <row r="33" spans="1:14" ht="14.4" customHeight="1" x14ac:dyDescent="0.3">
      <c r="A33" s="661" t="s">
        <v>529</v>
      </c>
      <c r="B33" s="662" t="s">
        <v>530</v>
      </c>
      <c r="C33" s="663" t="s">
        <v>534</v>
      </c>
      <c r="D33" s="664" t="s">
        <v>1569</v>
      </c>
      <c r="E33" s="663" t="s">
        <v>545</v>
      </c>
      <c r="F33" s="664" t="s">
        <v>1572</v>
      </c>
      <c r="G33" s="663" t="s">
        <v>567</v>
      </c>
      <c r="H33" s="663" t="s">
        <v>646</v>
      </c>
      <c r="I33" s="663" t="s">
        <v>646</v>
      </c>
      <c r="J33" s="663" t="s">
        <v>647</v>
      </c>
      <c r="K33" s="663" t="s">
        <v>648</v>
      </c>
      <c r="L33" s="665">
        <v>36.53</v>
      </c>
      <c r="M33" s="665">
        <v>24</v>
      </c>
      <c r="N33" s="666">
        <v>876.72</v>
      </c>
    </row>
    <row r="34" spans="1:14" ht="14.4" customHeight="1" x14ac:dyDescent="0.3">
      <c r="A34" s="661" t="s">
        <v>529</v>
      </c>
      <c r="B34" s="662" t="s">
        <v>530</v>
      </c>
      <c r="C34" s="663" t="s">
        <v>534</v>
      </c>
      <c r="D34" s="664" t="s">
        <v>1569</v>
      </c>
      <c r="E34" s="663" t="s">
        <v>545</v>
      </c>
      <c r="F34" s="664" t="s">
        <v>1572</v>
      </c>
      <c r="G34" s="663" t="s">
        <v>567</v>
      </c>
      <c r="H34" s="663" t="s">
        <v>649</v>
      </c>
      <c r="I34" s="663" t="s">
        <v>650</v>
      </c>
      <c r="J34" s="663" t="s">
        <v>651</v>
      </c>
      <c r="K34" s="663" t="s">
        <v>652</v>
      </c>
      <c r="L34" s="665">
        <v>55.249999999999993</v>
      </c>
      <c r="M34" s="665">
        <v>1</v>
      </c>
      <c r="N34" s="666">
        <v>55.249999999999993</v>
      </c>
    </row>
    <row r="35" spans="1:14" ht="14.4" customHeight="1" x14ac:dyDescent="0.3">
      <c r="A35" s="661" t="s">
        <v>529</v>
      </c>
      <c r="B35" s="662" t="s">
        <v>530</v>
      </c>
      <c r="C35" s="663" t="s">
        <v>534</v>
      </c>
      <c r="D35" s="664" t="s">
        <v>1569</v>
      </c>
      <c r="E35" s="663" t="s">
        <v>545</v>
      </c>
      <c r="F35" s="664" t="s">
        <v>1572</v>
      </c>
      <c r="G35" s="663" t="s">
        <v>567</v>
      </c>
      <c r="H35" s="663" t="s">
        <v>653</v>
      </c>
      <c r="I35" s="663" t="s">
        <v>654</v>
      </c>
      <c r="J35" s="663" t="s">
        <v>655</v>
      </c>
      <c r="K35" s="663" t="s">
        <v>656</v>
      </c>
      <c r="L35" s="665">
        <v>161.32000000000005</v>
      </c>
      <c r="M35" s="665">
        <v>1</v>
      </c>
      <c r="N35" s="666">
        <v>161.32000000000005</v>
      </c>
    </row>
    <row r="36" spans="1:14" ht="14.4" customHeight="1" x14ac:dyDescent="0.3">
      <c r="A36" s="661" t="s">
        <v>529</v>
      </c>
      <c r="B36" s="662" t="s">
        <v>530</v>
      </c>
      <c r="C36" s="663" t="s">
        <v>534</v>
      </c>
      <c r="D36" s="664" t="s">
        <v>1569</v>
      </c>
      <c r="E36" s="663" t="s">
        <v>545</v>
      </c>
      <c r="F36" s="664" t="s">
        <v>1572</v>
      </c>
      <c r="G36" s="663" t="s">
        <v>567</v>
      </c>
      <c r="H36" s="663" t="s">
        <v>657</v>
      </c>
      <c r="I36" s="663" t="s">
        <v>658</v>
      </c>
      <c r="J36" s="663" t="s">
        <v>659</v>
      </c>
      <c r="K36" s="663" t="s">
        <v>660</v>
      </c>
      <c r="L36" s="665">
        <v>270.61</v>
      </c>
      <c r="M36" s="665">
        <v>2</v>
      </c>
      <c r="N36" s="666">
        <v>541.22</v>
      </c>
    </row>
    <row r="37" spans="1:14" ht="14.4" customHeight="1" x14ac:dyDescent="0.3">
      <c r="A37" s="661" t="s">
        <v>529</v>
      </c>
      <c r="B37" s="662" t="s">
        <v>530</v>
      </c>
      <c r="C37" s="663" t="s">
        <v>534</v>
      </c>
      <c r="D37" s="664" t="s">
        <v>1569</v>
      </c>
      <c r="E37" s="663" t="s">
        <v>545</v>
      </c>
      <c r="F37" s="664" t="s">
        <v>1572</v>
      </c>
      <c r="G37" s="663" t="s">
        <v>567</v>
      </c>
      <c r="H37" s="663" t="s">
        <v>661</v>
      </c>
      <c r="I37" s="663" t="s">
        <v>662</v>
      </c>
      <c r="J37" s="663" t="s">
        <v>663</v>
      </c>
      <c r="K37" s="663" t="s">
        <v>660</v>
      </c>
      <c r="L37" s="665">
        <v>270.60999999999996</v>
      </c>
      <c r="M37" s="665">
        <v>1</v>
      </c>
      <c r="N37" s="666">
        <v>270.60999999999996</v>
      </c>
    </row>
    <row r="38" spans="1:14" ht="14.4" customHeight="1" x14ac:dyDescent="0.3">
      <c r="A38" s="661" t="s">
        <v>529</v>
      </c>
      <c r="B38" s="662" t="s">
        <v>530</v>
      </c>
      <c r="C38" s="663" t="s">
        <v>534</v>
      </c>
      <c r="D38" s="664" t="s">
        <v>1569</v>
      </c>
      <c r="E38" s="663" t="s">
        <v>545</v>
      </c>
      <c r="F38" s="664" t="s">
        <v>1572</v>
      </c>
      <c r="G38" s="663" t="s">
        <v>567</v>
      </c>
      <c r="H38" s="663" t="s">
        <v>664</v>
      </c>
      <c r="I38" s="663" t="s">
        <v>665</v>
      </c>
      <c r="J38" s="663" t="s">
        <v>666</v>
      </c>
      <c r="K38" s="663" t="s">
        <v>667</v>
      </c>
      <c r="L38" s="665">
        <v>63.440109007744283</v>
      </c>
      <c r="M38" s="665">
        <v>1</v>
      </c>
      <c r="N38" s="666">
        <v>63.440109007744283</v>
      </c>
    </row>
    <row r="39" spans="1:14" ht="14.4" customHeight="1" x14ac:dyDescent="0.3">
      <c r="A39" s="661" t="s">
        <v>529</v>
      </c>
      <c r="B39" s="662" t="s">
        <v>530</v>
      </c>
      <c r="C39" s="663" t="s">
        <v>534</v>
      </c>
      <c r="D39" s="664" t="s">
        <v>1569</v>
      </c>
      <c r="E39" s="663" t="s">
        <v>545</v>
      </c>
      <c r="F39" s="664" t="s">
        <v>1572</v>
      </c>
      <c r="G39" s="663" t="s">
        <v>567</v>
      </c>
      <c r="H39" s="663" t="s">
        <v>668</v>
      </c>
      <c r="I39" s="663" t="s">
        <v>669</v>
      </c>
      <c r="J39" s="663" t="s">
        <v>670</v>
      </c>
      <c r="K39" s="663" t="s">
        <v>671</v>
      </c>
      <c r="L39" s="665">
        <v>71.170000000000016</v>
      </c>
      <c r="M39" s="665">
        <v>3</v>
      </c>
      <c r="N39" s="666">
        <v>213.51000000000005</v>
      </c>
    </row>
    <row r="40" spans="1:14" ht="14.4" customHeight="1" x14ac:dyDescent="0.3">
      <c r="A40" s="661" t="s">
        <v>529</v>
      </c>
      <c r="B40" s="662" t="s">
        <v>530</v>
      </c>
      <c r="C40" s="663" t="s">
        <v>534</v>
      </c>
      <c r="D40" s="664" t="s">
        <v>1569</v>
      </c>
      <c r="E40" s="663" t="s">
        <v>545</v>
      </c>
      <c r="F40" s="664" t="s">
        <v>1572</v>
      </c>
      <c r="G40" s="663" t="s">
        <v>567</v>
      </c>
      <c r="H40" s="663" t="s">
        <v>672</v>
      </c>
      <c r="I40" s="663" t="s">
        <v>673</v>
      </c>
      <c r="J40" s="663" t="s">
        <v>674</v>
      </c>
      <c r="K40" s="663" t="s">
        <v>675</v>
      </c>
      <c r="L40" s="665">
        <v>38.979907796610235</v>
      </c>
      <c r="M40" s="665">
        <v>3</v>
      </c>
      <c r="N40" s="666">
        <v>116.9397233898307</v>
      </c>
    </row>
    <row r="41" spans="1:14" ht="14.4" customHeight="1" x14ac:dyDescent="0.3">
      <c r="A41" s="661" t="s">
        <v>529</v>
      </c>
      <c r="B41" s="662" t="s">
        <v>530</v>
      </c>
      <c r="C41" s="663" t="s">
        <v>534</v>
      </c>
      <c r="D41" s="664" t="s">
        <v>1569</v>
      </c>
      <c r="E41" s="663" t="s">
        <v>545</v>
      </c>
      <c r="F41" s="664" t="s">
        <v>1572</v>
      </c>
      <c r="G41" s="663" t="s">
        <v>567</v>
      </c>
      <c r="H41" s="663" t="s">
        <v>676</v>
      </c>
      <c r="I41" s="663" t="s">
        <v>677</v>
      </c>
      <c r="J41" s="663" t="s">
        <v>678</v>
      </c>
      <c r="K41" s="663" t="s">
        <v>679</v>
      </c>
      <c r="L41" s="665">
        <v>178.74858710873343</v>
      </c>
      <c r="M41" s="665">
        <v>2</v>
      </c>
      <c r="N41" s="666">
        <v>357.49717421746686</v>
      </c>
    </row>
    <row r="42" spans="1:14" ht="14.4" customHeight="1" x14ac:dyDescent="0.3">
      <c r="A42" s="661" t="s">
        <v>529</v>
      </c>
      <c r="B42" s="662" t="s">
        <v>530</v>
      </c>
      <c r="C42" s="663" t="s">
        <v>534</v>
      </c>
      <c r="D42" s="664" t="s">
        <v>1569</v>
      </c>
      <c r="E42" s="663" t="s">
        <v>545</v>
      </c>
      <c r="F42" s="664" t="s">
        <v>1572</v>
      </c>
      <c r="G42" s="663" t="s">
        <v>567</v>
      </c>
      <c r="H42" s="663" t="s">
        <v>680</v>
      </c>
      <c r="I42" s="663" t="s">
        <v>681</v>
      </c>
      <c r="J42" s="663" t="s">
        <v>628</v>
      </c>
      <c r="K42" s="663" t="s">
        <v>682</v>
      </c>
      <c r="L42" s="665">
        <v>44.590053479976497</v>
      </c>
      <c r="M42" s="665">
        <v>43</v>
      </c>
      <c r="N42" s="666">
        <v>1917.3722996389893</v>
      </c>
    </row>
    <row r="43" spans="1:14" ht="14.4" customHeight="1" x14ac:dyDescent="0.3">
      <c r="A43" s="661" t="s">
        <v>529</v>
      </c>
      <c r="B43" s="662" t="s">
        <v>530</v>
      </c>
      <c r="C43" s="663" t="s">
        <v>534</v>
      </c>
      <c r="D43" s="664" t="s">
        <v>1569</v>
      </c>
      <c r="E43" s="663" t="s">
        <v>545</v>
      </c>
      <c r="F43" s="664" t="s">
        <v>1572</v>
      </c>
      <c r="G43" s="663" t="s">
        <v>567</v>
      </c>
      <c r="H43" s="663" t="s">
        <v>683</v>
      </c>
      <c r="I43" s="663" t="s">
        <v>684</v>
      </c>
      <c r="J43" s="663" t="s">
        <v>685</v>
      </c>
      <c r="K43" s="663" t="s">
        <v>686</v>
      </c>
      <c r="L43" s="665">
        <v>34.530566139821616</v>
      </c>
      <c r="M43" s="665">
        <v>1</v>
      </c>
      <c r="N43" s="666">
        <v>34.530566139821616</v>
      </c>
    </row>
    <row r="44" spans="1:14" ht="14.4" customHeight="1" x14ac:dyDescent="0.3">
      <c r="A44" s="661" t="s">
        <v>529</v>
      </c>
      <c r="B44" s="662" t="s">
        <v>530</v>
      </c>
      <c r="C44" s="663" t="s">
        <v>534</v>
      </c>
      <c r="D44" s="664" t="s">
        <v>1569</v>
      </c>
      <c r="E44" s="663" t="s">
        <v>545</v>
      </c>
      <c r="F44" s="664" t="s">
        <v>1572</v>
      </c>
      <c r="G44" s="663" t="s">
        <v>567</v>
      </c>
      <c r="H44" s="663" t="s">
        <v>687</v>
      </c>
      <c r="I44" s="663" t="s">
        <v>688</v>
      </c>
      <c r="J44" s="663" t="s">
        <v>689</v>
      </c>
      <c r="K44" s="663" t="s">
        <v>690</v>
      </c>
      <c r="L44" s="665">
        <v>73.660000000000011</v>
      </c>
      <c r="M44" s="665">
        <v>1</v>
      </c>
      <c r="N44" s="666">
        <v>73.660000000000011</v>
      </c>
    </row>
    <row r="45" spans="1:14" ht="14.4" customHeight="1" x14ac:dyDescent="0.3">
      <c r="A45" s="661" t="s">
        <v>529</v>
      </c>
      <c r="B45" s="662" t="s">
        <v>530</v>
      </c>
      <c r="C45" s="663" t="s">
        <v>534</v>
      </c>
      <c r="D45" s="664" t="s">
        <v>1569</v>
      </c>
      <c r="E45" s="663" t="s">
        <v>545</v>
      </c>
      <c r="F45" s="664" t="s">
        <v>1572</v>
      </c>
      <c r="G45" s="663" t="s">
        <v>567</v>
      </c>
      <c r="H45" s="663" t="s">
        <v>691</v>
      </c>
      <c r="I45" s="663" t="s">
        <v>692</v>
      </c>
      <c r="J45" s="663" t="s">
        <v>693</v>
      </c>
      <c r="K45" s="663" t="s">
        <v>694</v>
      </c>
      <c r="L45" s="665">
        <v>82.57</v>
      </c>
      <c r="M45" s="665">
        <v>2</v>
      </c>
      <c r="N45" s="666">
        <v>165.14</v>
      </c>
    </row>
    <row r="46" spans="1:14" ht="14.4" customHeight="1" x14ac:dyDescent="0.3">
      <c r="A46" s="661" t="s">
        <v>529</v>
      </c>
      <c r="B46" s="662" t="s">
        <v>530</v>
      </c>
      <c r="C46" s="663" t="s">
        <v>534</v>
      </c>
      <c r="D46" s="664" t="s">
        <v>1569</v>
      </c>
      <c r="E46" s="663" t="s">
        <v>545</v>
      </c>
      <c r="F46" s="664" t="s">
        <v>1572</v>
      </c>
      <c r="G46" s="663" t="s">
        <v>567</v>
      </c>
      <c r="H46" s="663" t="s">
        <v>695</v>
      </c>
      <c r="I46" s="663" t="s">
        <v>696</v>
      </c>
      <c r="J46" s="663" t="s">
        <v>697</v>
      </c>
      <c r="K46" s="663" t="s">
        <v>698</v>
      </c>
      <c r="L46" s="665">
        <v>154.78</v>
      </c>
      <c r="M46" s="665">
        <v>1</v>
      </c>
      <c r="N46" s="666">
        <v>154.78</v>
      </c>
    </row>
    <row r="47" spans="1:14" ht="14.4" customHeight="1" x14ac:dyDescent="0.3">
      <c r="A47" s="661" t="s">
        <v>529</v>
      </c>
      <c r="B47" s="662" t="s">
        <v>530</v>
      </c>
      <c r="C47" s="663" t="s">
        <v>534</v>
      </c>
      <c r="D47" s="664" t="s">
        <v>1569</v>
      </c>
      <c r="E47" s="663" t="s">
        <v>545</v>
      </c>
      <c r="F47" s="664" t="s">
        <v>1572</v>
      </c>
      <c r="G47" s="663" t="s">
        <v>567</v>
      </c>
      <c r="H47" s="663" t="s">
        <v>699</v>
      </c>
      <c r="I47" s="663" t="s">
        <v>700</v>
      </c>
      <c r="J47" s="663" t="s">
        <v>701</v>
      </c>
      <c r="K47" s="663" t="s">
        <v>702</v>
      </c>
      <c r="L47" s="665">
        <v>150.48999999999995</v>
      </c>
      <c r="M47" s="665">
        <v>2</v>
      </c>
      <c r="N47" s="666">
        <v>300.9799999999999</v>
      </c>
    </row>
    <row r="48" spans="1:14" ht="14.4" customHeight="1" x14ac:dyDescent="0.3">
      <c r="A48" s="661" t="s">
        <v>529</v>
      </c>
      <c r="B48" s="662" t="s">
        <v>530</v>
      </c>
      <c r="C48" s="663" t="s">
        <v>534</v>
      </c>
      <c r="D48" s="664" t="s">
        <v>1569</v>
      </c>
      <c r="E48" s="663" t="s">
        <v>545</v>
      </c>
      <c r="F48" s="664" t="s">
        <v>1572</v>
      </c>
      <c r="G48" s="663" t="s">
        <v>567</v>
      </c>
      <c r="H48" s="663" t="s">
        <v>703</v>
      </c>
      <c r="I48" s="663" t="s">
        <v>704</v>
      </c>
      <c r="J48" s="663" t="s">
        <v>705</v>
      </c>
      <c r="K48" s="663" t="s">
        <v>706</v>
      </c>
      <c r="L48" s="665">
        <v>117.41000000000001</v>
      </c>
      <c r="M48" s="665">
        <v>12</v>
      </c>
      <c r="N48" s="666">
        <v>1408.92</v>
      </c>
    </row>
    <row r="49" spans="1:14" ht="14.4" customHeight="1" x14ac:dyDescent="0.3">
      <c r="A49" s="661" t="s">
        <v>529</v>
      </c>
      <c r="B49" s="662" t="s">
        <v>530</v>
      </c>
      <c r="C49" s="663" t="s">
        <v>534</v>
      </c>
      <c r="D49" s="664" t="s">
        <v>1569</v>
      </c>
      <c r="E49" s="663" t="s">
        <v>545</v>
      </c>
      <c r="F49" s="664" t="s">
        <v>1572</v>
      </c>
      <c r="G49" s="663" t="s">
        <v>567</v>
      </c>
      <c r="H49" s="663" t="s">
        <v>707</v>
      </c>
      <c r="I49" s="663" t="s">
        <v>707</v>
      </c>
      <c r="J49" s="663" t="s">
        <v>708</v>
      </c>
      <c r="K49" s="663" t="s">
        <v>709</v>
      </c>
      <c r="L49" s="665">
        <v>90.019999999999982</v>
      </c>
      <c r="M49" s="665">
        <v>1</v>
      </c>
      <c r="N49" s="666">
        <v>90.019999999999982</v>
      </c>
    </row>
    <row r="50" spans="1:14" ht="14.4" customHeight="1" x14ac:dyDescent="0.3">
      <c r="A50" s="661" t="s">
        <v>529</v>
      </c>
      <c r="B50" s="662" t="s">
        <v>530</v>
      </c>
      <c r="C50" s="663" t="s">
        <v>534</v>
      </c>
      <c r="D50" s="664" t="s">
        <v>1569</v>
      </c>
      <c r="E50" s="663" t="s">
        <v>545</v>
      </c>
      <c r="F50" s="664" t="s">
        <v>1572</v>
      </c>
      <c r="G50" s="663" t="s">
        <v>567</v>
      </c>
      <c r="H50" s="663" t="s">
        <v>710</v>
      </c>
      <c r="I50" s="663" t="s">
        <v>711</v>
      </c>
      <c r="J50" s="663" t="s">
        <v>712</v>
      </c>
      <c r="K50" s="663" t="s">
        <v>713</v>
      </c>
      <c r="L50" s="665">
        <v>71.140000000000029</v>
      </c>
      <c r="M50" s="665">
        <v>1</v>
      </c>
      <c r="N50" s="666">
        <v>71.140000000000029</v>
      </c>
    </row>
    <row r="51" spans="1:14" ht="14.4" customHeight="1" x14ac:dyDescent="0.3">
      <c r="A51" s="661" t="s">
        <v>529</v>
      </c>
      <c r="B51" s="662" t="s">
        <v>530</v>
      </c>
      <c r="C51" s="663" t="s">
        <v>534</v>
      </c>
      <c r="D51" s="664" t="s">
        <v>1569</v>
      </c>
      <c r="E51" s="663" t="s">
        <v>545</v>
      </c>
      <c r="F51" s="664" t="s">
        <v>1572</v>
      </c>
      <c r="G51" s="663" t="s">
        <v>567</v>
      </c>
      <c r="H51" s="663" t="s">
        <v>714</v>
      </c>
      <c r="I51" s="663" t="s">
        <v>715</v>
      </c>
      <c r="J51" s="663" t="s">
        <v>716</v>
      </c>
      <c r="K51" s="663" t="s">
        <v>717</v>
      </c>
      <c r="L51" s="665">
        <v>241.58</v>
      </c>
      <c r="M51" s="665">
        <v>2</v>
      </c>
      <c r="N51" s="666">
        <v>483.16</v>
      </c>
    </row>
    <row r="52" spans="1:14" ht="14.4" customHeight="1" x14ac:dyDescent="0.3">
      <c r="A52" s="661" t="s">
        <v>529</v>
      </c>
      <c r="B52" s="662" t="s">
        <v>530</v>
      </c>
      <c r="C52" s="663" t="s">
        <v>534</v>
      </c>
      <c r="D52" s="664" t="s">
        <v>1569</v>
      </c>
      <c r="E52" s="663" t="s">
        <v>545</v>
      </c>
      <c r="F52" s="664" t="s">
        <v>1572</v>
      </c>
      <c r="G52" s="663" t="s">
        <v>567</v>
      </c>
      <c r="H52" s="663" t="s">
        <v>718</v>
      </c>
      <c r="I52" s="663" t="s">
        <v>719</v>
      </c>
      <c r="J52" s="663" t="s">
        <v>720</v>
      </c>
      <c r="K52" s="663" t="s">
        <v>721</v>
      </c>
      <c r="L52" s="665">
        <v>60.669907474275362</v>
      </c>
      <c r="M52" s="665">
        <v>49</v>
      </c>
      <c r="N52" s="666">
        <v>2972.8254662394929</v>
      </c>
    </row>
    <row r="53" spans="1:14" ht="14.4" customHeight="1" x14ac:dyDescent="0.3">
      <c r="A53" s="661" t="s">
        <v>529</v>
      </c>
      <c r="B53" s="662" t="s">
        <v>530</v>
      </c>
      <c r="C53" s="663" t="s">
        <v>534</v>
      </c>
      <c r="D53" s="664" t="s">
        <v>1569</v>
      </c>
      <c r="E53" s="663" t="s">
        <v>545</v>
      </c>
      <c r="F53" s="664" t="s">
        <v>1572</v>
      </c>
      <c r="G53" s="663" t="s">
        <v>567</v>
      </c>
      <c r="H53" s="663" t="s">
        <v>722</v>
      </c>
      <c r="I53" s="663" t="s">
        <v>723</v>
      </c>
      <c r="J53" s="663" t="s">
        <v>724</v>
      </c>
      <c r="K53" s="663" t="s">
        <v>725</v>
      </c>
      <c r="L53" s="665">
        <v>130.79000000000005</v>
      </c>
      <c r="M53" s="665">
        <v>1</v>
      </c>
      <c r="N53" s="666">
        <v>130.79000000000005</v>
      </c>
    </row>
    <row r="54" spans="1:14" ht="14.4" customHeight="1" x14ac:dyDescent="0.3">
      <c r="A54" s="661" t="s">
        <v>529</v>
      </c>
      <c r="B54" s="662" t="s">
        <v>530</v>
      </c>
      <c r="C54" s="663" t="s">
        <v>534</v>
      </c>
      <c r="D54" s="664" t="s">
        <v>1569</v>
      </c>
      <c r="E54" s="663" t="s">
        <v>545</v>
      </c>
      <c r="F54" s="664" t="s">
        <v>1572</v>
      </c>
      <c r="G54" s="663" t="s">
        <v>567</v>
      </c>
      <c r="H54" s="663" t="s">
        <v>726</v>
      </c>
      <c r="I54" s="663" t="s">
        <v>727</v>
      </c>
      <c r="J54" s="663" t="s">
        <v>728</v>
      </c>
      <c r="K54" s="663" t="s">
        <v>729</v>
      </c>
      <c r="L54" s="665">
        <v>112.67200000000003</v>
      </c>
      <c r="M54" s="665">
        <v>5</v>
      </c>
      <c r="N54" s="666">
        <v>563.36000000000013</v>
      </c>
    </row>
    <row r="55" spans="1:14" ht="14.4" customHeight="1" x14ac:dyDescent="0.3">
      <c r="A55" s="661" t="s">
        <v>529</v>
      </c>
      <c r="B55" s="662" t="s">
        <v>530</v>
      </c>
      <c r="C55" s="663" t="s">
        <v>534</v>
      </c>
      <c r="D55" s="664" t="s">
        <v>1569</v>
      </c>
      <c r="E55" s="663" t="s">
        <v>545</v>
      </c>
      <c r="F55" s="664" t="s">
        <v>1572</v>
      </c>
      <c r="G55" s="663" t="s">
        <v>567</v>
      </c>
      <c r="H55" s="663" t="s">
        <v>730</v>
      </c>
      <c r="I55" s="663" t="s">
        <v>731</v>
      </c>
      <c r="J55" s="663" t="s">
        <v>732</v>
      </c>
      <c r="K55" s="663" t="s">
        <v>733</v>
      </c>
      <c r="L55" s="665">
        <v>121.83999999999997</v>
      </c>
      <c r="M55" s="665">
        <v>1</v>
      </c>
      <c r="N55" s="666">
        <v>121.83999999999997</v>
      </c>
    </row>
    <row r="56" spans="1:14" ht="14.4" customHeight="1" x14ac:dyDescent="0.3">
      <c r="A56" s="661" t="s">
        <v>529</v>
      </c>
      <c r="B56" s="662" t="s">
        <v>530</v>
      </c>
      <c r="C56" s="663" t="s">
        <v>534</v>
      </c>
      <c r="D56" s="664" t="s">
        <v>1569</v>
      </c>
      <c r="E56" s="663" t="s">
        <v>545</v>
      </c>
      <c r="F56" s="664" t="s">
        <v>1572</v>
      </c>
      <c r="G56" s="663" t="s">
        <v>567</v>
      </c>
      <c r="H56" s="663" t="s">
        <v>734</v>
      </c>
      <c r="I56" s="663" t="s">
        <v>735</v>
      </c>
      <c r="J56" s="663" t="s">
        <v>736</v>
      </c>
      <c r="K56" s="663" t="s">
        <v>737</v>
      </c>
      <c r="L56" s="665">
        <v>126.63500000000001</v>
      </c>
      <c r="M56" s="665">
        <v>4</v>
      </c>
      <c r="N56" s="666">
        <v>506.54</v>
      </c>
    </row>
    <row r="57" spans="1:14" ht="14.4" customHeight="1" x14ac:dyDescent="0.3">
      <c r="A57" s="661" t="s">
        <v>529</v>
      </c>
      <c r="B57" s="662" t="s">
        <v>530</v>
      </c>
      <c r="C57" s="663" t="s">
        <v>534</v>
      </c>
      <c r="D57" s="664" t="s">
        <v>1569</v>
      </c>
      <c r="E57" s="663" t="s">
        <v>545</v>
      </c>
      <c r="F57" s="664" t="s">
        <v>1572</v>
      </c>
      <c r="G57" s="663" t="s">
        <v>567</v>
      </c>
      <c r="H57" s="663" t="s">
        <v>738</v>
      </c>
      <c r="I57" s="663" t="s">
        <v>739</v>
      </c>
      <c r="J57" s="663" t="s">
        <v>736</v>
      </c>
      <c r="K57" s="663" t="s">
        <v>740</v>
      </c>
      <c r="L57" s="665">
        <v>142.59999999999988</v>
      </c>
      <c r="M57" s="665">
        <v>1</v>
      </c>
      <c r="N57" s="666">
        <v>142.59999999999988</v>
      </c>
    </row>
    <row r="58" spans="1:14" ht="14.4" customHeight="1" x14ac:dyDescent="0.3">
      <c r="A58" s="661" t="s">
        <v>529</v>
      </c>
      <c r="B58" s="662" t="s">
        <v>530</v>
      </c>
      <c r="C58" s="663" t="s">
        <v>534</v>
      </c>
      <c r="D58" s="664" t="s">
        <v>1569</v>
      </c>
      <c r="E58" s="663" t="s">
        <v>545</v>
      </c>
      <c r="F58" s="664" t="s">
        <v>1572</v>
      </c>
      <c r="G58" s="663" t="s">
        <v>567</v>
      </c>
      <c r="H58" s="663" t="s">
        <v>741</v>
      </c>
      <c r="I58" s="663" t="s">
        <v>742</v>
      </c>
      <c r="J58" s="663" t="s">
        <v>743</v>
      </c>
      <c r="K58" s="663" t="s">
        <v>744</v>
      </c>
      <c r="L58" s="665">
        <v>47.650000000000027</v>
      </c>
      <c r="M58" s="665">
        <v>2</v>
      </c>
      <c r="N58" s="666">
        <v>95.300000000000054</v>
      </c>
    </row>
    <row r="59" spans="1:14" ht="14.4" customHeight="1" x14ac:dyDescent="0.3">
      <c r="A59" s="661" t="s">
        <v>529</v>
      </c>
      <c r="B59" s="662" t="s">
        <v>530</v>
      </c>
      <c r="C59" s="663" t="s">
        <v>534</v>
      </c>
      <c r="D59" s="664" t="s">
        <v>1569</v>
      </c>
      <c r="E59" s="663" t="s">
        <v>545</v>
      </c>
      <c r="F59" s="664" t="s">
        <v>1572</v>
      </c>
      <c r="G59" s="663" t="s">
        <v>567</v>
      </c>
      <c r="H59" s="663" t="s">
        <v>745</v>
      </c>
      <c r="I59" s="663" t="s">
        <v>746</v>
      </c>
      <c r="J59" s="663" t="s">
        <v>747</v>
      </c>
      <c r="K59" s="663" t="s">
        <v>748</v>
      </c>
      <c r="L59" s="665">
        <v>112.48448538989976</v>
      </c>
      <c r="M59" s="665">
        <v>4</v>
      </c>
      <c r="N59" s="666">
        <v>449.93794155959904</v>
      </c>
    </row>
    <row r="60" spans="1:14" ht="14.4" customHeight="1" x14ac:dyDescent="0.3">
      <c r="A60" s="661" t="s">
        <v>529</v>
      </c>
      <c r="B60" s="662" t="s">
        <v>530</v>
      </c>
      <c r="C60" s="663" t="s">
        <v>534</v>
      </c>
      <c r="D60" s="664" t="s">
        <v>1569</v>
      </c>
      <c r="E60" s="663" t="s">
        <v>545</v>
      </c>
      <c r="F60" s="664" t="s">
        <v>1572</v>
      </c>
      <c r="G60" s="663" t="s">
        <v>567</v>
      </c>
      <c r="H60" s="663" t="s">
        <v>749</v>
      </c>
      <c r="I60" s="663" t="s">
        <v>750</v>
      </c>
      <c r="J60" s="663" t="s">
        <v>751</v>
      </c>
      <c r="K60" s="663" t="s">
        <v>752</v>
      </c>
      <c r="L60" s="665">
        <v>152.30915305736505</v>
      </c>
      <c r="M60" s="665">
        <v>59</v>
      </c>
      <c r="N60" s="666">
        <v>8986.2400303845388</v>
      </c>
    </row>
    <row r="61" spans="1:14" ht="14.4" customHeight="1" x14ac:dyDescent="0.3">
      <c r="A61" s="661" t="s">
        <v>529</v>
      </c>
      <c r="B61" s="662" t="s">
        <v>530</v>
      </c>
      <c r="C61" s="663" t="s">
        <v>534</v>
      </c>
      <c r="D61" s="664" t="s">
        <v>1569</v>
      </c>
      <c r="E61" s="663" t="s">
        <v>545</v>
      </c>
      <c r="F61" s="664" t="s">
        <v>1572</v>
      </c>
      <c r="G61" s="663" t="s">
        <v>567</v>
      </c>
      <c r="H61" s="663" t="s">
        <v>753</v>
      </c>
      <c r="I61" s="663" t="s">
        <v>754</v>
      </c>
      <c r="J61" s="663" t="s">
        <v>755</v>
      </c>
      <c r="K61" s="663" t="s">
        <v>756</v>
      </c>
      <c r="L61" s="665">
        <v>257.36999999999978</v>
      </c>
      <c r="M61" s="665">
        <v>1</v>
      </c>
      <c r="N61" s="666">
        <v>257.36999999999978</v>
      </c>
    </row>
    <row r="62" spans="1:14" ht="14.4" customHeight="1" x14ac:dyDescent="0.3">
      <c r="A62" s="661" t="s">
        <v>529</v>
      </c>
      <c r="B62" s="662" t="s">
        <v>530</v>
      </c>
      <c r="C62" s="663" t="s">
        <v>534</v>
      </c>
      <c r="D62" s="664" t="s">
        <v>1569</v>
      </c>
      <c r="E62" s="663" t="s">
        <v>545</v>
      </c>
      <c r="F62" s="664" t="s">
        <v>1572</v>
      </c>
      <c r="G62" s="663" t="s">
        <v>567</v>
      </c>
      <c r="H62" s="663" t="s">
        <v>757</v>
      </c>
      <c r="I62" s="663" t="s">
        <v>758</v>
      </c>
      <c r="J62" s="663" t="s">
        <v>759</v>
      </c>
      <c r="K62" s="663" t="s">
        <v>760</v>
      </c>
      <c r="L62" s="665">
        <v>66.831989421985739</v>
      </c>
      <c r="M62" s="665">
        <v>20</v>
      </c>
      <c r="N62" s="666">
        <v>1336.6397884397147</v>
      </c>
    </row>
    <row r="63" spans="1:14" ht="14.4" customHeight="1" x14ac:dyDescent="0.3">
      <c r="A63" s="661" t="s">
        <v>529</v>
      </c>
      <c r="B63" s="662" t="s">
        <v>530</v>
      </c>
      <c r="C63" s="663" t="s">
        <v>534</v>
      </c>
      <c r="D63" s="664" t="s">
        <v>1569</v>
      </c>
      <c r="E63" s="663" t="s">
        <v>545</v>
      </c>
      <c r="F63" s="664" t="s">
        <v>1572</v>
      </c>
      <c r="G63" s="663" t="s">
        <v>567</v>
      </c>
      <c r="H63" s="663" t="s">
        <v>761</v>
      </c>
      <c r="I63" s="663" t="s">
        <v>762</v>
      </c>
      <c r="J63" s="663" t="s">
        <v>763</v>
      </c>
      <c r="K63" s="663" t="s">
        <v>764</v>
      </c>
      <c r="L63" s="665">
        <v>31.749927716844908</v>
      </c>
      <c r="M63" s="665">
        <v>2</v>
      </c>
      <c r="N63" s="666">
        <v>63.499855433689817</v>
      </c>
    </row>
    <row r="64" spans="1:14" ht="14.4" customHeight="1" x14ac:dyDescent="0.3">
      <c r="A64" s="661" t="s">
        <v>529</v>
      </c>
      <c r="B64" s="662" t="s">
        <v>530</v>
      </c>
      <c r="C64" s="663" t="s">
        <v>534</v>
      </c>
      <c r="D64" s="664" t="s">
        <v>1569</v>
      </c>
      <c r="E64" s="663" t="s">
        <v>545</v>
      </c>
      <c r="F64" s="664" t="s">
        <v>1572</v>
      </c>
      <c r="G64" s="663" t="s">
        <v>567</v>
      </c>
      <c r="H64" s="663" t="s">
        <v>765</v>
      </c>
      <c r="I64" s="663" t="s">
        <v>766</v>
      </c>
      <c r="J64" s="663" t="s">
        <v>767</v>
      </c>
      <c r="K64" s="663" t="s">
        <v>768</v>
      </c>
      <c r="L64" s="665">
        <v>99.664696546851061</v>
      </c>
      <c r="M64" s="665">
        <v>19</v>
      </c>
      <c r="N64" s="666">
        <v>1893.62923439017</v>
      </c>
    </row>
    <row r="65" spans="1:14" ht="14.4" customHeight="1" x14ac:dyDescent="0.3">
      <c r="A65" s="661" t="s">
        <v>529</v>
      </c>
      <c r="B65" s="662" t="s">
        <v>530</v>
      </c>
      <c r="C65" s="663" t="s">
        <v>534</v>
      </c>
      <c r="D65" s="664" t="s">
        <v>1569</v>
      </c>
      <c r="E65" s="663" t="s">
        <v>545</v>
      </c>
      <c r="F65" s="664" t="s">
        <v>1572</v>
      </c>
      <c r="G65" s="663" t="s">
        <v>567</v>
      </c>
      <c r="H65" s="663" t="s">
        <v>769</v>
      </c>
      <c r="I65" s="663" t="s">
        <v>770</v>
      </c>
      <c r="J65" s="663" t="s">
        <v>771</v>
      </c>
      <c r="K65" s="663" t="s">
        <v>772</v>
      </c>
      <c r="L65" s="665">
        <v>58.707000000000001</v>
      </c>
      <c r="M65" s="665">
        <v>2</v>
      </c>
      <c r="N65" s="666">
        <v>117.414</v>
      </c>
    </row>
    <row r="66" spans="1:14" ht="14.4" customHeight="1" x14ac:dyDescent="0.3">
      <c r="A66" s="661" t="s">
        <v>529</v>
      </c>
      <c r="B66" s="662" t="s">
        <v>530</v>
      </c>
      <c r="C66" s="663" t="s">
        <v>534</v>
      </c>
      <c r="D66" s="664" t="s">
        <v>1569</v>
      </c>
      <c r="E66" s="663" t="s">
        <v>545</v>
      </c>
      <c r="F66" s="664" t="s">
        <v>1572</v>
      </c>
      <c r="G66" s="663" t="s">
        <v>567</v>
      </c>
      <c r="H66" s="663" t="s">
        <v>773</v>
      </c>
      <c r="I66" s="663" t="s">
        <v>774</v>
      </c>
      <c r="J66" s="663" t="s">
        <v>775</v>
      </c>
      <c r="K66" s="663" t="s">
        <v>776</v>
      </c>
      <c r="L66" s="665">
        <v>18.670000000000002</v>
      </c>
      <c r="M66" s="665">
        <v>26</v>
      </c>
      <c r="N66" s="666">
        <v>485.42</v>
      </c>
    </row>
    <row r="67" spans="1:14" ht="14.4" customHeight="1" x14ac:dyDescent="0.3">
      <c r="A67" s="661" t="s">
        <v>529</v>
      </c>
      <c r="B67" s="662" t="s">
        <v>530</v>
      </c>
      <c r="C67" s="663" t="s">
        <v>534</v>
      </c>
      <c r="D67" s="664" t="s">
        <v>1569</v>
      </c>
      <c r="E67" s="663" t="s">
        <v>545</v>
      </c>
      <c r="F67" s="664" t="s">
        <v>1572</v>
      </c>
      <c r="G67" s="663" t="s">
        <v>567</v>
      </c>
      <c r="H67" s="663" t="s">
        <v>777</v>
      </c>
      <c r="I67" s="663" t="s">
        <v>778</v>
      </c>
      <c r="J67" s="663" t="s">
        <v>779</v>
      </c>
      <c r="K67" s="663" t="s">
        <v>780</v>
      </c>
      <c r="L67" s="665">
        <v>100.18000000000009</v>
      </c>
      <c r="M67" s="665">
        <v>1</v>
      </c>
      <c r="N67" s="666">
        <v>100.18000000000009</v>
      </c>
    </row>
    <row r="68" spans="1:14" ht="14.4" customHeight="1" x14ac:dyDescent="0.3">
      <c r="A68" s="661" t="s">
        <v>529</v>
      </c>
      <c r="B68" s="662" t="s">
        <v>530</v>
      </c>
      <c r="C68" s="663" t="s">
        <v>534</v>
      </c>
      <c r="D68" s="664" t="s">
        <v>1569</v>
      </c>
      <c r="E68" s="663" t="s">
        <v>545</v>
      </c>
      <c r="F68" s="664" t="s">
        <v>1572</v>
      </c>
      <c r="G68" s="663" t="s">
        <v>567</v>
      </c>
      <c r="H68" s="663" t="s">
        <v>781</v>
      </c>
      <c r="I68" s="663" t="s">
        <v>782</v>
      </c>
      <c r="J68" s="663" t="s">
        <v>775</v>
      </c>
      <c r="K68" s="663" t="s">
        <v>783</v>
      </c>
      <c r="L68" s="665">
        <v>27.055</v>
      </c>
      <c r="M68" s="665">
        <v>4</v>
      </c>
      <c r="N68" s="666">
        <v>108.22</v>
      </c>
    </row>
    <row r="69" spans="1:14" ht="14.4" customHeight="1" x14ac:dyDescent="0.3">
      <c r="A69" s="661" t="s">
        <v>529</v>
      </c>
      <c r="B69" s="662" t="s">
        <v>530</v>
      </c>
      <c r="C69" s="663" t="s">
        <v>534</v>
      </c>
      <c r="D69" s="664" t="s">
        <v>1569</v>
      </c>
      <c r="E69" s="663" t="s">
        <v>545</v>
      </c>
      <c r="F69" s="664" t="s">
        <v>1572</v>
      </c>
      <c r="G69" s="663" t="s">
        <v>567</v>
      </c>
      <c r="H69" s="663" t="s">
        <v>784</v>
      </c>
      <c r="I69" s="663" t="s">
        <v>785</v>
      </c>
      <c r="J69" s="663" t="s">
        <v>786</v>
      </c>
      <c r="K69" s="663" t="s">
        <v>787</v>
      </c>
      <c r="L69" s="665">
        <v>40.9</v>
      </c>
      <c r="M69" s="665">
        <v>1</v>
      </c>
      <c r="N69" s="666">
        <v>40.9</v>
      </c>
    </row>
    <row r="70" spans="1:14" ht="14.4" customHeight="1" x14ac:dyDescent="0.3">
      <c r="A70" s="661" t="s">
        <v>529</v>
      </c>
      <c r="B70" s="662" t="s">
        <v>530</v>
      </c>
      <c r="C70" s="663" t="s">
        <v>534</v>
      </c>
      <c r="D70" s="664" t="s">
        <v>1569</v>
      </c>
      <c r="E70" s="663" t="s">
        <v>545</v>
      </c>
      <c r="F70" s="664" t="s">
        <v>1572</v>
      </c>
      <c r="G70" s="663" t="s">
        <v>567</v>
      </c>
      <c r="H70" s="663" t="s">
        <v>788</v>
      </c>
      <c r="I70" s="663" t="s">
        <v>789</v>
      </c>
      <c r="J70" s="663" t="s">
        <v>790</v>
      </c>
      <c r="K70" s="663" t="s">
        <v>791</v>
      </c>
      <c r="L70" s="665">
        <v>179.97495790172215</v>
      </c>
      <c r="M70" s="665">
        <v>1</v>
      </c>
      <c r="N70" s="666">
        <v>179.97495790172215</v>
      </c>
    </row>
    <row r="71" spans="1:14" ht="14.4" customHeight="1" x14ac:dyDescent="0.3">
      <c r="A71" s="661" t="s">
        <v>529</v>
      </c>
      <c r="B71" s="662" t="s">
        <v>530</v>
      </c>
      <c r="C71" s="663" t="s">
        <v>534</v>
      </c>
      <c r="D71" s="664" t="s">
        <v>1569</v>
      </c>
      <c r="E71" s="663" t="s">
        <v>545</v>
      </c>
      <c r="F71" s="664" t="s">
        <v>1572</v>
      </c>
      <c r="G71" s="663" t="s">
        <v>567</v>
      </c>
      <c r="H71" s="663" t="s">
        <v>792</v>
      </c>
      <c r="I71" s="663" t="s">
        <v>793</v>
      </c>
      <c r="J71" s="663" t="s">
        <v>794</v>
      </c>
      <c r="K71" s="663"/>
      <c r="L71" s="665">
        <v>151.25500173818727</v>
      </c>
      <c r="M71" s="665">
        <v>2</v>
      </c>
      <c r="N71" s="666">
        <v>302.51000347637455</v>
      </c>
    </row>
    <row r="72" spans="1:14" ht="14.4" customHeight="1" x14ac:dyDescent="0.3">
      <c r="A72" s="661" t="s">
        <v>529</v>
      </c>
      <c r="B72" s="662" t="s">
        <v>530</v>
      </c>
      <c r="C72" s="663" t="s">
        <v>534</v>
      </c>
      <c r="D72" s="664" t="s">
        <v>1569</v>
      </c>
      <c r="E72" s="663" t="s">
        <v>545</v>
      </c>
      <c r="F72" s="664" t="s">
        <v>1572</v>
      </c>
      <c r="G72" s="663" t="s">
        <v>567</v>
      </c>
      <c r="H72" s="663" t="s">
        <v>795</v>
      </c>
      <c r="I72" s="663" t="s">
        <v>795</v>
      </c>
      <c r="J72" s="663" t="s">
        <v>569</v>
      </c>
      <c r="K72" s="663" t="s">
        <v>796</v>
      </c>
      <c r="L72" s="665">
        <v>192.50044252144963</v>
      </c>
      <c r="M72" s="665">
        <v>5</v>
      </c>
      <c r="N72" s="666">
        <v>962.50221260724811</v>
      </c>
    </row>
    <row r="73" spans="1:14" ht="14.4" customHeight="1" x14ac:dyDescent="0.3">
      <c r="A73" s="661" t="s">
        <v>529</v>
      </c>
      <c r="B73" s="662" t="s">
        <v>530</v>
      </c>
      <c r="C73" s="663" t="s">
        <v>534</v>
      </c>
      <c r="D73" s="664" t="s">
        <v>1569</v>
      </c>
      <c r="E73" s="663" t="s">
        <v>545</v>
      </c>
      <c r="F73" s="664" t="s">
        <v>1572</v>
      </c>
      <c r="G73" s="663" t="s">
        <v>567</v>
      </c>
      <c r="H73" s="663" t="s">
        <v>797</v>
      </c>
      <c r="I73" s="663" t="s">
        <v>797</v>
      </c>
      <c r="J73" s="663" t="s">
        <v>798</v>
      </c>
      <c r="K73" s="663" t="s">
        <v>799</v>
      </c>
      <c r="L73" s="665">
        <v>94.249999999999986</v>
      </c>
      <c r="M73" s="665">
        <v>1</v>
      </c>
      <c r="N73" s="666">
        <v>94.249999999999986</v>
      </c>
    </row>
    <row r="74" spans="1:14" ht="14.4" customHeight="1" x14ac:dyDescent="0.3">
      <c r="A74" s="661" t="s">
        <v>529</v>
      </c>
      <c r="B74" s="662" t="s">
        <v>530</v>
      </c>
      <c r="C74" s="663" t="s">
        <v>534</v>
      </c>
      <c r="D74" s="664" t="s">
        <v>1569</v>
      </c>
      <c r="E74" s="663" t="s">
        <v>545</v>
      </c>
      <c r="F74" s="664" t="s">
        <v>1572</v>
      </c>
      <c r="G74" s="663" t="s">
        <v>567</v>
      </c>
      <c r="H74" s="663" t="s">
        <v>800</v>
      </c>
      <c r="I74" s="663" t="s">
        <v>801</v>
      </c>
      <c r="J74" s="663" t="s">
        <v>802</v>
      </c>
      <c r="K74" s="663" t="s">
        <v>803</v>
      </c>
      <c r="L74" s="665">
        <v>52.169965490073309</v>
      </c>
      <c r="M74" s="665">
        <v>34</v>
      </c>
      <c r="N74" s="666">
        <v>1773.7788266624925</v>
      </c>
    </row>
    <row r="75" spans="1:14" ht="14.4" customHeight="1" x14ac:dyDescent="0.3">
      <c r="A75" s="661" t="s">
        <v>529</v>
      </c>
      <c r="B75" s="662" t="s">
        <v>530</v>
      </c>
      <c r="C75" s="663" t="s">
        <v>534</v>
      </c>
      <c r="D75" s="664" t="s">
        <v>1569</v>
      </c>
      <c r="E75" s="663" t="s">
        <v>545</v>
      </c>
      <c r="F75" s="664" t="s">
        <v>1572</v>
      </c>
      <c r="G75" s="663" t="s">
        <v>567</v>
      </c>
      <c r="H75" s="663" t="s">
        <v>804</v>
      </c>
      <c r="I75" s="663" t="s">
        <v>805</v>
      </c>
      <c r="J75" s="663" t="s">
        <v>806</v>
      </c>
      <c r="K75" s="663" t="s">
        <v>807</v>
      </c>
      <c r="L75" s="665">
        <v>50.930000000000014</v>
      </c>
      <c r="M75" s="665">
        <v>1</v>
      </c>
      <c r="N75" s="666">
        <v>50.930000000000014</v>
      </c>
    </row>
    <row r="76" spans="1:14" ht="14.4" customHeight="1" x14ac:dyDescent="0.3">
      <c r="A76" s="661" t="s">
        <v>529</v>
      </c>
      <c r="B76" s="662" t="s">
        <v>530</v>
      </c>
      <c r="C76" s="663" t="s">
        <v>534</v>
      </c>
      <c r="D76" s="664" t="s">
        <v>1569</v>
      </c>
      <c r="E76" s="663" t="s">
        <v>545</v>
      </c>
      <c r="F76" s="664" t="s">
        <v>1572</v>
      </c>
      <c r="G76" s="663" t="s">
        <v>567</v>
      </c>
      <c r="H76" s="663" t="s">
        <v>808</v>
      </c>
      <c r="I76" s="663" t="s">
        <v>809</v>
      </c>
      <c r="J76" s="663" t="s">
        <v>810</v>
      </c>
      <c r="K76" s="663" t="s">
        <v>811</v>
      </c>
      <c r="L76" s="665">
        <v>62.81989558497861</v>
      </c>
      <c r="M76" s="665">
        <v>12</v>
      </c>
      <c r="N76" s="666">
        <v>753.83874701974332</v>
      </c>
    </row>
    <row r="77" spans="1:14" ht="14.4" customHeight="1" x14ac:dyDescent="0.3">
      <c r="A77" s="661" t="s">
        <v>529</v>
      </c>
      <c r="B77" s="662" t="s">
        <v>530</v>
      </c>
      <c r="C77" s="663" t="s">
        <v>534</v>
      </c>
      <c r="D77" s="664" t="s">
        <v>1569</v>
      </c>
      <c r="E77" s="663" t="s">
        <v>545</v>
      </c>
      <c r="F77" s="664" t="s">
        <v>1572</v>
      </c>
      <c r="G77" s="663" t="s">
        <v>567</v>
      </c>
      <c r="H77" s="663" t="s">
        <v>812</v>
      </c>
      <c r="I77" s="663" t="s">
        <v>813</v>
      </c>
      <c r="J77" s="663" t="s">
        <v>814</v>
      </c>
      <c r="K77" s="663" t="s">
        <v>815</v>
      </c>
      <c r="L77" s="665">
        <v>1592.8000000000002</v>
      </c>
      <c r="M77" s="665">
        <v>2</v>
      </c>
      <c r="N77" s="666">
        <v>3185.6000000000004</v>
      </c>
    </row>
    <row r="78" spans="1:14" ht="14.4" customHeight="1" x14ac:dyDescent="0.3">
      <c r="A78" s="661" t="s">
        <v>529</v>
      </c>
      <c r="B78" s="662" t="s">
        <v>530</v>
      </c>
      <c r="C78" s="663" t="s">
        <v>534</v>
      </c>
      <c r="D78" s="664" t="s">
        <v>1569</v>
      </c>
      <c r="E78" s="663" t="s">
        <v>545</v>
      </c>
      <c r="F78" s="664" t="s">
        <v>1572</v>
      </c>
      <c r="G78" s="663" t="s">
        <v>567</v>
      </c>
      <c r="H78" s="663" t="s">
        <v>816</v>
      </c>
      <c r="I78" s="663" t="s">
        <v>817</v>
      </c>
      <c r="J78" s="663" t="s">
        <v>818</v>
      </c>
      <c r="K78" s="663" t="s">
        <v>819</v>
      </c>
      <c r="L78" s="665">
        <v>83.88</v>
      </c>
      <c r="M78" s="665">
        <v>1</v>
      </c>
      <c r="N78" s="666">
        <v>83.88</v>
      </c>
    </row>
    <row r="79" spans="1:14" ht="14.4" customHeight="1" x14ac:dyDescent="0.3">
      <c r="A79" s="661" t="s">
        <v>529</v>
      </c>
      <c r="B79" s="662" t="s">
        <v>530</v>
      </c>
      <c r="C79" s="663" t="s">
        <v>534</v>
      </c>
      <c r="D79" s="664" t="s">
        <v>1569</v>
      </c>
      <c r="E79" s="663" t="s">
        <v>545</v>
      </c>
      <c r="F79" s="664" t="s">
        <v>1572</v>
      </c>
      <c r="G79" s="663" t="s">
        <v>567</v>
      </c>
      <c r="H79" s="663" t="s">
        <v>820</v>
      </c>
      <c r="I79" s="663" t="s">
        <v>821</v>
      </c>
      <c r="J79" s="663" t="s">
        <v>822</v>
      </c>
      <c r="K79" s="663" t="s">
        <v>823</v>
      </c>
      <c r="L79" s="665">
        <v>66.540248605702715</v>
      </c>
      <c r="M79" s="665">
        <v>1</v>
      </c>
      <c r="N79" s="666">
        <v>66.540248605702715</v>
      </c>
    </row>
    <row r="80" spans="1:14" ht="14.4" customHeight="1" x14ac:dyDescent="0.3">
      <c r="A80" s="661" t="s">
        <v>529</v>
      </c>
      <c r="B80" s="662" t="s">
        <v>530</v>
      </c>
      <c r="C80" s="663" t="s">
        <v>534</v>
      </c>
      <c r="D80" s="664" t="s">
        <v>1569</v>
      </c>
      <c r="E80" s="663" t="s">
        <v>545</v>
      </c>
      <c r="F80" s="664" t="s">
        <v>1572</v>
      </c>
      <c r="G80" s="663" t="s">
        <v>567</v>
      </c>
      <c r="H80" s="663" t="s">
        <v>824</v>
      </c>
      <c r="I80" s="663" t="s">
        <v>825</v>
      </c>
      <c r="J80" s="663" t="s">
        <v>826</v>
      </c>
      <c r="K80" s="663" t="s">
        <v>827</v>
      </c>
      <c r="L80" s="665">
        <v>23.869999999999997</v>
      </c>
      <c r="M80" s="665">
        <v>1</v>
      </c>
      <c r="N80" s="666">
        <v>23.869999999999997</v>
      </c>
    </row>
    <row r="81" spans="1:14" ht="14.4" customHeight="1" x14ac:dyDescent="0.3">
      <c r="A81" s="661" t="s">
        <v>529</v>
      </c>
      <c r="B81" s="662" t="s">
        <v>530</v>
      </c>
      <c r="C81" s="663" t="s">
        <v>534</v>
      </c>
      <c r="D81" s="664" t="s">
        <v>1569</v>
      </c>
      <c r="E81" s="663" t="s">
        <v>545</v>
      </c>
      <c r="F81" s="664" t="s">
        <v>1572</v>
      </c>
      <c r="G81" s="663" t="s">
        <v>567</v>
      </c>
      <c r="H81" s="663" t="s">
        <v>828</v>
      </c>
      <c r="I81" s="663" t="s">
        <v>829</v>
      </c>
      <c r="J81" s="663" t="s">
        <v>628</v>
      </c>
      <c r="K81" s="663" t="s">
        <v>830</v>
      </c>
      <c r="L81" s="665">
        <v>56.88000001700189</v>
      </c>
      <c r="M81" s="665">
        <v>44</v>
      </c>
      <c r="N81" s="666">
        <v>2502.7200007480833</v>
      </c>
    </row>
    <row r="82" spans="1:14" ht="14.4" customHeight="1" x14ac:dyDescent="0.3">
      <c r="A82" s="661" t="s">
        <v>529</v>
      </c>
      <c r="B82" s="662" t="s">
        <v>530</v>
      </c>
      <c r="C82" s="663" t="s">
        <v>534</v>
      </c>
      <c r="D82" s="664" t="s">
        <v>1569</v>
      </c>
      <c r="E82" s="663" t="s">
        <v>545</v>
      </c>
      <c r="F82" s="664" t="s">
        <v>1572</v>
      </c>
      <c r="G82" s="663" t="s">
        <v>567</v>
      </c>
      <c r="H82" s="663" t="s">
        <v>831</v>
      </c>
      <c r="I82" s="663" t="s">
        <v>832</v>
      </c>
      <c r="J82" s="663" t="s">
        <v>833</v>
      </c>
      <c r="K82" s="663" t="s">
        <v>834</v>
      </c>
      <c r="L82" s="665">
        <v>91.109999999999957</v>
      </c>
      <c r="M82" s="665">
        <v>2</v>
      </c>
      <c r="N82" s="666">
        <v>182.21999999999991</v>
      </c>
    </row>
    <row r="83" spans="1:14" ht="14.4" customHeight="1" x14ac:dyDescent="0.3">
      <c r="A83" s="661" t="s">
        <v>529</v>
      </c>
      <c r="B83" s="662" t="s">
        <v>530</v>
      </c>
      <c r="C83" s="663" t="s">
        <v>534</v>
      </c>
      <c r="D83" s="664" t="s">
        <v>1569</v>
      </c>
      <c r="E83" s="663" t="s">
        <v>545</v>
      </c>
      <c r="F83" s="664" t="s">
        <v>1572</v>
      </c>
      <c r="G83" s="663" t="s">
        <v>567</v>
      </c>
      <c r="H83" s="663" t="s">
        <v>835</v>
      </c>
      <c r="I83" s="663" t="s">
        <v>836</v>
      </c>
      <c r="J83" s="663" t="s">
        <v>837</v>
      </c>
      <c r="K83" s="663" t="s">
        <v>838</v>
      </c>
      <c r="L83" s="665">
        <v>372.13</v>
      </c>
      <c r="M83" s="665">
        <v>1</v>
      </c>
      <c r="N83" s="666">
        <v>372.13</v>
      </c>
    </row>
    <row r="84" spans="1:14" ht="14.4" customHeight="1" x14ac:dyDescent="0.3">
      <c r="A84" s="661" t="s">
        <v>529</v>
      </c>
      <c r="B84" s="662" t="s">
        <v>530</v>
      </c>
      <c r="C84" s="663" t="s">
        <v>534</v>
      </c>
      <c r="D84" s="664" t="s">
        <v>1569</v>
      </c>
      <c r="E84" s="663" t="s">
        <v>545</v>
      </c>
      <c r="F84" s="664" t="s">
        <v>1572</v>
      </c>
      <c r="G84" s="663" t="s">
        <v>567</v>
      </c>
      <c r="H84" s="663" t="s">
        <v>839</v>
      </c>
      <c r="I84" s="663" t="s">
        <v>840</v>
      </c>
      <c r="J84" s="663" t="s">
        <v>841</v>
      </c>
      <c r="K84" s="663" t="s">
        <v>842</v>
      </c>
      <c r="L84" s="665">
        <v>49.139999889022633</v>
      </c>
      <c r="M84" s="665">
        <v>10</v>
      </c>
      <c r="N84" s="666">
        <v>491.3999988902263</v>
      </c>
    </row>
    <row r="85" spans="1:14" ht="14.4" customHeight="1" x14ac:dyDescent="0.3">
      <c r="A85" s="661" t="s">
        <v>529</v>
      </c>
      <c r="B85" s="662" t="s">
        <v>530</v>
      </c>
      <c r="C85" s="663" t="s">
        <v>534</v>
      </c>
      <c r="D85" s="664" t="s">
        <v>1569</v>
      </c>
      <c r="E85" s="663" t="s">
        <v>545</v>
      </c>
      <c r="F85" s="664" t="s">
        <v>1572</v>
      </c>
      <c r="G85" s="663" t="s">
        <v>567</v>
      </c>
      <c r="H85" s="663" t="s">
        <v>843</v>
      </c>
      <c r="I85" s="663" t="s">
        <v>844</v>
      </c>
      <c r="J85" s="663" t="s">
        <v>845</v>
      </c>
      <c r="K85" s="663" t="s">
        <v>846</v>
      </c>
      <c r="L85" s="665">
        <v>68.78950429887368</v>
      </c>
      <c r="M85" s="665">
        <v>2</v>
      </c>
      <c r="N85" s="666">
        <v>137.57900859774736</v>
      </c>
    </row>
    <row r="86" spans="1:14" ht="14.4" customHeight="1" x14ac:dyDescent="0.3">
      <c r="A86" s="661" t="s">
        <v>529</v>
      </c>
      <c r="B86" s="662" t="s">
        <v>530</v>
      </c>
      <c r="C86" s="663" t="s">
        <v>534</v>
      </c>
      <c r="D86" s="664" t="s">
        <v>1569</v>
      </c>
      <c r="E86" s="663" t="s">
        <v>545</v>
      </c>
      <c r="F86" s="664" t="s">
        <v>1572</v>
      </c>
      <c r="G86" s="663" t="s">
        <v>567</v>
      </c>
      <c r="H86" s="663" t="s">
        <v>847</v>
      </c>
      <c r="I86" s="663" t="s">
        <v>848</v>
      </c>
      <c r="J86" s="663" t="s">
        <v>849</v>
      </c>
      <c r="K86" s="663" t="s">
        <v>850</v>
      </c>
      <c r="L86" s="665">
        <v>64.898001041421239</v>
      </c>
      <c r="M86" s="665">
        <v>5</v>
      </c>
      <c r="N86" s="666">
        <v>324.49000520710621</v>
      </c>
    </row>
    <row r="87" spans="1:14" ht="14.4" customHeight="1" x14ac:dyDescent="0.3">
      <c r="A87" s="661" t="s">
        <v>529</v>
      </c>
      <c r="B87" s="662" t="s">
        <v>530</v>
      </c>
      <c r="C87" s="663" t="s">
        <v>534</v>
      </c>
      <c r="D87" s="664" t="s">
        <v>1569</v>
      </c>
      <c r="E87" s="663" t="s">
        <v>545</v>
      </c>
      <c r="F87" s="664" t="s">
        <v>1572</v>
      </c>
      <c r="G87" s="663" t="s">
        <v>567</v>
      </c>
      <c r="H87" s="663" t="s">
        <v>851</v>
      </c>
      <c r="I87" s="663" t="s">
        <v>852</v>
      </c>
      <c r="J87" s="663" t="s">
        <v>853</v>
      </c>
      <c r="K87" s="663" t="s">
        <v>854</v>
      </c>
      <c r="L87" s="665">
        <v>52.169999999999987</v>
      </c>
      <c r="M87" s="665">
        <v>1</v>
      </c>
      <c r="N87" s="666">
        <v>52.169999999999987</v>
      </c>
    </row>
    <row r="88" spans="1:14" ht="14.4" customHeight="1" x14ac:dyDescent="0.3">
      <c r="A88" s="661" t="s">
        <v>529</v>
      </c>
      <c r="B88" s="662" t="s">
        <v>530</v>
      </c>
      <c r="C88" s="663" t="s">
        <v>534</v>
      </c>
      <c r="D88" s="664" t="s">
        <v>1569</v>
      </c>
      <c r="E88" s="663" t="s">
        <v>545</v>
      </c>
      <c r="F88" s="664" t="s">
        <v>1572</v>
      </c>
      <c r="G88" s="663" t="s">
        <v>567</v>
      </c>
      <c r="H88" s="663" t="s">
        <v>855</v>
      </c>
      <c r="I88" s="663" t="s">
        <v>856</v>
      </c>
      <c r="J88" s="663" t="s">
        <v>857</v>
      </c>
      <c r="K88" s="663" t="s">
        <v>858</v>
      </c>
      <c r="L88" s="665">
        <v>47.666250000000005</v>
      </c>
      <c r="M88" s="665">
        <v>8</v>
      </c>
      <c r="N88" s="666">
        <v>381.33000000000004</v>
      </c>
    </row>
    <row r="89" spans="1:14" ht="14.4" customHeight="1" x14ac:dyDescent="0.3">
      <c r="A89" s="661" t="s">
        <v>529</v>
      </c>
      <c r="B89" s="662" t="s">
        <v>530</v>
      </c>
      <c r="C89" s="663" t="s">
        <v>534</v>
      </c>
      <c r="D89" s="664" t="s">
        <v>1569</v>
      </c>
      <c r="E89" s="663" t="s">
        <v>545</v>
      </c>
      <c r="F89" s="664" t="s">
        <v>1572</v>
      </c>
      <c r="G89" s="663" t="s">
        <v>567</v>
      </c>
      <c r="H89" s="663" t="s">
        <v>859</v>
      </c>
      <c r="I89" s="663" t="s">
        <v>793</v>
      </c>
      <c r="J89" s="663" t="s">
        <v>860</v>
      </c>
      <c r="K89" s="663"/>
      <c r="L89" s="665">
        <v>67.760003937400867</v>
      </c>
      <c r="M89" s="665">
        <v>3</v>
      </c>
      <c r="N89" s="666">
        <v>203.28001181220259</v>
      </c>
    </row>
    <row r="90" spans="1:14" ht="14.4" customHeight="1" x14ac:dyDescent="0.3">
      <c r="A90" s="661" t="s">
        <v>529</v>
      </c>
      <c r="B90" s="662" t="s">
        <v>530</v>
      </c>
      <c r="C90" s="663" t="s">
        <v>534</v>
      </c>
      <c r="D90" s="664" t="s">
        <v>1569</v>
      </c>
      <c r="E90" s="663" t="s">
        <v>545</v>
      </c>
      <c r="F90" s="664" t="s">
        <v>1572</v>
      </c>
      <c r="G90" s="663" t="s">
        <v>567</v>
      </c>
      <c r="H90" s="663" t="s">
        <v>861</v>
      </c>
      <c r="I90" s="663" t="s">
        <v>862</v>
      </c>
      <c r="J90" s="663" t="s">
        <v>594</v>
      </c>
      <c r="K90" s="663" t="s">
        <v>863</v>
      </c>
      <c r="L90" s="665">
        <v>69.388571428571439</v>
      </c>
      <c r="M90" s="665">
        <v>7</v>
      </c>
      <c r="N90" s="666">
        <v>485.72</v>
      </c>
    </row>
    <row r="91" spans="1:14" ht="14.4" customHeight="1" x14ac:dyDescent="0.3">
      <c r="A91" s="661" t="s">
        <v>529</v>
      </c>
      <c r="B91" s="662" t="s">
        <v>530</v>
      </c>
      <c r="C91" s="663" t="s">
        <v>534</v>
      </c>
      <c r="D91" s="664" t="s">
        <v>1569</v>
      </c>
      <c r="E91" s="663" t="s">
        <v>545</v>
      </c>
      <c r="F91" s="664" t="s">
        <v>1572</v>
      </c>
      <c r="G91" s="663" t="s">
        <v>567</v>
      </c>
      <c r="H91" s="663" t="s">
        <v>864</v>
      </c>
      <c r="I91" s="663" t="s">
        <v>865</v>
      </c>
      <c r="J91" s="663" t="s">
        <v>866</v>
      </c>
      <c r="K91" s="663" t="s">
        <v>867</v>
      </c>
      <c r="L91" s="665">
        <v>154.03000000000009</v>
      </c>
      <c r="M91" s="665">
        <v>1</v>
      </c>
      <c r="N91" s="666">
        <v>154.03000000000009</v>
      </c>
    </row>
    <row r="92" spans="1:14" ht="14.4" customHeight="1" x14ac:dyDescent="0.3">
      <c r="A92" s="661" t="s">
        <v>529</v>
      </c>
      <c r="B92" s="662" t="s">
        <v>530</v>
      </c>
      <c r="C92" s="663" t="s">
        <v>534</v>
      </c>
      <c r="D92" s="664" t="s">
        <v>1569</v>
      </c>
      <c r="E92" s="663" t="s">
        <v>545</v>
      </c>
      <c r="F92" s="664" t="s">
        <v>1572</v>
      </c>
      <c r="G92" s="663" t="s">
        <v>567</v>
      </c>
      <c r="H92" s="663" t="s">
        <v>868</v>
      </c>
      <c r="I92" s="663" t="s">
        <v>793</v>
      </c>
      <c r="J92" s="663" t="s">
        <v>869</v>
      </c>
      <c r="K92" s="663"/>
      <c r="L92" s="665">
        <v>75.165908289147652</v>
      </c>
      <c r="M92" s="665">
        <v>2</v>
      </c>
      <c r="N92" s="666">
        <v>150.3318165782953</v>
      </c>
    </row>
    <row r="93" spans="1:14" ht="14.4" customHeight="1" x14ac:dyDescent="0.3">
      <c r="A93" s="661" t="s">
        <v>529</v>
      </c>
      <c r="B93" s="662" t="s">
        <v>530</v>
      </c>
      <c r="C93" s="663" t="s">
        <v>534</v>
      </c>
      <c r="D93" s="664" t="s">
        <v>1569</v>
      </c>
      <c r="E93" s="663" t="s">
        <v>545</v>
      </c>
      <c r="F93" s="664" t="s">
        <v>1572</v>
      </c>
      <c r="G93" s="663" t="s">
        <v>567</v>
      </c>
      <c r="H93" s="663" t="s">
        <v>870</v>
      </c>
      <c r="I93" s="663" t="s">
        <v>871</v>
      </c>
      <c r="J93" s="663" t="s">
        <v>872</v>
      </c>
      <c r="K93" s="663" t="s">
        <v>611</v>
      </c>
      <c r="L93" s="665">
        <v>40.780000000000037</v>
      </c>
      <c r="M93" s="665">
        <v>4</v>
      </c>
      <c r="N93" s="666">
        <v>163.12000000000015</v>
      </c>
    </row>
    <row r="94" spans="1:14" ht="14.4" customHeight="1" x14ac:dyDescent="0.3">
      <c r="A94" s="661" t="s">
        <v>529</v>
      </c>
      <c r="B94" s="662" t="s">
        <v>530</v>
      </c>
      <c r="C94" s="663" t="s">
        <v>534</v>
      </c>
      <c r="D94" s="664" t="s">
        <v>1569</v>
      </c>
      <c r="E94" s="663" t="s">
        <v>545</v>
      </c>
      <c r="F94" s="664" t="s">
        <v>1572</v>
      </c>
      <c r="G94" s="663" t="s">
        <v>567</v>
      </c>
      <c r="H94" s="663" t="s">
        <v>873</v>
      </c>
      <c r="I94" s="663" t="s">
        <v>874</v>
      </c>
      <c r="J94" s="663" t="s">
        <v>875</v>
      </c>
      <c r="K94" s="663" t="s">
        <v>876</v>
      </c>
      <c r="L94" s="665">
        <v>209.00610351286875</v>
      </c>
      <c r="M94" s="665">
        <v>1</v>
      </c>
      <c r="N94" s="666">
        <v>209.00610351286875</v>
      </c>
    </row>
    <row r="95" spans="1:14" ht="14.4" customHeight="1" x14ac:dyDescent="0.3">
      <c r="A95" s="661" t="s">
        <v>529</v>
      </c>
      <c r="B95" s="662" t="s">
        <v>530</v>
      </c>
      <c r="C95" s="663" t="s">
        <v>534</v>
      </c>
      <c r="D95" s="664" t="s">
        <v>1569</v>
      </c>
      <c r="E95" s="663" t="s">
        <v>545</v>
      </c>
      <c r="F95" s="664" t="s">
        <v>1572</v>
      </c>
      <c r="G95" s="663" t="s">
        <v>567</v>
      </c>
      <c r="H95" s="663" t="s">
        <v>877</v>
      </c>
      <c r="I95" s="663" t="s">
        <v>878</v>
      </c>
      <c r="J95" s="663" t="s">
        <v>879</v>
      </c>
      <c r="K95" s="663" t="s">
        <v>850</v>
      </c>
      <c r="L95" s="665">
        <v>225.93999999999994</v>
      </c>
      <c r="M95" s="665">
        <v>1</v>
      </c>
      <c r="N95" s="666">
        <v>225.93999999999994</v>
      </c>
    </row>
    <row r="96" spans="1:14" ht="14.4" customHeight="1" x14ac:dyDescent="0.3">
      <c r="A96" s="661" t="s">
        <v>529</v>
      </c>
      <c r="B96" s="662" t="s">
        <v>530</v>
      </c>
      <c r="C96" s="663" t="s">
        <v>534</v>
      </c>
      <c r="D96" s="664" t="s">
        <v>1569</v>
      </c>
      <c r="E96" s="663" t="s">
        <v>545</v>
      </c>
      <c r="F96" s="664" t="s">
        <v>1572</v>
      </c>
      <c r="G96" s="663" t="s">
        <v>567</v>
      </c>
      <c r="H96" s="663" t="s">
        <v>880</v>
      </c>
      <c r="I96" s="663" t="s">
        <v>881</v>
      </c>
      <c r="J96" s="663" t="s">
        <v>552</v>
      </c>
      <c r="K96" s="663" t="s">
        <v>882</v>
      </c>
      <c r="L96" s="665">
        <v>85.749999999999986</v>
      </c>
      <c r="M96" s="665">
        <v>5</v>
      </c>
      <c r="N96" s="666">
        <v>428.74999999999994</v>
      </c>
    </row>
    <row r="97" spans="1:14" ht="14.4" customHeight="1" x14ac:dyDescent="0.3">
      <c r="A97" s="661" t="s">
        <v>529</v>
      </c>
      <c r="B97" s="662" t="s">
        <v>530</v>
      </c>
      <c r="C97" s="663" t="s">
        <v>534</v>
      </c>
      <c r="D97" s="664" t="s">
        <v>1569</v>
      </c>
      <c r="E97" s="663" t="s">
        <v>545</v>
      </c>
      <c r="F97" s="664" t="s">
        <v>1572</v>
      </c>
      <c r="G97" s="663" t="s">
        <v>567</v>
      </c>
      <c r="H97" s="663" t="s">
        <v>883</v>
      </c>
      <c r="I97" s="663" t="s">
        <v>793</v>
      </c>
      <c r="J97" s="663" t="s">
        <v>884</v>
      </c>
      <c r="K97" s="663" t="s">
        <v>885</v>
      </c>
      <c r="L97" s="665">
        <v>432.97500000000002</v>
      </c>
      <c r="M97" s="665">
        <v>2</v>
      </c>
      <c r="N97" s="666">
        <v>865.95</v>
      </c>
    </row>
    <row r="98" spans="1:14" ht="14.4" customHeight="1" x14ac:dyDescent="0.3">
      <c r="A98" s="661" t="s">
        <v>529</v>
      </c>
      <c r="B98" s="662" t="s">
        <v>530</v>
      </c>
      <c r="C98" s="663" t="s">
        <v>534</v>
      </c>
      <c r="D98" s="664" t="s">
        <v>1569</v>
      </c>
      <c r="E98" s="663" t="s">
        <v>545</v>
      </c>
      <c r="F98" s="664" t="s">
        <v>1572</v>
      </c>
      <c r="G98" s="663" t="s">
        <v>567</v>
      </c>
      <c r="H98" s="663" t="s">
        <v>886</v>
      </c>
      <c r="I98" s="663" t="s">
        <v>793</v>
      </c>
      <c r="J98" s="663" t="s">
        <v>887</v>
      </c>
      <c r="K98" s="663"/>
      <c r="L98" s="665">
        <v>69.550000000000026</v>
      </c>
      <c r="M98" s="665">
        <v>11</v>
      </c>
      <c r="N98" s="666">
        <v>765.0500000000003</v>
      </c>
    </row>
    <row r="99" spans="1:14" ht="14.4" customHeight="1" x14ac:dyDescent="0.3">
      <c r="A99" s="661" t="s">
        <v>529</v>
      </c>
      <c r="B99" s="662" t="s">
        <v>530</v>
      </c>
      <c r="C99" s="663" t="s">
        <v>534</v>
      </c>
      <c r="D99" s="664" t="s">
        <v>1569</v>
      </c>
      <c r="E99" s="663" t="s">
        <v>545</v>
      </c>
      <c r="F99" s="664" t="s">
        <v>1572</v>
      </c>
      <c r="G99" s="663" t="s">
        <v>567</v>
      </c>
      <c r="H99" s="663" t="s">
        <v>888</v>
      </c>
      <c r="I99" s="663" t="s">
        <v>889</v>
      </c>
      <c r="J99" s="663" t="s">
        <v>890</v>
      </c>
      <c r="K99" s="663" t="s">
        <v>891</v>
      </c>
      <c r="L99" s="665">
        <v>57.94</v>
      </c>
      <c r="M99" s="665">
        <v>3</v>
      </c>
      <c r="N99" s="666">
        <v>173.82</v>
      </c>
    </row>
    <row r="100" spans="1:14" ht="14.4" customHeight="1" x14ac:dyDescent="0.3">
      <c r="A100" s="661" t="s">
        <v>529</v>
      </c>
      <c r="B100" s="662" t="s">
        <v>530</v>
      </c>
      <c r="C100" s="663" t="s">
        <v>534</v>
      </c>
      <c r="D100" s="664" t="s">
        <v>1569</v>
      </c>
      <c r="E100" s="663" t="s">
        <v>545</v>
      </c>
      <c r="F100" s="664" t="s">
        <v>1572</v>
      </c>
      <c r="G100" s="663" t="s">
        <v>567</v>
      </c>
      <c r="H100" s="663" t="s">
        <v>892</v>
      </c>
      <c r="I100" s="663" t="s">
        <v>793</v>
      </c>
      <c r="J100" s="663" t="s">
        <v>893</v>
      </c>
      <c r="K100" s="663"/>
      <c r="L100" s="665">
        <v>48.629999999999988</v>
      </c>
      <c r="M100" s="665">
        <v>2</v>
      </c>
      <c r="N100" s="666">
        <v>97.259999999999977</v>
      </c>
    </row>
    <row r="101" spans="1:14" ht="14.4" customHeight="1" x14ac:dyDescent="0.3">
      <c r="A101" s="661" t="s">
        <v>529</v>
      </c>
      <c r="B101" s="662" t="s">
        <v>530</v>
      </c>
      <c r="C101" s="663" t="s">
        <v>534</v>
      </c>
      <c r="D101" s="664" t="s">
        <v>1569</v>
      </c>
      <c r="E101" s="663" t="s">
        <v>545</v>
      </c>
      <c r="F101" s="664" t="s">
        <v>1572</v>
      </c>
      <c r="G101" s="663" t="s">
        <v>567</v>
      </c>
      <c r="H101" s="663" t="s">
        <v>894</v>
      </c>
      <c r="I101" s="663" t="s">
        <v>895</v>
      </c>
      <c r="J101" s="663" t="s">
        <v>896</v>
      </c>
      <c r="K101" s="663" t="s">
        <v>897</v>
      </c>
      <c r="L101" s="665">
        <v>186.34966940543202</v>
      </c>
      <c r="M101" s="665">
        <v>4</v>
      </c>
      <c r="N101" s="666">
        <v>745.3986776217281</v>
      </c>
    </row>
    <row r="102" spans="1:14" ht="14.4" customHeight="1" x14ac:dyDescent="0.3">
      <c r="A102" s="661" t="s">
        <v>529</v>
      </c>
      <c r="B102" s="662" t="s">
        <v>530</v>
      </c>
      <c r="C102" s="663" t="s">
        <v>534</v>
      </c>
      <c r="D102" s="664" t="s">
        <v>1569</v>
      </c>
      <c r="E102" s="663" t="s">
        <v>545</v>
      </c>
      <c r="F102" s="664" t="s">
        <v>1572</v>
      </c>
      <c r="G102" s="663" t="s">
        <v>567</v>
      </c>
      <c r="H102" s="663" t="s">
        <v>898</v>
      </c>
      <c r="I102" s="663" t="s">
        <v>899</v>
      </c>
      <c r="J102" s="663" t="s">
        <v>900</v>
      </c>
      <c r="K102" s="663" t="s">
        <v>901</v>
      </c>
      <c r="L102" s="665">
        <v>98.45</v>
      </c>
      <c r="M102" s="665">
        <v>6</v>
      </c>
      <c r="N102" s="666">
        <v>590.70000000000005</v>
      </c>
    </row>
    <row r="103" spans="1:14" ht="14.4" customHeight="1" x14ac:dyDescent="0.3">
      <c r="A103" s="661" t="s">
        <v>529</v>
      </c>
      <c r="B103" s="662" t="s">
        <v>530</v>
      </c>
      <c r="C103" s="663" t="s">
        <v>534</v>
      </c>
      <c r="D103" s="664" t="s">
        <v>1569</v>
      </c>
      <c r="E103" s="663" t="s">
        <v>545</v>
      </c>
      <c r="F103" s="664" t="s">
        <v>1572</v>
      </c>
      <c r="G103" s="663" t="s">
        <v>567</v>
      </c>
      <c r="H103" s="663" t="s">
        <v>902</v>
      </c>
      <c r="I103" s="663" t="s">
        <v>903</v>
      </c>
      <c r="J103" s="663" t="s">
        <v>904</v>
      </c>
      <c r="K103" s="663" t="s">
        <v>905</v>
      </c>
      <c r="L103" s="665">
        <v>134.47666666666666</v>
      </c>
      <c r="M103" s="665">
        <v>3</v>
      </c>
      <c r="N103" s="666">
        <v>403.43</v>
      </c>
    </row>
    <row r="104" spans="1:14" ht="14.4" customHeight="1" x14ac:dyDescent="0.3">
      <c r="A104" s="661" t="s">
        <v>529</v>
      </c>
      <c r="B104" s="662" t="s">
        <v>530</v>
      </c>
      <c r="C104" s="663" t="s">
        <v>534</v>
      </c>
      <c r="D104" s="664" t="s">
        <v>1569</v>
      </c>
      <c r="E104" s="663" t="s">
        <v>545</v>
      </c>
      <c r="F104" s="664" t="s">
        <v>1572</v>
      </c>
      <c r="G104" s="663" t="s">
        <v>567</v>
      </c>
      <c r="H104" s="663" t="s">
        <v>906</v>
      </c>
      <c r="I104" s="663" t="s">
        <v>793</v>
      </c>
      <c r="J104" s="663" t="s">
        <v>907</v>
      </c>
      <c r="K104" s="663"/>
      <c r="L104" s="665">
        <v>349.55579865609923</v>
      </c>
      <c r="M104" s="665">
        <v>1</v>
      </c>
      <c r="N104" s="666">
        <v>349.55579865609923</v>
      </c>
    </row>
    <row r="105" spans="1:14" ht="14.4" customHeight="1" x14ac:dyDescent="0.3">
      <c r="A105" s="661" t="s">
        <v>529</v>
      </c>
      <c r="B105" s="662" t="s">
        <v>530</v>
      </c>
      <c r="C105" s="663" t="s">
        <v>534</v>
      </c>
      <c r="D105" s="664" t="s">
        <v>1569</v>
      </c>
      <c r="E105" s="663" t="s">
        <v>545</v>
      </c>
      <c r="F105" s="664" t="s">
        <v>1572</v>
      </c>
      <c r="G105" s="663" t="s">
        <v>567</v>
      </c>
      <c r="H105" s="663" t="s">
        <v>908</v>
      </c>
      <c r="I105" s="663" t="s">
        <v>909</v>
      </c>
      <c r="J105" s="663" t="s">
        <v>910</v>
      </c>
      <c r="K105" s="663" t="s">
        <v>911</v>
      </c>
      <c r="L105" s="665">
        <v>104.06995472325818</v>
      </c>
      <c r="M105" s="665">
        <v>45</v>
      </c>
      <c r="N105" s="666">
        <v>4683.1479625466181</v>
      </c>
    </row>
    <row r="106" spans="1:14" ht="14.4" customHeight="1" x14ac:dyDescent="0.3">
      <c r="A106" s="661" t="s">
        <v>529</v>
      </c>
      <c r="B106" s="662" t="s">
        <v>530</v>
      </c>
      <c r="C106" s="663" t="s">
        <v>534</v>
      </c>
      <c r="D106" s="664" t="s">
        <v>1569</v>
      </c>
      <c r="E106" s="663" t="s">
        <v>545</v>
      </c>
      <c r="F106" s="664" t="s">
        <v>1572</v>
      </c>
      <c r="G106" s="663" t="s">
        <v>567</v>
      </c>
      <c r="H106" s="663" t="s">
        <v>912</v>
      </c>
      <c r="I106" s="663" t="s">
        <v>913</v>
      </c>
      <c r="J106" s="663" t="s">
        <v>914</v>
      </c>
      <c r="K106" s="663" t="s">
        <v>915</v>
      </c>
      <c r="L106" s="665">
        <v>781.34091740814074</v>
      </c>
      <c r="M106" s="665">
        <v>2</v>
      </c>
      <c r="N106" s="666">
        <v>1562.6818348162815</v>
      </c>
    </row>
    <row r="107" spans="1:14" ht="14.4" customHeight="1" x14ac:dyDescent="0.3">
      <c r="A107" s="661" t="s">
        <v>529</v>
      </c>
      <c r="B107" s="662" t="s">
        <v>530</v>
      </c>
      <c r="C107" s="663" t="s">
        <v>534</v>
      </c>
      <c r="D107" s="664" t="s">
        <v>1569</v>
      </c>
      <c r="E107" s="663" t="s">
        <v>545</v>
      </c>
      <c r="F107" s="664" t="s">
        <v>1572</v>
      </c>
      <c r="G107" s="663" t="s">
        <v>567</v>
      </c>
      <c r="H107" s="663" t="s">
        <v>916</v>
      </c>
      <c r="I107" s="663" t="s">
        <v>793</v>
      </c>
      <c r="J107" s="663" t="s">
        <v>917</v>
      </c>
      <c r="K107" s="663" t="s">
        <v>918</v>
      </c>
      <c r="L107" s="665">
        <v>72.896062976640863</v>
      </c>
      <c r="M107" s="665">
        <v>5</v>
      </c>
      <c r="N107" s="666">
        <v>364.4803148832043</v>
      </c>
    </row>
    <row r="108" spans="1:14" ht="14.4" customHeight="1" x14ac:dyDescent="0.3">
      <c r="A108" s="661" t="s">
        <v>529</v>
      </c>
      <c r="B108" s="662" t="s">
        <v>530</v>
      </c>
      <c r="C108" s="663" t="s">
        <v>534</v>
      </c>
      <c r="D108" s="664" t="s">
        <v>1569</v>
      </c>
      <c r="E108" s="663" t="s">
        <v>545</v>
      </c>
      <c r="F108" s="664" t="s">
        <v>1572</v>
      </c>
      <c r="G108" s="663" t="s">
        <v>567</v>
      </c>
      <c r="H108" s="663" t="s">
        <v>919</v>
      </c>
      <c r="I108" s="663" t="s">
        <v>793</v>
      </c>
      <c r="J108" s="663" t="s">
        <v>920</v>
      </c>
      <c r="K108" s="663"/>
      <c r="L108" s="665">
        <v>83.490552559155347</v>
      </c>
      <c r="M108" s="665">
        <v>2</v>
      </c>
      <c r="N108" s="666">
        <v>166.98110511831069</v>
      </c>
    </row>
    <row r="109" spans="1:14" ht="14.4" customHeight="1" x14ac:dyDescent="0.3">
      <c r="A109" s="661" t="s">
        <v>529</v>
      </c>
      <c r="B109" s="662" t="s">
        <v>530</v>
      </c>
      <c r="C109" s="663" t="s">
        <v>534</v>
      </c>
      <c r="D109" s="664" t="s">
        <v>1569</v>
      </c>
      <c r="E109" s="663" t="s">
        <v>545</v>
      </c>
      <c r="F109" s="664" t="s">
        <v>1572</v>
      </c>
      <c r="G109" s="663" t="s">
        <v>567</v>
      </c>
      <c r="H109" s="663" t="s">
        <v>921</v>
      </c>
      <c r="I109" s="663" t="s">
        <v>922</v>
      </c>
      <c r="J109" s="663" t="s">
        <v>923</v>
      </c>
      <c r="K109" s="663" t="s">
        <v>924</v>
      </c>
      <c r="L109" s="665">
        <v>112.5</v>
      </c>
      <c r="M109" s="665">
        <v>5</v>
      </c>
      <c r="N109" s="666">
        <v>562.5</v>
      </c>
    </row>
    <row r="110" spans="1:14" ht="14.4" customHeight="1" x14ac:dyDescent="0.3">
      <c r="A110" s="661" t="s">
        <v>529</v>
      </c>
      <c r="B110" s="662" t="s">
        <v>530</v>
      </c>
      <c r="C110" s="663" t="s">
        <v>534</v>
      </c>
      <c r="D110" s="664" t="s">
        <v>1569</v>
      </c>
      <c r="E110" s="663" t="s">
        <v>545</v>
      </c>
      <c r="F110" s="664" t="s">
        <v>1572</v>
      </c>
      <c r="G110" s="663" t="s">
        <v>567</v>
      </c>
      <c r="H110" s="663" t="s">
        <v>925</v>
      </c>
      <c r="I110" s="663" t="s">
        <v>926</v>
      </c>
      <c r="J110" s="663" t="s">
        <v>927</v>
      </c>
      <c r="K110" s="663" t="s">
        <v>928</v>
      </c>
      <c r="L110" s="665">
        <v>105.43626666666665</v>
      </c>
      <c r="M110" s="665">
        <v>15</v>
      </c>
      <c r="N110" s="666">
        <v>1581.5439999999999</v>
      </c>
    </row>
    <row r="111" spans="1:14" ht="14.4" customHeight="1" x14ac:dyDescent="0.3">
      <c r="A111" s="661" t="s">
        <v>529</v>
      </c>
      <c r="B111" s="662" t="s">
        <v>530</v>
      </c>
      <c r="C111" s="663" t="s">
        <v>534</v>
      </c>
      <c r="D111" s="664" t="s">
        <v>1569</v>
      </c>
      <c r="E111" s="663" t="s">
        <v>545</v>
      </c>
      <c r="F111" s="664" t="s">
        <v>1572</v>
      </c>
      <c r="G111" s="663" t="s">
        <v>567</v>
      </c>
      <c r="H111" s="663" t="s">
        <v>929</v>
      </c>
      <c r="I111" s="663" t="s">
        <v>929</v>
      </c>
      <c r="J111" s="663" t="s">
        <v>930</v>
      </c>
      <c r="K111" s="663" t="s">
        <v>905</v>
      </c>
      <c r="L111" s="665">
        <v>90.38</v>
      </c>
      <c r="M111" s="665">
        <v>5</v>
      </c>
      <c r="N111" s="666">
        <v>451.9</v>
      </c>
    </row>
    <row r="112" spans="1:14" ht="14.4" customHeight="1" x14ac:dyDescent="0.3">
      <c r="A112" s="661" t="s">
        <v>529</v>
      </c>
      <c r="B112" s="662" t="s">
        <v>530</v>
      </c>
      <c r="C112" s="663" t="s">
        <v>534</v>
      </c>
      <c r="D112" s="664" t="s">
        <v>1569</v>
      </c>
      <c r="E112" s="663" t="s">
        <v>545</v>
      </c>
      <c r="F112" s="664" t="s">
        <v>1572</v>
      </c>
      <c r="G112" s="663" t="s">
        <v>567</v>
      </c>
      <c r="H112" s="663" t="s">
        <v>931</v>
      </c>
      <c r="I112" s="663" t="s">
        <v>932</v>
      </c>
      <c r="J112" s="663" t="s">
        <v>933</v>
      </c>
      <c r="K112" s="663" t="s">
        <v>934</v>
      </c>
      <c r="L112" s="665">
        <v>60.099332797732941</v>
      </c>
      <c r="M112" s="665">
        <v>1</v>
      </c>
      <c r="N112" s="666">
        <v>60.099332797732941</v>
      </c>
    </row>
    <row r="113" spans="1:14" ht="14.4" customHeight="1" x14ac:dyDescent="0.3">
      <c r="A113" s="661" t="s">
        <v>529</v>
      </c>
      <c r="B113" s="662" t="s">
        <v>530</v>
      </c>
      <c r="C113" s="663" t="s">
        <v>534</v>
      </c>
      <c r="D113" s="664" t="s">
        <v>1569</v>
      </c>
      <c r="E113" s="663" t="s">
        <v>545</v>
      </c>
      <c r="F113" s="664" t="s">
        <v>1572</v>
      </c>
      <c r="G113" s="663" t="s">
        <v>567</v>
      </c>
      <c r="H113" s="663" t="s">
        <v>935</v>
      </c>
      <c r="I113" s="663" t="s">
        <v>793</v>
      </c>
      <c r="J113" s="663" t="s">
        <v>936</v>
      </c>
      <c r="K113" s="663"/>
      <c r="L113" s="665">
        <v>39.321263334628959</v>
      </c>
      <c r="M113" s="665">
        <v>1</v>
      </c>
      <c r="N113" s="666">
        <v>39.321263334628959</v>
      </c>
    </row>
    <row r="114" spans="1:14" ht="14.4" customHeight="1" x14ac:dyDescent="0.3">
      <c r="A114" s="661" t="s">
        <v>529</v>
      </c>
      <c r="B114" s="662" t="s">
        <v>530</v>
      </c>
      <c r="C114" s="663" t="s">
        <v>534</v>
      </c>
      <c r="D114" s="664" t="s">
        <v>1569</v>
      </c>
      <c r="E114" s="663" t="s">
        <v>545</v>
      </c>
      <c r="F114" s="664" t="s">
        <v>1572</v>
      </c>
      <c r="G114" s="663" t="s">
        <v>567</v>
      </c>
      <c r="H114" s="663" t="s">
        <v>937</v>
      </c>
      <c r="I114" s="663" t="s">
        <v>793</v>
      </c>
      <c r="J114" s="663" t="s">
        <v>938</v>
      </c>
      <c r="K114" s="663"/>
      <c r="L114" s="665">
        <v>304.71109703254439</v>
      </c>
      <c r="M114" s="665">
        <v>6</v>
      </c>
      <c r="N114" s="666">
        <v>1828.2665821952662</v>
      </c>
    </row>
    <row r="115" spans="1:14" ht="14.4" customHeight="1" x14ac:dyDescent="0.3">
      <c r="A115" s="661" t="s">
        <v>529</v>
      </c>
      <c r="B115" s="662" t="s">
        <v>530</v>
      </c>
      <c r="C115" s="663" t="s">
        <v>534</v>
      </c>
      <c r="D115" s="664" t="s">
        <v>1569</v>
      </c>
      <c r="E115" s="663" t="s">
        <v>545</v>
      </c>
      <c r="F115" s="664" t="s">
        <v>1572</v>
      </c>
      <c r="G115" s="663" t="s">
        <v>567</v>
      </c>
      <c r="H115" s="663" t="s">
        <v>939</v>
      </c>
      <c r="I115" s="663" t="s">
        <v>940</v>
      </c>
      <c r="J115" s="663" t="s">
        <v>941</v>
      </c>
      <c r="K115" s="663" t="s">
        <v>942</v>
      </c>
      <c r="L115" s="665">
        <v>71.13</v>
      </c>
      <c r="M115" s="665">
        <v>1</v>
      </c>
      <c r="N115" s="666">
        <v>71.13</v>
      </c>
    </row>
    <row r="116" spans="1:14" ht="14.4" customHeight="1" x14ac:dyDescent="0.3">
      <c r="A116" s="661" t="s">
        <v>529</v>
      </c>
      <c r="B116" s="662" t="s">
        <v>530</v>
      </c>
      <c r="C116" s="663" t="s">
        <v>534</v>
      </c>
      <c r="D116" s="664" t="s">
        <v>1569</v>
      </c>
      <c r="E116" s="663" t="s">
        <v>545</v>
      </c>
      <c r="F116" s="664" t="s">
        <v>1572</v>
      </c>
      <c r="G116" s="663" t="s">
        <v>567</v>
      </c>
      <c r="H116" s="663" t="s">
        <v>943</v>
      </c>
      <c r="I116" s="663" t="s">
        <v>944</v>
      </c>
      <c r="J116" s="663" t="s">
        <v>945</v>
      </c>
      <c r="K116" s="663" t="s">
        <v>946</v>
      </c>
      <c r="L116" s="665">
        <v>78.174840475131404</v>
      </c>
      <c r="M116" s="665">
        <v>14</v>
      </c>
      <c r="N116" s="666">
        <v>1094.4477666518396</v>
      </c>
    </row>
    <row r="117" spans="1:14" ht="14.4" customHeight="1" x14ac:dyDescent="0.3">
      <c r="A117" s="661" t="s">
        <v>529</v>
      </c>
      <c r="B117" s="662" t="s">
        <v>530</v>
      </c>
      <c r="C117" s="663" t="s">
        <v>534</v>
      </c>
      <c r="D117" s="664" t="s">
        <v>1569</v>
      </c>
      <c r="E117" s="663" t="s">
        <v>545</v>
      </c>
      <c r="F117" s="664" t="s">
        <v>1572</v>
      </c>
      <c r="G117" s="663" t="s">
        <v>567</v>
      </c>
      <c r="H117" s="663" t="s">
        <v>947</v>
      </c>
      <c r="I117" s="663" t="s">
        <v>793</v>
      </c>
      <c r="J117" s="663" t="s">
        <v>948</v>
      </c>
      <c r="K117" s="663"/>
      <c r="L117" s="665">
        <v>23.69</v>
      </c>
      <c r="M117" s="665">
        <v>1</v>
      </c>
      <c r="N117" s="666">
        <v>23.69</v>
      </c>
    </row>
    <row r="118" spans="1:14" ht="14.4" customHeight="1" x14ac:dyDescent="0.3">
      <c r="A118" s="661" t="s">
        <v>529</v>
      </c>
      <c r="B118" s="662" t="s">
        <v>530</v>
      </c>
      <c r="C118" s="663" t="s">
        <v>534</v>
      </c>
      <c r="D118" s="664" t="s">
        <v>1569</v>
      </c>
      <c r="E118" s="663" t="s">
        <v>545</v>
      </c>
      <c r="F118" s="664" t="s">
        <v>1572</v>
      </c>
      <c r="G118" s="663" t="s">
        <v>567</v>
      </c>
      <c r="H118" s="663" t="s">
        <v>949</v>
      </c>
      <c r="I118" s="663" t="s">
        <v>950</v>
      </c>
      <c r="J118" s="663" t="s">
        <v>951</v>
      </c>
      <c r="K118" s="663" t="s">
        <v>952</v>
      </c>
      <c r="L118" s="665">
        <v>888.54</v>
      </c>
      <c r="M118" s="665">
        <v>1</v>
      </c>
      <c r="N118" s="666">
        <v>888.54</v>
      </c>
    </row>
    <row r="119" spans="1:14" ht="14.4" customHeight="1" x14ac:dyDescent="0.3">
      <c r="A119" s="661" t="s">
        <v>529</v>
      </c>
      <c r="B119" s="662" t="s">
        <v>530</v>
      </c>
      <c r="C119" s="663" t="s">
        <v>534</v>
      </c>
      <c r="D119" s="664" t="s">
        <v>1569</v>
      </c>
      <c r="E119" s="663" t="s">
        <v>545</v>
      </c>
      <c r="F119" s="664" t="s">
        <v>1572</v>
      </c>
      <c r="G119" s="663" t="s">
        <v>567</v>
      </c>
      <c r="H119" s="663" t="s">
        <v>953</v>
      </c>
      <c r="I119" s="663" t="s">
        <v>954</v>
      </c>
      <c r="J119" s="663" t="s">
        <v>955</v>
      </c>
      <c r="K119" s="663" t="s">
        <v>956</v>
      </c>
      <c r="L119" s="665">
        <v>51.289999999999971</v>
      </c>
      <c r="M119" s="665">
        <v>1</v>
      </c>
      <c r="N119" s="666">
        <v>51.289999999999971</v>
      </c>
    </row>
    <row r="120" spans="1:14" ht="14.4" customHeight="1" x14ac:dyDescent="0.3">
      <c r="A120" s="661" t="s">
        <v>529</v>
      </c>
      <c r="B120" s="662" t="s">
        <v>530</v>
      </c>
      <c r="C120" s="663" t="s">
        <v>534</v>
      </c>
      <c r="D120" s="664" t="s">
        <v>1569</v>
      </c>
      <c r="E120" s="663" t="s">
        <v>545</v>
      </c>
      <c r="F120" s="664" t="s">
        <v>1572</v>
      </c>
      <c r="G120" s="663" t="s">
        <v>567</v>
      </c>
      <c r="H120" s="663" t="s">
        <v>957</v>
      </c>
      <c r="I120" s="663" t="s">
        <v>957</v>
      </c>
      <c r="J120" s="663" t="s">
        <v>958</v>
      </c>
      <c r="K120" s="663" t="s">
        <v>959</v>
      </c>
      <c r="L120" s="665">
        <v>502.57</v>
      </c>
      <c r="M120" s="665">
        <v>1</v>
      </c>
      <c r="N120" s="666">
        <v>502.57</v>
      </c>
    </row>
    <row r="121" spans="1:14" ht="14.4" customHeight="1" x14ac:dyDescent="0.3">
      <c r="A121" s="661" t="s">
        <v>529</v>
      </c>
      <c r="B121" s="662" t="s">
        <v>530</v>
      </c>
      <c r="C121" s="663" t="s">
        <v>534</v>
      </c>
      <c r="D121" s="664" t="s">
        <v>1569</v>
      </c>
      <c r="E121" s="663" t="s">
        <v>545</v>
      </c>
      <c r="F121" s="664" t="s">
        <v>1572</v>
      </c>
      <c r="G121" s="663" t="s">
        <v>567</v>
      </c>
      <c r="H121" s="663" t="s">
        <v>960</v>
      </c>
      <c r="I121" s="663" t="s">
        <v>961</v>
      </c>
      <c r="J121" s="663" t="s">
        <v>962</v>
      </c>
      <c r="K121" s="663" t="s">
        <v>963</v>
      </c>
      <c r="L121" s="665">
        <v>67.39995934324773</v>
      </c>
      <c r="M121" s="665">
        <v>12</v>
      </c>
      <c r="N121" s="666">
        <v>808.79951211897276</v>
      </c>
    </row>
    <row r="122" spans="1:14" ht="14.4" customHeight="1" x14ac:dyDescent="0.3">
      <c r="A122" s="661" t="s">
        <v>529</v>
      </c>
      <c r="B122" s="662" t="s">
        <v>530</v>
      </c>
      <c r="C122" s="663" t="s">
        <v>534</v>
      </c>
      <c r="D122" s="664" t="s">
        <v>1569</v>
      </c>
      <c r="E122" s="663" t="s">
        <v>545</v>
      </c>
      <c r="F122" s="664" t="s">
        <v>1572</v>
      </c>
      <c r="G122" s="663" t="s">
        <v>567</v>
      </c>
      <c r="H122" s="663" t="s">
        <v>964</v>
      </c>
      <c r="I122" s="663" t="s">
        <v>965</v>
      </c>
      <c r="J122" s="663" t="s">
        <v>966</v>
      </c>
      <c r="K122" s="663" t="s">
        <v>967</v>
      </c>
      <c r="L122" s="665">
        <v>325.15910600824265</v>
      </c>
      <c r="M122" s="665">
        <v>19</v>
      </c>
      <c r="N122" s="666">
        <v>6178.0230141566099</v>
      </c>
    </row>
    <row r="123" spans="1:14" ht="14.4" customHeight="1" x14ac:dyDescent="0.3">
      <c r="A123" s="661" t="s">
        <v>529</v>
      </c>
      <c r="B123" s="662" t="s">
        <v>530</v>
      </c>
      <c r="C123" s="663" t="s">
        <v>534</v>
      </c>
      <c r="D123" s="664" t="s">
        <v>1569</v>
      </c>
      <c r="E123" s="663" t="s">
        <v>545</v>
      </c>
      <c r="F123" s="664" t="s">
        <v>1572</v>
      </c>
      <c r="G123" s="663" t="s">
        <v>567</v>
      </c>
      <c r="H123" s="663" t="s">
        <v>968</v>
      </c>
      <c r="I123" s="663" t="s">
        <v>793</v>
      </c>
      <c r="J123" s="663" t="s">
        <v>969</v>
      </c>
      <c r="K123" s="663"/>
      <c r="L123" s="665">
        <v>68.529999999999987</v>
      </c>
      <c r="M123" s="665">
        <v>1</v>
      </c>
      <c r="N123" s="666">
        <v>68.529999999999987</v>
      </c>
    </row>
    <row r="124" spans="1:14" ht="14.4" customHeight="1" x14ac:dyDescent="0.3">
      <c r="A124" s="661" t="s">
        <v>529</v>
      </c>
      <c r="B124" s="662" t="s">
        <v>530</v>
      </c>
      <c r="C124" s="663" t="s">
        <v>534</v>
      </c>
      <c r="D124" s="664" t="s">
        <v>1569</v>
      </c>
      <c r="E124" s="663" t="s">
        <v>545</v>
      </c>
      <c r="F124" s="664" t="s">
        <v>1572</v>
      </c>
      <c r="G124" s="663" t="s">
        <v>567</v>
      </c>
      <c r="H124" s="663" t="s">
        <v>970</v>
      </c>
      <c r="I124" s="663" t="s">
        <v>793</v>
      </c>
      <c r="J124" s="663" t="s">
        <v>971</v>
      </c>
      <c r="K124" s="663"/>
      <c r="L124" s="665">
        <v>91.552137800056101</v>
      </c>
      <c r="M124" s="665">
        <v>14</v>
      </c>
      <c r="N124" s="666">
        <v>1281.7299292007854</v>
      </c>
    </row>
    <row r="125" spans="1:14" ht="14.4" customHeight="1" x14ac:dyDescent="0.3">
      <c r="A125" s="661" t="s">
        <v>529</v>
      </c>
      <c r="B125" s="662" t="s">
        <v>530</v>
      </c>
      <c r="C125" s="663" t="s">
        <v>534</v>
      </c>
      <c r="D125" s="664" t="s">
        <v>1569</v>
      </c>
      <c r="E125" s="663" t="s">
        <v>545</v>
      </c>
      <c r="F125" s="664" t="s">
        <v>1572</v>
      </c>
      <c r="G125" s="663" t="s">
        <v>567</v>
      </c>
      <c r="H125" s="663" t="s">
        <v>972</v>
      </c>
      <c r="I125" s="663" t="s">
        <v>793</v>
      </c>
      <c r="J125" s="663" t="s">
        <v>973</v>
      </c>
      <c r="K125" s="663"/>
      <c r="L125" s="665">
        <v>31.871411824130554</v>
      </c>
      <c r="M125" s="665">
        <v>1</v>
      </c>
      <c r="N125" s="666">
        <v>31.871411824130554</v>
      </c>
    </row>
    <row r="126" spans="1:14" ht="14.4" customHeight="1" x14ac:dyDescent="0.3">
      <c r="A126" s="661" t="s">
        <v>529</v>
      </c>
      <c r="B126" s="662" t="s">
        <v>530</v>
      </c>
      <c r="C126" s="663" t="s">
        <v>534</v>
      </c>
      <c r="D126" s="664" t="s">
        <v>1569</v>
      </c>
      <c r="E126" s="663" t="s">
        <v>545</v>
      </c>
      <c r="F126" s="664" t="s">
        <v>1572</v>
      </c>
      <c r="G126" s="663" t="s">
        <v>567</v>
      </c>
      <c r="H126" s="663" t="s">
        <v>974</v>
      </c>
      <c r="I126" s="663" t="s">
        <v>975</v>
      </c>
      <c r="J126" s="663" t="s">
        <v>802</v>
      </c>
      <c r="K126" s="663" t="s">
        <v>976</v>
      </c>
      <c r="L126" s="665">
        <v>59.899999971520486</v>
      </c>
      <c r="M126" s="665">
        <v>95</v>
      </c>
      <c r="N126" s="666">
        <v>5690.4999972944461</v>
      </c>
    </row>
    <row r="127" spans="1:14" ht="14.4" customHeight="1" x14ac:dyDescent="0.3">
      <c r="A127" s="661" t="s">
        <v>529</v>
      </c>
      <c r="B127" s="662" t="s">
        <v>530</v>
      </c>
      <c r="C127" s="663" t="s">
        <v>534</v>
      </c>
      <c r="D127" s="664" t="s">
        <v>1569</v>
      </c>
      <c r="E127" s="663" t="s">
        <v>545</v>
      </c>
      <c r="F127" s="664" t="s">
        <v>1572</v>
      </c>
      <c r="G127" s="663" t="s">
        <v>567</v>
      </c>
      <c r="H127" s="663" t="s">
        <v>977</v>
      </c>
      <c r="I127" s="663" t="s">
        <v>793</v>
      </c>
      <c r="J127" s="663" t="s">
        <v>978</v>
      </c>
      <c r="K127" s="663"/>
      <c r="L127" s="665">
        <v>81.271835915712728</v>
      </c>
      <c r="M127" s="665">
        <v>2</v>
      </c>
      <c r="N127" s="666">
        <v>162.54367183142546</v>
      </c>
    </row>
    <row r="128" spans="1:14" ht="14.4" customHeight="1" x14ac:dyDescent="0.3">
      <c r="A128" s="661" t="s">
        <v>529</v>
      </c>
      <c r="B128" s="662" t="s">
        <v>530</v>
      </c>
      <c r="C128" s="663" t="s">
        <v>534</v>
      </c>
      <c r="D128" s="664" t="s">
        <v>1569</v>
      </c>
      <c r="E128" s="663" t="s">
        <v>545</v>
      </c>
      <c r="F128" s="664" t="s">
        <v>1572</v>
      </c>
      <c r="G128" s="663" t="s">
        <v>567</v>
      </c>
      <c r="H128" s="663" t="s">
        <v>979</v>
      </c>
      <c r="I128" s="663" t="s">
        <v>793</v>
      </c>
      <c r="J128" s="663" t="s">
        <v>980</v>
      </c>
      <c r="K128" s="663"/>
      <c r="L128" s="665">
        <v>54.529516651982419</v>
      </c>
      <c r="M128" s="665">
        <v>1</v>
      </c>
      <c r="N128" s="666">
        <v>54.529516651982419</v>
      </c>
    </row>
    <row r="129" spans="1:14" ht="14.4" customHeight="1" x14ac:dyDescent="0.3">
      <c r="A129" s="661" t="s">
        <v>529</v>
      </c>
      <c r="B129" s="662" t="s">
        <v>530</v>
      </c>
      <c r="C129" s="663" t="s">
        <v>534</v>
      </c>
      <c r="D129" s="664" t="s">
        <v>1569</v>
      </c>
      <c r="E129" s="663" t="s">
        <v>545</v>
      </c>
      <c r="F129" s="664" t="s">
        <v>1572</v>
      </c>
      <c r="G129" s="663" t="s">
        <v>567</v>
      </c>
      <c r="H129" s="663" t="s">
        <v>981</v>
      </c>
      <c r="I129" s="663" t="s">
        <v>982</v>
      </c>
      <c r="J129" s="663" t="s">
        <v>983</v>
      </c>
      <c r="K129" s="663" t="s">
        <v>984</v>
      </c>
      <c r="L129" s="665">
        <v>74.599999999999994</v>
      </c>
      <c r="M129" s="665">
        <v>3</v>
      </c>
      <c r="N129" s="666">
        <v>223.79999999999998</v>
      </c>
    </row>
    <row r="130" spans="1:14" ht="14.4" customHeight="1" x14ac:dyDescent="0.3">
      <c r="A130" s="661" t="s">
        <v>529</v>
      </c>
      <c r="B130" s="662" t="s">
        <v>530</v>
      </c>
      <c r="C130" s="663" t="s">
        <v>534</v>
      </c>
      <c r="D130" s="664" t="s">
        <v>1569</v>
      </c>
      <c r="E130" s="663" t="s">
        <v>545</v>
      </c>
      <c r="F130" s="664" t="s">
        <v>1572</v>
      </c>
      <c r="G130" s="663" t="s">
        <v>567</v>
      </c>
      <c r="H130" s="663" t="s">
        <v>985</v>
      </c>
      <c r="I130" s="663" t="s">
        <v>986</v>
      </c>
      <c r="J130" s="663" t="s">
        <v>987</v>
      </c>
      <c r="K130" s="663" t="s">
        <v>988</v>
      </c>
      <c r="L130" s="665">
        <v>79.95</v>
      </c>
      <c r="M130" s="665">
        <v>2</v>
      </c>
      <c r="N130" s="666">
        <v>159.9</v>
      </c>
    </row>
    <row r="131" spans="1:14" ht="14.4" customHeight="1" x14ac:dyDescent="0.3">
      <c r="A131" s="661" t="s">
        <v>529</v>
      </c>
      <c r="B131" s="662" t="s">
        <v>530</v>
      </c>
      <c r="C131" s="663" t="s">
        <v>534</v>
      </c>
      <c r="D131" s="664" t="s">
        <v>1569</v>
      </c>
      <c r="E131" s="663" t="s">
        <v>545</v>
      </c>
      <c r="F131" s="664" t="s">
        <v>1572</v>
      </c>
      <c r="G131" s="663" t="s">
        <v>567</v>
      </c>
      <c r="H131" s="663" t="s">
        <v>989</v>
      </c>
      <c r="I131" s="663" t="s">
        <v>990</v>
      </c>
      <c r="J131" s="663" t="s">
        <v>991</v>
      </c>
      <c r="K131" s="663"/>
      <c r="L131" s="665">
        <v>47.950000000000017</v>
      </c>
      <c r="M131" s="665">
        <v>4</v>
      </c>
      <c r="N131" s="666">
        <v>191.80000000000007</v>
      </c>
    </row>
    <row r="132" spans="1:14" ht="14.4" customHeight="1" x14ac:dyDescent="0.3">
      <c r="A132" s="661" t="s">
        <v>529</v>
      </c>
      <c r="B132" s="662" t="s">
        <v>530</v>
      </c>
      <c r="C132" s="663" t="s">
        <v>534</v>
      </c>
      <c r="D132" s="664" t="s">
        <v>1569</v>
      </c>
      <c r="E132" s="663" t="s">
        <v>545</v>
      </c>
      <c r="F132" s="664" t="s">
        <v>1572</v>
      </c>
      <c r="G132" s="663" t="s">
        <v>567</v>
      </c>
      <c r="H132" s="663" t="s">
        <v>992</v>
      </c>
      <c r="I132" s="663" t="s">
        <v>993</v>
      </c>
      <c r="J132" s="663" t="s">
        <v>994</v>
      </c>
      <c r="K132" s="663" t="s">
        <v>946</v>
      </c>
      <c r="L132" s="665">
        <v>71.16337656959081</v>
      </c>
      <c r="M132" s="665">
        <v>12</v>
      </c>
      <c r="N132" s="666">
        <v>853.96051883508972</v>
      </c>
    </row>
    <row r="133" spans="1:14" ht="14.4" customHeight="1" x14ac:dyDescent="0.3">
      <c r="A133" s="661" t="s">
        <v>529</v>
      </c>
      <c r="B133" s="662" t="s">
        <v>530</v>
      </c>
      <c r="C133" s="663" t="s">
        <v>534</v>
      </c>
      <c r="D133" s="664" t="s">
        <v>1569</v>
      </c>
      <c r="E133" s="663" t="s">
        <v>545</v>
      </c>
      <c r="F133" s="664" t="s">
        <v>1572</v>
      </c>
      <c r="G133" s="663" t="s">
        <v>567</v>
      </c>
      <c r="H133" s="663" t="s">
        <v>995</v>
      </c>
      <c r="I133" s="663" t="s">
        <v>996</v>
      </c>
      <c r="J133" s="663" t="s">
        <v>997</v>
      </c>
      <c r="K133" s="663" t="s">
        <v>998</v>
      </c>
      <c r="L133" s="665">
        <v>46.17</v>
      </c>
      <c r="M133" s="665">
        <v>1</v>
      </c>
      <c r="N133" s="666">
        <v>46.17</v>
      </c>
    </row>
    <row r="134" spans="1:14" ht="14.4" customHeight="1" x14ac:dyDescent="0.3">
      <c r="A134" s="661" t="s">
        <v>529</v>
      </c>
      <c r="B134" s="662" t="s">
        <v>530</v>
      </c>
      <c r="C134" s="663" t="s">
        <v>534</v>
      </c>
      <c r="D134" s="664" t="s">
        <v>1569</v>
      </c>
      <c r="E134" s="663" t="s">
        <v>545</v>
      </c>
      <c r="F134" s="664" t="s">
        <v>1572</v>
      </c>
      <c r="G134" s="663" t="s">
        <v>567</v>
      </c>
      <c r="H134" s="663" t="s">
        <v>999</v>
      </c>
      <c r="I134" s="663" t="s">
        <v>1000</v>
      </c>
      <c r="J134" s="663" t="s">
        <v>1001</v>
      </c>
      <c r="K134" s="663"/>
      <c r="L134" s="665">
        <v>89.200000000000017</v>
      </c>
      <c r="M134" s="665">
        <v>1</v>
      </c>
      <c r="N134" s="666">
        <v>89.200000000000017</v>
      </c>
    </row>
    <row r="135" spans="1:14" ht="14.4" customHeight="1" x14ac:dyDescent="0.3">
      <c r="A135" s="661" t="s">
        <v>529</v>
      </c>
      <c r="B135" s="662" t="s">
        <v>530</v>
      </c>
      <c r="C135" s="663" t="s">
        <v>534</v>
      </c>
      <c r="D135" s="664" t="s">
        <v>1569</v>
      </c>
      <c r="E135" s="663" t="s">
        <v>545</v>
      </c>
      <c r="F135" s="664" t="s">
        <v>1572</v>
      </c>
      <c r="G135" s="663" t="s">
        <v>567</v>
      </c>
      <c r="H135" s="663" t="s">
        <v>1002</v>
      </c>
      <c r="I135" s="663" t="s">
        <v>1003</v>
      </c>
      <c r="J135" s="663" t="s">
        <v>1004</v>
      </c>
      <c r="K135" s="663" t="s">
        <v>1005</v>
      </c>
      <c r="L135" s="665">
        <v>107.33</v>
      </c>
      <c r="M135" s="665">
        <v>2</v>
      </c>
      <c r="N135" s="666">
        <v>214.66</v>
      </c>
    </row>
    <row r="136" spans="1:14" ht="14.4" customHeight="1" x14ac:dyDescent="0.3">
      <c r="A136" s="661" t="s">
        <v>529</v>
      </c>
      <c r="B136" s="662" t="s">
        <v>530</v>
      </c>
      <c r="C136" s="663" t="s">
        <v>534</v>
      </c>
      <c r="D136" s="664" t="s">
        <v>1569</v>
      </c>
      <c r="E136" s="663" t="s">
        <v>545</v>
      </c>
      <c r="F136" s="664" t="s">
        <v>1572</v>
      </c>
      <c r="G136" s="663" t="s">
        <v>567</v>
      </c>
      <c r="H136" s="663" t="s">
        <v>1006</v>
      </c>
      <c r="I136" s="663" t="s">
        <v>793</v>
      </c>
      <c r="J136" s="663" t="s">
        <v>1007</v>
      </c>
      <c r="K136" s="663" t="s">
        <v>1008</v>
      </c>
      <c r="L136" s="665">
        <v>635.09488592152013</v>
      </c>
      <c r="M136" s="665">
        <v>6</v>
      </c>
      <c r="N136" s="666">
        <v>3810.5693155291206</v>
      </c>
    </row>
    <row r="137" spans="1:14" ht="14.4" customHeight="1" x14ac:dyDescent="0.3">
      <c r="A137" s="661" t="s">
        <v>529</v>
      </c>
      <c r="B137" s="662" t="s">
        <v>530</v>
      </c>
      <c r="C137" s="663" t="s">
        <v>534</v>
      </c>
      <c r="D137" s="664" t="s">
        <v>1569</v>
      </c>
      <c r="E137" s="663" t="s">
        <v>545</v>
      </c>
      <c r="F137" s="664" t="s">
        <v>1572</v>
      </c>
      <c r="G137" s="663" t="s">
        <v>567</v>
      </c>
      <c r="H137" s="663" t="s">
        <v>1009</v>
      </c>
      <c r="I137" s="663" t="s">
        <v>1010</v>
      </c>
      <c r="J137" s="663" t="s">
        <v>1011</v>
      </c>
      <c r="K137" s="663" t="s">
        <v>1012</v>
      </c>
      <c r="L137" s="665">
        <v>385.98231785105185</v>
      </c>
      <c r="M137" s="665">
        <v>5</v>
      </c>
      <c r="N137" s="666">
        <v>1929.9115892552593</v>
      </c>
    </row>
    <row r="138" spans="1:14" ht="14.4" customHeight="1" x14ac:dyDescent="0.3">
      <c r="A138" s="661" t="s">
        <v>529</v>
      </c>
      <c r="B138" s="662" t="s">
        <v>530</v>
      </c>
      <c r="C138" s="663" t="s">
        <v>534</v>
      </c>
      <c r="D138" s="664" t="s">
        <v>1569</v>
      </c>
      <c r="E138" s="663" t="s">
        <v>545</v>
      </c>
      <c r="F138" s="664" t="s">
        <v>1572</v>
      </c>
      <c r="G138" s="663" t="s">
        <v>567</v>
      </c>
      <c r="H138" s="663" t="s">
        <v>1013</v>
      </c>
      <c r="I138" s="663" t="s">
        <v>793</v>
      </c>
      <c r="J138" s="663" t="s">
        <v>1014</v>
      </c>
      <c r="K138" s="663"/>
      <c r="L138" s="665">
        <v>281.58999999999992</v>
      </c>
      <c r="M138" s="665">
        <v>1</v>
      </c>
      <c r="N138" s="666">
        <v>281.58999999999992</v>
      </c>
    </row>
    <row r="139" spans="1:14" ht="14.4" customHeight="1" x14ac:dyDescent="0.3">
      <c r="A139" s="661" t="s">
        <v>529</v>
      </c>
      <c r="B139" s="662" t="s">
        <v>530</v>
      </c>
      <c r="C139" s="663" t="s">
        <v>534</v>
      </c>
      <c r="D139" s="664" t="s">
        <v>1569</v>
      </c>
      <c r="E139" s="663" t="s">
        <v>545</v>
      </c>
      <c r="F139" s="664" t="s">
        <v>1572</v>
      </c>
      <c r="G139" s="663" t="s">
        <v>567</v>
      </c>
      <c r="H139" s="663" t="s">
        <v>1015</v>
      </c>
      <c r="I139" s="663" t="s">
        <v>1016</v>
      </c>
      <c r="J139" s="663" t="s">
        <v>1017</v>
      </c>
      <c r="K139" s="663" t="s">
        <v>1018</v>
      </c>
      <c r="L139" s="665">
        <v>82.389999999999986</v>
      </c>
      <c r="M139" s="665">
        <v>2</v>
      </c>
      <c r="N139" s="666">
        <v>164.77999999999997</v>
      </c>
    </row>
    <row r="140" spans="1:14" ht="14.4" customHeight="1" x14ac:dyDescent="0.3">
      <c r="A140" s="661" t="s">
        <v>529</v>
      </c>
      <c r="B140" s="662" t="s">
        <v>530</v>
      </c>
      <c r="C140" s="663" t="s">
        <v>534</v>
      </c>
      <c r="D140" s="664" t="s">
        <v>1569</v>
      </c>
      <c r="E140" s="663" t="s">
        <v>545</v>
      </c>
      <c r="F140" s="664" t="s">
        <v>1572</v>
      </c>
      <c r="G140" s="663" t="s">
        <v>567</v>
      </c>
      <c r="H140" s="663" t="s">
        <v>1019</v>
      </c>
      <c r="I140" s="663" t="s">
        <v>1020</v>
      </c>
      <c r="J140" s="663" t="s">
        <v>1021</v>
      </c>
      <c r="K140" s="663" t="s">
        <v>1022</v>
      </c>
      <c r="L140" s="665">
        <v>160.72999999999999</v>
      </c>
      <c r="M140" s="665">
        <v>1</v>
      </c>
      <c r="N140" s="666">
        <v>160.72999999999999</v>
      </c>
    </row>
    <row r="141" spans="1:14" ht="14.4" customHeight="1" x14ac:dyDescent="0.3">
      <c r="A141" s="661" t="s">
        <v>529</v>
      </c>
      <c r="B141" s="662" t="s">
        <v>530</v>
      </c>
      <c r="C141" s="663" t="s">
        <v>534</v>
      </c>
      <c r="D141" s="664" t="s">
        <v>1569</v>
      </c>
      <c r="E141" s="663" t="s">
        <v>545</v>
      </c>
      <c r="F141" s="664" t="s">
        <v>1572</v>
      </c>
      <c r="G141" s="663" t="s">
        <v>567</v>
      </c>
      <c r="H141" s="663" t="s">
        <v>1023</v>
      </c>
      <c r="I141" s="663" t="s">
        <v>1024</v>
      </c>
      <c r="J141" s="663" t="s">
        <v>1025</v>
      </c>
      <c r="K141" s="663" t="s">
        <v>1026</v>
      </c>
      <c r="L141" s="665">
        <v>291.9688550585937</v>
      </c>
      <c r="M141" s="665">
        <v>1</v>
      </c>
      <c r="N141" s="666">
        <v>291.9688550585937</v>
      </c>
    </row>
    <row r="142" spans="1:14" ht="14.4" customHeight="1" x14ac:dyDescent="0.3">
      <c r="A142" s="661" t="s">
        <v>529</v>
      </c>
      <c r="B142" s="662" t="s">
        <v>530</v>
      </c>
      <c r="C142" s="663" t="s">
        <v>534</v>
      </c>
      <c r="D142" s="664" t="s">
        <v>1569</v>
      </c>
      <c r="E142" s="663" t="s">
        <v>545</v>
      </c>
      <c r="F142" s="664" t="s">
        <v>1572</v>
      </c>
      <c r="G142" s="663" t="s">
        <v>567</v>
      </c>
      <c r="H142" s="663" t="s">
        <v>1027</v>
      </c>
      <c r="I142" s="663" t="s">
        <v>1027</v>
      </c>
      <c r="J142" s="663" t="s">
        <v>1028</v>
      </c>
      <c r="K142" s="663" t="s">
        <v>1029</v>
      </c>
      <c r="L142" s="665">
        <v>247.5</v>
      </c>
      <c r="M142" s="665">
        <v>1</v>
      </c>
      <c r="N142" s="666">
        <v>247.5</v>
      </c>
    </row>
    <row r="143" spans="1:14" ht="14.4" customHeight="1" x14ac:dyDescent="0.3">
      <c r="A143" s="661" t="s">
        <v>529</v>
      </c>
      <c r="B143" s="662" t="s">
        <v>530</v>
      </c>
      <c r="C143" s="663" t="s">
        <v>534</v>
      </c>
      <c r="D143" s="664" t="s">
        <v>1569</v>
      </c>
      <c r="E143" s="663" t="s">
        <v>545</v>
      </c>
      <c r="F143" s="664" t="s">
        <v>1572</v>
      </c>
      <c r="G143" s="663" t="s">
        <v>567</v>
      </c>
      <c r="H143" s="663" t="s">
        <v>1030</v>
      </c>
      <c r="I143" s="663" t="s">
        <v>1031</v>
      </c>
      <c r="J143" s="663" t="s">
        <v>1032</v>
      </c>
      <c r="K143" s="663" t="s">
        <v>1033</v>
      </c>
      <c r="L143" s="665">
        <v>255.57996168831642</v>
      </c>
      <c r="M143" s="665">
        <v>4</v>
      </c>
      <c r="N143" s="666">
        <v>1022.3198467532657</v>
      </c>
    </row>
    <row r="144" spans="1:14" ht="14.4" customHeight="1" x14ac:dyDescent="0.3">
      <c r="A144" s="661" t="s">
        <v>529</v>
      </c>
      <c r="B144" s="662" t="s">
        <v>530</v>
      </c>
      <c r="C144" s="663" t="s">
        <v>534</v>
      </c>
      <c r="D144" s="664" t="s">
        <v>1569</v>
      </c>
      <c r="E144" s="663" t="s">
        <v>545</v>
      </c>
      <c r="F144" s="664" t="s">
        <v>1572</v>
      </c>
      <c r="G144" s="663" t="s">
        <v>567</v>
      </c>
      <c r="H144" s="663" t="s">
        <v>1034</v>
      </c>
      <c r="I144" s="663" t="s">
        <v>1034</v>
      </c>
      <c r="J144" s="663" t="s">
        <v>1035</v>
      </c>
      <c r="K144" s="663" t="s">
        <v>1036</v>
      </c>
      <c r="L144" s="665">
        <v>96.012500000000031</v>
      </c>
      <c r="M144" s="665">
        <v>12</v>
      </c>
      <c r="N144" s="666">
        <v>1152.1500000000003</v>
      </c>
    </row>
    <row r="145" spans="1:14" ht="14.4" customHeight="1" x14ac:dyDescent="0.3">
      <c r="A145" s="661" t="s">
        <v>529</v>
      </c>
      <c r="B145" s="662" t="s">
        <v>530</v>
      </c>
      <c r="C145" s="663" t="s">
        <v>534</v>
      </c>
      <c r="D145" s="664" t="s">
        <v>1569</v>
      </c>
      <c r="E145" s="663" t="s">
        <v>545</v>
      </c>
      <c r="F145" s="664" t="s">
        <v>1572</v>
      </c>
      <c r="G145" s="663" t="s">
        <v>567</v>
      </c>
      <c r="H145" s="663" t="s">
        <v>1037</v>
      </c>
      <c r="I145" s="663" t="s">
        <v>1037</v>
      </c>
      <c r="J145" s="663" t="s">
        <v>610</v>
      </c>
      <c r="K145" s="663" t="s">
        <v>1038</v>
      </c>
      <c r="L145" s="665">
        <v>63.77</v>
      </c>
      <c r="M145" s="665">
        <v>3</v>
      </c>
      <c r="N145" s="666">
        <v>191.31</v>
      </c>
    </row>
    <row r="146" spans="1:14" ht="14.4" customHeight="1" x14ac:dyDescent="0.3">
      <c r="A146" s="661" t="s">
        <v>529</v>
      </c>
      <c r="B146" s="662" t="s">
        <v>530</v>
      </c>
      <c r="C146" s="663" t="s">
        <v>534</v>
      </c>
      <c r="D146" s="664" t="s">
        <v>1569</v>
      </c>
      <c r="E146" s="663" t="s">
        <v>545</v>
      </c>
      <c r="F146" s="664" t="s">
        <v>1572</v>
      </c>
      <c r="G146" s="663" t="s">
        <v>567</v>
      </c>
      <c r="H146" s="663" t="s">
        <v>1039</v>
      </c>
      <c r="I146" s="663" t="s">
        <v>1039</v>
      </c>
      <c r="J146" s="663" t="s">
        <v>1040</v>
      </c>
      <c r="K146" s="663" t="s">
        <v>1041</v>
      </c>
      <c r="L146" s="665">
        <v>76.339976376327783</v>
      </c>
      <c r="M146" s="665">
        <v>1</v>
      </c>
      <c r="N146" s="666">
        <v>76.339976376327783</v>
      </c>
    </row>
    <row r="147" spans="1:14" ht="14.4" customHeight="1" x14ac:dyDescent="0.3">
      <c r="A147" s="661" t="s">
        <v>529</v>
      </c>
      <c r="B147" s="662" t="s">
        <v>530</v>
      </c>
      <c r="C147" s="663" t="s">
        <v>534</v>
      </c>
      <c r="D147" s="664" t="s">
        <v>1569</v>
      </c>
      <c r="E147" s="663" t="s">
        <v>545</v>
      </c>
      <c r="F147" s="664" t="s">
        <v>1572</v>
      </c>
      <c r="G147" s="663" t="s">
        <v>567</v>
      </c>
      <c r="H147" s="663" t="s">
        <v>1042</v>
      </c>
      <c r="I147" s="663" t="s">
        <v>793</v>
      </c>
      <c r="J147" s="663" t="s">
        <v>1043</v>
      </c>
      <c r="K147" s="663"/>
      <c r="L147" s="665">
        <v>27.418271743929871</v>
      </c>
      <c r="M147" s="665">
        <v>35</v>
      </c>
      <c r="N147" s="666">
        <v>959.6395110375455</v>
      </c>
    </row>
    <row r="148" spans="1:14" ht="14.4" customHeight="1" x14ac:dyDescent="0.3">
      <c r="A148" s="661" t="s">
        <v>529</v>
      </c>
      <c r="B148" s="662" t="s">
        <v>530</v>
      </c>
      <c r="C148" s="663" t="s">
        <v>534</v>
      </c>
      <c r="D148" s="664" t="s">
        <v>1569</v>
      </c>
      <c r="E148" s="663" t="s">
        <v>545</v>
      </c>
      <c r="F148" s="664" t="s">
        <v>1572</v>
      </c>
      <c r="G148" s="663" t="s">
        <v>567</v>
      </c>
      <c r="H148" s="663" t="s">
        <v>1044</v>
      </c>
      <c r="I148" s="663" t="s">
        <v>1044</v>
      </c>
      <c r="J148" s="663" t="s">
        <v>1045</v>
      </c>
      <c r="K148" s="663" t="s">
        <v>1046</v>
      </c>
      <c r="L148" s="665">
        <v>534.14999999999986</v>
      </c>
      <c r="M148" s="665">
        <v>2</v>
      </c>
      <c r="N148" s="666">
        <v>1068.2999999999997</v>
      </c>
    </row>
    <row r="149" spans="1:14" ht="14.4" customHeight="1" x14ac:dyDescent="0.3">
      <c r="A149" s="661" t="s">
        <v>529</v>
      </c>
      <c r="B149" s="662" t="s">
        <v>530</v>
      </c>
      <c r="C149" s="663" t="s">
        <v>534</v>
      </c>
      <c r="D149" s="664" t="s">
        <v>1569</v>
      </c>
      <c r="E149" s="663" t="s">
        <v>545</v>
      </c>
      <c r="F149" s="664" t="s">
        <v>1572</v>
      </c>
      <c r="G149" s="663" t="s">
        <v>567</v>
      </c>
      <c r="H149" s="663" t="s">
        <v>1047</v>
      </c>
      <c r="I149" s="663" t="s">
        <v>1047</v>
      </c>
      <c r="J149" s="663" t="s">
        <v>759</v>
      </c>
      <c r="K149" s="663" t="s">
        <v>1048</v>
      </c>
      <c r="L149" s="665">
        <v>130.72999999999996</v>
      </c>
      <c r="M149" s="665">
        <v>2</v>
      </c>
      <c r="N149" s="666">
        <v>261.45999999999992</v>
      </c>
    </row>
    <row r="150" spans="1:14" ht="14.4" customHeight="1" x14ac:dyDescent="0.3">
      <c r="A150" s="661" t="s">
        <v>529</v>
      </c>
      <c r="B150" s="662" t="s">
        <v>530</v>
      </c>
      <c r="C150" s="663" t="s">
        <v>534</v>
      </c>
      <c r="D150" s="664" t="s">
        <v>1569</v>
      </c>
      <c r="E150" s="663" t="s">
        <v>545</v>
      </c>
      <c r="F150" s="664" t="s">
        <v>1572</v>
      </c>
      <c r="G150" s="663" t="s">
        <v>567</v>
      </c>
      <c r="H150" s="663" t="s">
        <v>1049</v>
      </c>
      <c r="I150" s="663" t="s">
        <v>1049</v>
      </c>
      <c r="J150" s="663" t="s">
        <v>1050</v>
      </c>
      <c r="K150" s="663" t="s">
        <v>1051</v>
      </c>
      <c r="L150" s="665">
        <v>44.000035226880449</v>
      </c>
      <c r="M150" s="665">
        <v>14</v>
      </c>
      <c r="N150" s="666">
        <v>616.00049317632624</v>
      </c>
    </row>
    <row r="151" spans="1:14" ht="14.4" customHeight="1" x14ac:dyDescent="0.3">
      <c r="A151" s="661" t="s">
        <v>529</v>
      </c>
      <c r="B151" s="662" t="s">
        <v>530</v>
      </c>
      <c r="C151" s="663" t="s">
        <v>534</v>
      </c>
      <c r="D151" s="664" t="s">
        <v>1569</v>
      </c>
      <c r="E151" s="663" t="s">
        <v>545</v>
      </c>
      <c r="F151" s="664" t="s">
        <v>1572</v>
      </c>
      <c r="G151" s="663" t="s">
        <v>567</v>
      </c>
      <c r="H151" s="663" t="s">
        <v>1052</v>
      </c>
      <c r="I151" s="663" t="s">
        <v>793</v>
      </c>
      <c r="J151" s="663" t="s">
        <v>1053</v>
      </c>
      <c r="K151" s="663"/>
      <c r="L151" s="665">
        <v>38.61</v>
      </c>
      <c r="M151" s="665">
        <v>4</v>
      </c>
      <c r="N151" s="666">
        <v>154.44</v>
      </c>
    </row>
    <row r="152" spans="1:14" ht="14.4" customHeight="1" x14ac:dyDescent="0.3">
      <c r="A152" s="661" t="s">
        <v>529</v>
      </c>
      <c r="B152" s="662" t="s">
        <v>530</v>
      </c>
      <c r="C152" s="663" t="s">
        <v>534</v>
      </c>
      <c r="D152" s="664" t="s">
        <v>1569</v>
      </c>
      <c r="E152" s="663" t="s">
        <v>545</v>
      </c>
      <c r="F152" s="664" t="s">
        <v>1572</v>
      </c>
      <c r="G152" s="663" t="s">
        <v>567</v>
      </c>
      <c r="H152" s="663" t="s">
        <v>1054</v>
      </c>
      <c r="I152" s="663" t="s">
        <v>1054</v>
      </c>
      <c r="J152" s="663" t="s">
        <v>1050</v>
      </c>
      <c r="K152" s="663" t="s">
        <v>1055</v>
      </c>
      <c r="L152" s="665">
        <v>110.00000000000003</v>
      </c>
      <c r="M152" s="665">
        <v>2</v>
      </c>
      <c r="N152" s="666">
        <v>220.00000000000006</v>
      </c>
    </row>
    <row r="153" spans="1:14" ht="14.4" customHeight="1" x14ac:dyDescent="0.3">
      <c r="A153" s="661" t="s">
        <v>529</v>
      </c>
      <c r="B153" s="662" t="s">
        <v>530</v>
      </c>
      <c r="C153" s="663" t="s">
        <v>534</v>
      </c>
      <c r="D153" s="664" t="s">
        <v>1569</v>
      </c>
      <c r="E153" s="663" t="s">
        <v>545</v>
      </c>
      <c r="F153" s="664" t="s">
        <v>1572</v>
      </c>
      <c r="G153" s="663" t="s">
        <v>567</v>
      </c>
      <c r="H153" s="663" t="s">
        <v>1056</v>
      </c>
      <c r="I153" s="663" t="s">
        <v>1057</v>
      </c>
      <c r="J153" s="663" t="s">
        <v>1058</v>
      </c>
      <c r="K153" s="663" t="s">
        <v>1059</v>
      </c>
      <c r="L153" s="665">
        <v>167.83000574285003</v>
      </c>
      <c r="M153" s="665">
        <v>1</v>
      </c>
      <c r="N153" s="666">
        <v>167.83000574285003</v>
      </c>
    </row>
    <row r="154" spans="1:14" ht="14.4" customHeight="1" x14ac:dyDescent="0.3">
      <c r="A154" s="661" t="s">
        <v>529</v>
      </c>
      <c r="B154" s="662" t="s">
        <v>530</v>
      </c>
      <c r="C154" s="663" t="s">
        <v>534</v>
      </c>
      <c r="D154" s="664" t="s">
        <v>1569</v>
      </c>
      <c r="E154" s="663" t="s">
        <v>545</v>
      </c>
      <c r="F154" s="664" t="s">
        <v>1572</v>
      </c>
      <c r="G154" s="663" t="s">
        <v>567</v>
      </c>
      <c r="H154" s="663" t="s">
        <v>1060</v>
      </c>
      <c r="I154" s="663" t="s">
        <v>1060</v>
      </c>
      <c r="J154" s="663" t="s">
        <v>1061</v>
      </c>
      <c r="K154" s="663" t="s">
        <v>1062</v>
      </c>
      <c r="L154" s="665">
        <v>77.72</v>
      </c>
      <c r="M154" s="665">
        <v>3</v>
      </c>
      <c r="N154" s="666">
        <v>233.16</v>
      </c>
    </row>
    <row r="155" spans="1:14" ht="14.4" customHeight="1" x14ac:dyDescent="0.3">
      <c r="A155" s="661" t="s">
        <v>529</v>
      </c>
      <c r="B155" s="662" t="s">
        <v>530</v>
      </c>
      <c r="C155" s="663" t="s">
        <v>534</v>
      </c>
      <c r="D155" s="664" t="s">
        <v>1569</v>
      </c>
      <c r="E155" s="663" t="s">
        <v>545</v>
      </c>
      <c r="F155" s="664" t="s">
        <v>1572</v>
      </c>
      <c r="G155" s="663" t="s">
        <v>567</v>
      </c>
      <c r="H155" s="663" t="s">
        <v>1063</v>
      </c>
      <c r="I155" s="663" t="s">
        <v>1063</v>
      </c>
      <c r="J155" s="663" t="s">
        <v>1064</v>
      </c>
      <c r="K155" s="663" t="s">
        <v>1065</v>
      </c>
      <c r="L155" s="665">
        <v>264.99</v>
      </c>
      <c r="M155" s="665">
        <v>1</v>
      </c>
      <c r="N155" s="666">
        <v>264.99</v>
      </c>
    </row>
    <row r="156" spans="1:14" ht="14.4" customHeight="1" x14ac:dyDescent="0.3">
      <c r="A156" s="661" t="s">
        <v>529</v>
      </c>
      <c r="B156" s="662" t="s">
        <v>530</v>
      </c>
      <c r="C156" s="663" t="s">
        <v>534</v>
      </c>
      <c r="D156" s="664" t="s">
        <v>1569</v>
      </c>
      <c r="E156" s="663" t="s">
        <v>545</v>
      </c>
      <c r="F156" s="664" t="s">
        <v>1572</v>
      </c>
      <c r="G156" s="663" t="s">
        <v>567</v>
      </c>
      <c r="H156" s="663" t="s">
        <v>1066</v>
      </c>
      <c r="I156" s="663" t="s">
        <v>793</v>
      </c>
      <c r="J156" s="663" t="s">
        <v>1067</v>
      </c>
      <c r="K156" s="663"/>
      <c r="L156" s="665">
        <v>71.829999999999984</v>
      </c>
      <c r="M156" s="665">
        <v>6</v>
      </c>
      <c r="N156" s="666">
        <v>430.9799999999999</v>
      </c>
    </row>
    <row r="157" spans="1:14" ht="14.4" customHeight="1" x14ac:dyDescent="0.3">
      <c r="A157" s="661" t="s">
        <v>529</v>
      </c>
      <c r="B157" s="662" t="s">
        <v>530</v>
      </c>
      <c r="C157" s="663" t="s">
        <v>534</v>
      </c>
      <c r="D157" s="664" t="s">
        <v>1569</v>
      </c>
      <c r="E157" s="663" t="s">
        <v>545</v>
      </c>
      <c r="F157" s="664" t="s">
        <v>1572</v>
      </c>
      <c r="G157" s="663" t="s">
        <v>567</v>
      </c>
      <c r="H157" s="663" t="s">
        <v>1068</v>
      </c>
      <c r="I157" s="663" t="s">
        <v>1068</v>
      </c>
      <c r="J157" s="663" t="s">
        <v>1069</v>
      </c>
      <c r="K157" s="663" t="s">
        <v>1070</v>
      </c>
      <c r="L157" s="665">
        <v>80.210000000000008</v>
      </c>
      <c r="M157" s="665">
        <v>1</v>
      </c>
      <c r="N157" s="666">
        <v>80.210000000000008</v>
      </c>
    </row>
    <row r="158" spans="1:14" ht="14.4" customHeight="1" x14ac:dyDescent="0.3">
      <c r="A158" s="661" t="s">
        <v>529</v>
      </c>
      <c r="B158" s="662" t="s">
        <v>530</v>
      </c>
      <c r="C158" s="663" t="s">
        <v>534</v>
      </c>
      <c r="D158" s="664" t="s">
        <v>1569</v>
      </c>
      <c r="E158" s="663" t="s">
        <v>545</v>
      </c>
      <c r="F158" s="664" t="s">
        <v>1572</v>
      </c>
      <c r="G158" s="663" t="s">
        <v>567</v>
      </c>
      <c r="H158" s="663" t="s">
        <v>1071</v>
      </c>
      <c r="I158" s="663" t="s">
        <v>793</v>
      </c>
      <c r="J158" s="663" t="s">
        <v>1072</v>
      </c>
      <c r="K158" s="663" t="s">
        <v>1073</v>
      </c>
      <c r="L158" s="665">
        <v>14.629450000000002</v>
      </c>
      <c r="M158" s="665">
        <v>400</v>
      </c>
      <c r="N158" s="666">
        <v>5851.7800000000007</v>
      </c>
    </row>
    <row r="159" spans="1:14" ht="14.4" customHeight="1" x14ac:dyDescent="0.3">
      <c r="A159" s="661" t="s">
        <v>529</v>
      </c>
      <c r="B159" s="662" t="s">
        <v>530</v>
      </c>
      <c r="C159" s="663" t="s">
        <v>534</v>
      </c>
      <c r="D159" s="664" t="s">
        <v>1569</v>
      </c>
      <c r="E159" s="663" t="s">
        <v>545</v>
      </c>
      <c r="F159" s="664" t="s">
        <v>1572</v>
      </c>
      <c r="G159" s="663" t="s">
        <v>567</v>
      </c>
      <c r="H159" s="663" t="s">
        <v>1074</v>
      </c>
      <c r="I159" s="663" t="s">
        <v>793</v>
      </c>
      <c r="J159" s="663" t="s">
        <v>1075</v>
      </c>
      <c r="K159" s="663" t="s">
        <v>1073</v>
      </c>
      <c r="L159" s="665">
        <v>21.66</v>
      </c>
      <c r="M159" s="665">
        <v>100</v>
      </c>
      <c r="N159" s="666">
        <v>2166</v>
      </c>
    </row>
    <row r="160" spans="1:14" ht="14.4" customHeight="1" x14ac:dyDescent="0.3">
      <c r="A160" s="661" t="s">
        <v>529</v>
      </c>
      <c r="B160" s="662" t="s">
        <v>530</v>
      </c>
      <c r="C160" s="663" t="s">
        <v>534</v>
      </c>
      <c r="D160" s="664" t="s">
        <v>1569</v>
      </c>
      <c r="E160" s="663" t="s">
        <v>545</v>
      </c>
      <c r="F160" s="664" t="s">
        <v>1572</v>
      </c>
      <c r="G160" s="663" t="s">
        <v>567</v>
      </c>
      <c r="H160" s="663" t="s">
        <v>1076</v>
      </c>
      <c r="I160" s="663" t="s">
        <v>1076</v>
      </c>
      <c r="J160" s="663" t="s">
        <v>1077</v>
      </c>
      <c r="K160" s="663" t="s">
        <v>1078</v>
      </c>
      <c r="L160" s="665">
        <v>112.21000000000002</v>
      </c>
      <c r="M160" s="665">
        <v>1</v>
      </c>
      <c r="N160" s="666">
        <v>112.21000000000002</v>
      </c>
    </row>
    <row r="161" spans="1:14" ht="14.4" customHeight="1" x14ac:dyDescent="0.3">
      <c r="A161" s="661" t="s">
        <v>529</v>
      </c>
      <c r="B161" s="662" t="s">
        <v>530</v>
      </c>
      <c r="C161" s="663" t="s">
        <v>534</v>
      </c>
      <c r="D161" s="664" t="s">
        <v>1569</v>
      </c>
      <c r="E161" s="663" t="s">
        <v>545</v>
      </c>
      <c r="F161" s="664" t="s">
        <v>1572</v>
      </c>
      <c r="G161" s="663" t="s">
        <v>567</v>
      </c>
      <c r="H161" s="663" t="s">
        <v>1079</v>
      </c>
      <c r="I161" s="663" t="s">
        <v>1079</v>
      </c>
      <c r="J161" s="663" t="s">
        <v>1080</v>
      </c>
      <c r="K161" s="663" t="s">
        <v>1081</v>
      </c>
      <c r="L161" s="665">
        <v>124.197</v>
      </c>
      <c r="M161" s="665">
        <v>1</v>
      </c>
      <c r="N161" s="666">
        <v>124.197</v>
      </c>
    </row>
    <row r="162" spans="1:14" ht="14.4" customHeight="1" x14ac:dyDescent="0.3">
      <c r="A162" s="661" t="s">
        <v>529</v>
      </c>
      <c r="B162" s="662" t="s">
        <v>530</v>
      </c>
      <c r="C162" s="663" t="s">
        <v>534</v>
      </c>
      <c r="D162" s="664" t="s">
        <v>1569</v>
      </c>
      <c r="E162" s="663" t="s">
        <v>545</v>
      </c>
      <c r="F162" s="664" t="s">
        <v>1572</v>
      </c>
      <c r="G162" s="663" t="s">
        <v>567</v>
      </c>
      <c r="H162" s="663" t="s">
        <v>1082</v>
      </c>
      <c r="I162" s="663" t="s">
        <v>1082</v>
      </c>
      <c r="J162" s="663" t="s">
        <v>1083</v>
      </c>
      <c r="K162" s="663" t="s">
        <v>1084</v>
      </c>
      <c r="L162" s="665">
        <v>589.29333333333341</v>
      </c>
      <c r="M162" s="665">
        <v>3</v>
      </c>
      <c r="N162" s="666">
        <v>1767.8800000000003</v>
      </c>
    </row>
    <row r="163" spans="1:14" ht="14.4" customHeight="1" x14ac:dyDescent="0.3">
      <c r="A163" s="661" t="s">
        <v>529</v>
      </c>
      <c r="B163" s="662" t="s">
        <v>530</v>
      </c>
      <c r="C163" s="663" t="s">
        <v>534</v>
      </c>
      <c r="D163" s="664" t="s">
        <v>1569</v>
      </c>
      <c r="E163" s="663" t="s">
        <v>545</v>
      </c>
      <c r="F163" s="664" t="s">
        <v>1572</v>
      </c>
      <c r="G163" s="663" t="s">
        <v>567</v>
      </c>
      <c r="H163" s="663" t="s">
        <v>1085</v>
      </c>
      <c r="I163" s="663" t="s">
        <v>1085</v>
      </c>
      <c r="J163" s="663" t="s">
        <v>1086</v>
      </c>
      <c r="K163" s="663" t="s">
        <v>1087</v>
      </c>
      <c r="L163" s="665">
        <v>73.100000000000009</v>
      </c>
      <c r="M163" s="665">
        <v>3</v>
      </c>
      <c r="N163" s="666">
        <v>219.3</v>
      </c>
    </row>
    <row r="164" spans="1:14" ht="14.4" customHeight="1" x14ac:dyDescent="0.3">
      <c r="A164" s="661" t="s">
        <v>529</v>
      </c>
      <c r="B164" s="662" t="s">
        <v>530</v>
      </c>
      <c r="C164" s="663" t="s">
        <v>534</v>
      </c>
      <c r="D164" s="664" t="s">
        <v>1569</v>
      </c>
      <c r="E164" s="663" t="s">
        <v>545</v>
      </c>
      <c r="F164" s="664" t="s">
        <v>1572</v>
      </c>
      <c r="G164" s="663" t="s">
        <v>567</v>
      </c>
      <c r="H164" s="663" t="s">
        <v>1088</v>
      </c>
      <c r="I164" s="663" t="s">
        <v>1088</v>
      </c>
      <c r="J164" s="663" t="s">
        <v>1089</v>
      </c>
      <c r="K164" s="663" t="s">
        <v>1090</v>
      </c>
      <c r="L164" s="665">
        <v>107.80553767154318</v>
      </c>
      <c r="M164" s="665">
        <v>9</v>
      </c>
      <c r="N164" s="666">
        <v>970.24983904388864</v>
      </c>
    </row>
    <row r="165" spans="1:14" ht="14.4" customHeight="1" x14ac:dyDescent="0.3">
      <c r="A165" s="661" t="s">
        <v>529</v>
      </c>
      <c r="B165" s="662" t="s">
        <v>530</v>
      </c>
      <c r="C165" s="663" t="s">
        <v>534</v>
      </c>
      <c r="D165" s="664" t="s">
        <v>1569</v>
      </c>
      <c r="E165" s="663" t="s">
        <v>545</v>
      </c>
      <c r="F165" s="664" t="s">
        <v>1572</v>
      </c>
      <c r="G165" s="663" t="s">
        <v>567</v>
      </c>
      <c r="H165" s="663" t="s">
        <v>1091</v>
      </c>
      <c r="I165" s="663" t="s">
        <v>1091</v>
      </c>
      <c r="J165" s="663" t="s">
        <v>1092</v>
      </c>
      <c r="K165" s="663" t="s">
        <v>1093</v>
      </c>
      <c r="L165" s="665">
        <v>1076.3499999999999</v>
      </c>
      <c r="M165" s="665">
        <v>1</v>
      </c>
      <c r="N165" s="666">
        <v>1076.3499999999999</v>
      </c>
    </row>
    <row r="166" spans="1:14" ht="14.4" customHeight="1" x14ac:dyDescent="0.3">
      <c r="A166" s="661" t="s">
        <v>529</v>
      </c>
      <c r="B166" s="662" t="s">
        <v>530</v>
      </c>
      <c r="C166" s="663" t="s">
        <v>534</v>
      </c>
      <c r="D166" s="664" t="s">
        <v>1569</v>
      </c>
      <c r="E166" s="663" t="s">
        <v>545</v>
      </c>
      <c r="F166" s="664" t="s">
        <v>1572</v>
      </c>
      <c r="G166" s="663" t="s">
        <v>567</v>
      </c>
      <c r="H166" s="663" t="s">
        <v>1094</v>
      </c>
      <c r="I166" s="663" t="s">
        <v>1094</v>
      </c>
      <c r="J166" s="663" t="s">
        <v>1095</v>
      </c>
      <c r="K166" s="663" t="s">
        <v>1096</v>
      </c>
      <c r="L166" s="665">
        <v>115.82722189606885</v>
      </c>
      <c r="M166" s="665">
        <v>18</v>
      </c>
      <c r="N166" s="666">
        <v>2084.8899941292393</v>
      </c>
    </row>
    <row r="167" spans="1:14" ht="14.4" customHeight="1" x14ac:dyDescent="0.3">
      <c r="A167" s="661" t="s">
        <v>529</v>
      </c>
      <c r="B167" s="662" t="s">
        <v>530</v>
      </c>
      <c r="C167" s="663" t="s">
        <v>534</v>
      </c>
      <c r="D167" s="664" t="s">
        <v>1569</v>
      </c>
      <c r="E167" s="663" t="s">
        <v>545</v>
      </c>
      <c r="F167" s="664" t="s">
        <v>1572</v>
      </c>
      <c r="G167" s="663" t="s">
        <v>567</v>
      </c>
      <c r="H167" s="663" t="s">
        <v>1097</v>
      </c>
      <c r="I167" s="663" t="s">
        <v>1097</v>
      </c>
      <c r="J167" s="663" t="s">
        <v>1089</v>
      </c>
      <c r="K167" s="663" t="s">
        <v>1098</v>
      </c>
      <c r="L167" s="665">
        <v>182.39672649865565</v>
      </c>
      <c r="M167" s="665">
        <v>6</v>
      </c>
      <c r="N167" s="666">
        <v>1094.3803589919339</v>
      </c>
    </row>
    <row r="168" spans="1:14" ht="14.4" customHeight="1" x14ac:dyDescent="0.3">
      <c r="A168" s="661" t="s">
        <v>529</v>
      </c>
      <c r="B168" s="662" t="s">
        <v>530</v>
      </c>
      <c r="C168" s="663" t="s">
        <v>534</v>
      </c>
      <c r="D168" s="664" t="s">
        <v>1569</v>
      </c>
      <c r="E168" s="663" t="s">
        <v>545</v>
      </c>
      <c r="F168" s="664" t="s">
        <v>1572</v>
      </c>
      <c r="G168" s="663" t="s">
        <v>567</v>
      </c>
      <c r="H168" s="663" t="s">
        <v>1099</v>
      </c>
      <c r="I168" s="663" t="s">
        <v>793</v>
      </c>
      <c r="J168" s="663" t="s">
        <v>1100</v>
      </c>
      <c r="K168" s="663" t="s">
        <v>918</v>
      </c>
      <c r="L168" s="665">
        <v>255.72046098081046</v>
      </c>
      <c r="M168" s="665">
        <v>3</v>
      </c>
      <c r="N168" s="666">
        <v>767.16138294243137</v>
      </c>
    </row>
    <row r="169" spans="1:14" ht="14.4" customHeight="1" x14ac:dyDescent="0.3">
      <c r="A169" s="661" t="s">
        <v>529</v>
      </c>
      <c r="B169" s="662" t="s">
        <v>530</v>
      </c>
      <c r="C169" s="663" t="s">
        <v>534</v>
      </c>
      <c r="D169" s="664" t="s">
        <v>1569</v>
      </c>
      <c r="E169" s="663" t="s">
        <v>545</v>
      </c>
      <c r="F169" s="664" t="s">
        <v>1572</v>
      </c>
      <c r="G169" s="663" t="s">
        <v>567</v>
      </c>
      <c r="H169" s="663" t="s">
        <v>1101</v>
      </c>
      <c r="I169" s="663" t="s">
        <v>1101</v>
      </c>
      <c r="J169" s="663" t="s">
        <v>1102</v>
      </c>
      <c r="K169" s="663" t="s">
        <v>1103</v>
      </c>
      <c r="L169" s="665">
        <v>239.03</v>
      </c>
      <c r="M169" s="665">
        <v>1</v>
      </c>
      <c r="N169" s="666">
        <v>239.03</v>
      </c>
    </row>
    <row r="170" spans="1:14" ht="14.4" customHeight="1" x14ac:dyDescent="0.3">
      <c r="A170" s="661" t="s">
        <v>529</v>
      </c>
      <c r="B170" s="662" t="s">
        <v>530</v>
      </c>
      <c r="C170" s="663" t="s">
        <v>534</v>
      </c>
      <c r="D170" s="664" t="s">
        <v>1569</v>
      </c>
      <c r="E170" s="663" t="s">
        <v>545</v>
      </c>
      <c r="F170" s="664" t="s">
        <v>1572</v>
      </c>
      <c r="G170" s="663" t="s">
        <v>567</v>
      </c>
      <c r="H170" s="663" t="s">
        <v>1104</v>
      </c>
      <c r="I170" s="663" t="s">
        <v>793</v>
      </c>
      <c r="J170" s="663" t="s">
        <v>1105</v>
      </c>
      <c r="K170" s="663" t="s">
        <v>1106</v>
      </c>
      <c r="L170" s="665">
        <v>16.82</v>
      </c>
      <c r="M170" s="665">
        <v>1100</v>
      </c>
      <c r="N170" s="666">
        <v>18502</v>
      </c>
    </row>
    <row r="171" spans="1:14" ht="14.4" customHeight="1" x14ac:dyDescent="0.3">
      <c r="A171" s="661" t="s">
        <v>529</v>
      </c>
      <c r="B171" s="662" t="s">
        <v>530</v>
      </c>
      <c r="C171" s="663" t="s">
        <v>534</v>
      </c>
      <c r="D171" s="664" t="s">
        <v>1569</v>
      </c>
      <c r="E171" s="663" t="s">
        <v>545</v>
      </c>
      <c r="F171" s="664" t="s">
        <v>1572</v>
      </c>
      <c r="G171" s="663" t="s">
        <v>567</v>
      </c>
      <c r="H171" s="663" t="s">
        <v>1107</v>
      </c>
      <c r="I171" s="663" t="s">
        <v>793</v>
      </c>
      <c r="J171" s="663" t="s">
        <v>1108</v>
      </c>
      <c r="K171" s="663"/>
      <c r="L171" s="665">
        <v>112.15</v>
      </c>
      <c r="M171" s="665">
        <v>2</v>
      </c>
      <c r="N171" s="666">
        <v>224.3</v>
      </c>
    </row>
    <row r="172" spans="1:14" ht="14.4" customHeight="1" x14ac:dyDescent="0.3">
      <c r="A172" s="661" t="s">
        <v>529</v>
      </c>
      <c r="B172" s="662" t="s">
        <v>530</v>
      </c>
      <c r="C172" s="663" t="s">
        <v>534</v>
      </c>
      <c r="D172" s="664" t="s">
        <v>1569</v>
      </c>
      <c r="E172" s="663" t="s">
        <v>545</v>
      </c>
      <c r="F172" s="664" t="s">
        <v>1572</v>
      </c>
      <c r="G172" s="663" t="s">
        <v>567</v>
      </c>
      <c r="H172" s="663" t="s">
        <v>1109</v>
      </c>
      <c r="I172" s="663" t="s">
        <v>1109</v>
      </c>
      <c r="J172" s="663" t="s">
        <v>1110</v>
      </c>
      <c r="K172" s="663" t="s">
        <v>1111</v>
      </c>
      <c r="L172" s="665">
        <v>167.98</v>
      </c>
      <c r="M172" s="665">
        <v>6</v>
      </c>
      <c r="N172" s="666">
        <v>1007.8799999999999</v>
      </c>
    </row>
    <row r="173" spans="1:14" ht="14.4" customHeight="1" x14ac:dyDescent="0.3">
      <c r="A173" s="661" t="s">
        <v>529</v>
      </c>
      <c r="B173" s="662" t="s">
        <v>530</v>
      </c>
      <c r="C173" s="663" t="s">
        <v>534</v>
      </c>
      <c r="D173" s="664" t="s">
        <v>1569</v>
      </c>
      <c r="E173" s="663" t="s">
        <v>545</v>
      </c>
      <c r="F173" s="664" t="s">
        <v>1572</v>
      </c>
      <c r="G173" s="663" t="s">
        <v>567</v>
      </c>
      <c r="H173" s="663" t="s">
        <v>1112</v>
      </c>
      <c r="I173" s="663" t="s">
        <v>1112</v>
      </c>
      <c r="J173" s="663" t="s">
        <v>1095</v>
      </c>
      <c r="K173" s="663" t="s">
        <v>1096</v>
      </c>
      <c r="L173" s="665">
        <v>72.879999999999939</v>
      </c>
      <c r="M173" s="665">
        <v>1</v>
      </c>
      <c r="N173" s="666">
        <v>72.879999999999939</v>
      </c>
    </row>
    <row r="174" spans="1:14" ht="14.4" customHeight="1" x14ac:dyDescent="0.3">
      <c r="A174" s="661" t="s">
        <v>529</v>
      </c>
      <c r="B174" s="662" t="s">
        <v>530</v>
      </c>
      <c r="C174" s="663" t="s">
        <v>534</v>
      </c>
      <c r="D174" s="664" t="s">
        <v>1569</v>
      </c>
      <c r="E174" s="663" t="s">
        <v>545</v>
      </c>
      <c r="F174" s="664" t="s">
        <v>1572</v>
      </c>
      <c r="G174" s="663" t="s">
        <v>1113</v>
      </c>
      <c r="H174" s="663" t="s">
        <v>1114</v>
      </c>
      <c r="I174" s="663" t="s">
        <v>1115</v>
      </c>
      <c r="J174" s="663" t="s">
        <v>1116</v>
      </c>
      <c r="K174" s="663" t="s">
        <v>1117</v>
      </c>
      <c r="L174" s="665">
        <v>75.92</v>
      </c>
      <c r="M174" s="665">
        <v>1</v>
      </c>
      <c r="N174" s="666">
        <v>75.92</v>
      </c>
    </row>
    <row r="175" spans="1:14" ht="14.4" customHeight="1" x14ac:dyDescent="0.3">
      <c r="A175" s="661" t="s">
        <v>529</v>
      </c>
      <c r="B175" s="662" t="s">
        <v>530</v>
      </c>
      <c r="C175" s="663" t="s">
        <v>534</v>
      </c>
      <c r="D175" s="664" t="s">
        <v>1569</v>
      </c>
      <c r="E175" s="663" t="s">
        <v>545</v>
      </c>
      <c r="F175" s="664" t="s">
        <v>1572</v>
      </c>
      <c r="G175" s="663" t="s">
        <v>1113</v>
      </c>
      <c r="H175" s="663" t="s">
        <v>1118</v>
      </c>
      <c r="I175" s="663" t="s">
        <v>1119</v>
      </c>
      <c r="J175" s="663" t="s">
        <v>1120</v>
      </c>
      <c r="K175" s="663" t="s">
        <v>1121</v>
      </c>
      <c r="L175" s="665">
        <v>34.750000000000007</v>
      </c>
      <c r="M175" s="665">
        <v>4</v>
      </c>
      <c r="N175" s="666">
        <v>139.00000000000003</v>
      </c>
    </row>
    <row r="176" spans="1:14" ht="14.4" customHeight="1" x14ac:dyDescent="0.3">
      <c r="A176" s="661" t="s">
        <v>529</v>
      </c>
      <c r="B176" s="662" t="s">
        <v>530</v>
      </c>
      <c r="C176" s="663" t="s">
        <v>534</v>
      </c>
      <c r="D176" s="664" t="s">
        <v>1569</v>
      </c>
      <c r="E176" s="663" t="s">
        <v>545</v>
      </c>
      <c r="F176" s="664" t="s">
        <v>1572</v>
      </c>
      <c r="G176" s="663" t="s">
        <v>1113</v>
      </c>
      <c r="H176" s="663" t="s">
        <v>1122</v>
      </c>
      <c r="I176" s="663" t="s">
        <v>1123</v>
      </c>
      <c r="J176" s="663" t="s">
        <v>1124</v>
      </c>
      <c r="K176" s="663" t="s">
        <v>1125</v>
      </c>
      <c r="L176" s="665">
        <v>45.189998179887162</v>
      </c>
      <c r="M176" s="665">
        <v>1</v>
      </c>
      <c r="N176" s="666">
        <v>45.189998179887162</v>
      </c>
    </row>
    <row r="177" spans="1:14" ht="14.4" customHeight="1" x14ac:dyDescent="0.3">
      <c r="A177" s="661" t="s">
        <v>529</v>
      </c>
      <c r="B177" s="662" t="s">
        <v>530</v>
      </c>
      <c r="C177" s="663" t="s">
        <v>534</v>
      </c>
      <c r="D177" s="664" t="s">
        <v>1569</v>
      </c>
      <c r="E177" s="663" t="s">
        <v>545</v>
      </c>
      <c r="F177" s="664" t="s">
        <v>1572</v>
      </c>
      <c r="G177" s="663" t="s">
        <v>1113</v>
      </c>
      <c r="H177" s="663" t="s">
        <v>1126</v>
      </c>
      <c r="I177" s="663" t="s">
        <v>1127</v>
      </c>
      <c r="J177" s="663" t="s">
        <v>1128</v>
      </c>
      <c r="K177" s="663" t="s">
        <v>1065</v>
      </c>
      <c r="L177" s="665">
        <v>200.17999999999998</v>
      </c>
      <c r="M177" s="665">
        <v>1</v>
      </c>
      <c r="N177" s="666">
        <v>200.17999999999998</v>
      </c>
    </row>
    <row r="178" spans="1:14" ht="14.4" customHeight="1" x14ac:dyDescent="0.3">
      <c r="A178" s="661" t="s">
        <v>529</v>
      </c>
      <c r="B178" s="662" t="s">
        <v>530</v>
      </c>
      <c r="C178" s="663" t="s">
        <v>534</v>
      </c>
      <c r="D178" s="664" t="s">
        <v>1569</v>
      </c>
      <c r="E178" s="663" t="s">
        <v>545</v>
      </c>
      <c r="F178" s="664" t="s">
        <v>1572</v>
      </c>
      <c r="G178" s="663" t="s">
        <v>1113</v>
      </c>
      <c r="H178" s="663" t="s">
        <v>1129</v>
      </c>
      <c r="I178" s="663" t="s">
        <v>1130</v>
      </c>
      <c r="J178" s="663" t="s">
        <v>1131</v>
      </c>
      <c r="K178" s="663" t="s">
        <v>1132</v>
      </c>
      <c r="L178" s="665">
        <v>721.2</v>
      </c>
      <c r="M178" s="665">
        <v>5</v>
      </c>
      <c r="N178" s="666">
        <v>3606</v>
      </c>
    </row>
    <row r="179" spans="1:14" ht="14.4" customHeight="1" x14ac:dyDescent="0.3">
      <c r="A179" s="661" t="s">
        <v>529</v>
      </c>
      <c r="B179" s="662" t="s">
        <v>530</v>
      </c>
      <c r="C179" s="663" t="s">
        <v>534</v>
      </c>
      <c r="D179" s="664" t="s">
        <v>1569</v>
      </c>
      <c r="E179" s="663" t="s">
        <v>545</v>
      </c>
      <c r="F179" s="664" t="s">
        <v>1572</v>
      </c>
      <c r="G179" s="663" t="s">
        <v>1113</v>
      </c>
      <c r="H179" s="663" t="s">
        <v>1133</v>
      </c>
      <c r="I179" s="663" t="s">
        <v>1134</v>
      </c>
      <c r="J179" s="663" t="s">
        <v>1135</v>
      </c>
      <c r="K179" s="663" t="s">
        <v>1136</v>
      </c>
      <c r="L179" s="665">
        <v>112.72999999999996</v>
      </c>
      <c r="M179" s="665">
        <v>1</v>
      </c>
      <c r="N179" s="666">
        <v>112.72999999999996</v>
      </c>
    </row>
    <row r="180" spans="1:14" ht="14.4" customHeight="1" x14ac:dyDescent="0.3">
      <c r="A180" s="661" t="s">
        <v>529</v>
      </c>
      <c r="B180" s="662" t="s">
        <v>530</v>
      </c>
      <c r="C180" s="663" t="s">
        <v>534</v>
      </c>
      <c r="D180" s="664" t="s">
        <v>1569</v>
      </c>
      <c r="E180" s="663" t="s">
        <v>545</v>
      </c>
      <c r="F180" s="664" t="s">
        <v>1572</v>
      </c>
      <c r="G180" s="663" t="s">
        <v>1113</v>
      </c>
      <c r="H180" s="663" t="s">
        <v>1137</v>
      </c>
      <c r="I180" s="663" t="s">
        <v>1138</v>
      </c>
      <c r="J180" s="663" t="s">
        <v>1139</v>
      </c>
      <c r="K180" s="663" t="s">
        <v>1140</v>
      </c>
      <c r="L180" s="665">
        <v>48.820000000000029</v>
      </c>
      <c r="M180" s="665">
        <v>1</v>
      </c>
      <c r="N180" s="666">
        <v>48.820000000000029</v>
      </c>
    </row>
    <row r="181" spans="1:14" ht="14.4" customHeight="1" x14ac:dyDescent="0.3">
      <c r="A181" s="661" t="s">
        <v>529</v>
      </c>
      <c r="B181" s="662" t="s">
        <v>530</v>
      </c>
      <c r="C181" s="663" t="s">
        <v>534</v>
      </c>
      <c r="D181" s="664" t="s">
        <v>1569</v>
      </c>
      <c r="E181" s="663" t="s">
        <v>545</v>
      </c>
      <c r="F181" s="664" t="s">
        <v>1572</v>
      </c>
      <c r="G181" s="663" t="s">
        <v>1113</v>
      </c>
      <c r="H181" s="663" t="s">
        <v>1141</v>
      </c>
      <c r="I181" s="663" t="s">
        <v>1142</v>
      </c>
      <c r="J181" s="663" t="s">
        <v>1143</v>
      </c>
      <c r="K181" s="663" t="s">
        <v>709</v>
      </c>
      <c r="L181" s="665">
        <v>52.649999999999984</v>
      </c>
      <c r="M181" s="665">
        <v>1</v>
      </c>
      <c r="N181" s="666">
        <v>52.649999999999984</v>
      </c>
    </row>
    <row r="182" spans="1:14" ht="14.4" customHeight="1" x14ac:dyDescent="0.3">
      <c r="A182" s="661" t="s">
        <v>529</v>
      </c>
      <c r="B182" s="662" t="s">
        <v>530</v>
      </c>
      <c r="C182" s="663" t="s">
        <v>534</v>
      </c>
      <c r="D182" s="664" t="s">
        <v>1569</v>
      </c>
      <c r="E182" s="663" t="s">
        <v>545</v>
      </c>
      <c r="F182" s="664" t="s">
        <v>1572</v>
      </c>
      <c r="G182" s="663" t="s">
        <v>1113</v>
      </c>
      <c r="H182" s="663" t="s">
        <v>1144</v>
      </c>
      <c r="I182" s="663" t="s">
        <v>1145</v>
      </c>
      <c r="J182" s="663" t="s">
        <v>1146</v>
      </c>
      <c r="K182" s="663" t="s">
        <v>1147</v>
      </c>
      <c r="L182" s="665">
        <v>42.96</v>
      </c>
      <c r="M182" s="665">
        <v>2</v>
      </c>
      <c r="N182" s="666">
        <v>85.92</v>
      </c>
    </row>
    <row r="183" spans="1:14" ht="14.4" customHeight="1" x14ac:dyDescent="0.3">
      <c r="A183" s="661" t="s">
        <v>529</v>
      </c>
      <c r="B183" s="662" t="s">
        <v>530</v>
      </c>
      <c r="C183" s="663" t="s">
        <v>534</v>
      </c>
      <c r="D183" s="664" t="s">
        <v>1569</v>
      </c>
      <c r="E183" s="663" t="s">
        <v>545</v>
      </c>
      <c r="F183" s="664" t="s">
        <v>1572</v>
      </c>
      <c r="G183" s="663" t="s">
        <v>1113</v>
      </c>
      <c r="H183" s="663" t="s">
        <v>1148</v>
      </c>
      <c r="I183" s="663" t="s">
        <v>1149</v>
      </c>
      <c r="J183" s="663" t="s">
        <v>1150</v>
      </c>
      <c r="K183" s="663" t="s">
        <v>1151</v>
      </c>
      <c r="L183" s="665">
        <v>120.02000000000005</v>
      </c>
      <c r="M183" s="665">
        <v>1</v>
      </c>
      <c r="N183" s="666">
        <v>120.02000000000005</v>
      </c>
    </row>
    <row r="184" spans="1:14" ht="14.4" customHeight="1" x14ac:dyDescent="0.3">
      <c r="A184" s="661" t="s">
        <v>529</v>
      </c>
      <c r="B184" s="662" t="s">
        <v>530</v>
      </c>
      <c r="C184" s="663" t="s">
        <v>534</v>
      </c>
      <c r="D184" s="664" t="s">
        <v>1569</v>
      </c>
      <c r="E184" s="663" t="s">
        <v>545</v>
      </c>
      <c r="F184" s="664" t="s">
        <v>1572</v>
      </c>
      <c r="G184" s="663" t="s">
        <v>1113</v>
      </c>
      <c r="H184" s="663" t="s">
        <v>1152</v>
      </c>
      <c r="I184" s="663" t="s">
        <v>1153</v>
      </c>
      <c r="J184" s="663" t="s">
        <v>1154</v>
      </c>
      <c r="K184" s="663" t="s">
        <v>1155</v>
      </c>
      <c r="L184" s="665">
        <v>0</v>
      </c>
      <c r="M184" s="665">
        <v>0</v>
      </c>
      <c r="N184" s="666">
        <v>0</v>
      </c>
    </row>
    <row r="185" spans="1:14" ht="14.4" customHeight="1" x14ac:dyDescent="0.3">
      <c r="A185" s="661" t="s">
        <v>529</v>
      </c>
      <c r="B185" s="662" t="s">
        <v>530</v>
      </c>
      <c r="C185" s="663" t="s">
        <v>534</v>
      </c>
      <c r="D185" s="664" t="s">
        <v>1569</v>
      </c>
      <c r="E185" s="663" t="s">
        <v>545</v>
      </c>
      <c r="F185" s="664" t="s">
        <v>1572</v>
      </c>
      <c r="G185" s="663" t="s">
        <v>1113</v>
      </c>
      <c r="H185" s="663" t="s">
        <v>1156</v>
      </c>
      <c r="I185" s="663" t="s">
        <v>1157</v>
      </c>
      <c r="J185" s="663" t="s">
        <v>1158</v>
      </c>
      <c r="K185" s="663" t="s">
        <v>1159</v>
      </c>
      <c r="L185" s="665">
        <v>58.929999999999978</v>
      </c>
      <c r="M185" s="665">
        <v>1</v>
      </c>
      <c r="N185" s="666">
        <v>58.929999999999978</v>
      </c>
    </row>
    <row r="186" spans="1:14" ht="14.4" customHeight="1" x14ac:dyDescent="0.3">
      <c r="A186" s="661" t="s">
        <v>529</v>
      </c>
      <c r="B186" s="662" t="s">
        <v>530</v>
      </c>
      <c r="C186" s="663" t="s">
        <v>534</v>
      </c>
      <c r="D186" s="664" t="s">
        <v>1569</v>
      </c>
      <c r="E186" s="663" t="s">
        <v>545</v>
      </c>
      <c r="F186" s="664" t="s">
        <v>1572</v>
      </c>
      <c r="G186" s="663" t="s">
        <v>1113</v>
      </c>
      <c r="H186" s="663" t="s">
        <v>1160</v>
      </c>
      <c r="I186" s="663" t="s">
        <v>1161</v>
      </c>
      <c r="J186" s="663" t="s">
        <v>1162</v>
      </c>
      <c r="K186" s="663" t="s">
        <v>1163</v>
      </c>
      <c r="L186" s="665">
        <v>1501.0199999999995</v>
      </c>
      <c r="M186" s="665">
        <v>2</v>
      </c>
      <c r="N186" s="666">
        <v>3002.0399999999991</v>
      </c>
    </row>
    <row r="187" spans="1:14" ht="14.4" customHeight="1" x14ac:dyDescent="0.3">
      <c r="A187" s="661" t="s">
        <v>529</v>
      </c>
      <c r="B187" s="662" t="s">
        <v>530</v>
      </c>
      <c r="C187" s="663" t="s">
        <v>534</v>
      </c>
      <c r="D187" s="664" t="s">
        <v>1569</v>
      </c>
      <c r="E187" s="663" t="s">
        <v>545</v>
      </c>
      <c r="F187" s="664" t="s">
        <v>1572</v>
      </c>
      <c r="G187" s="663" t="s">
        <v>1113</v>
      </c>
      <c r="H187" s="663" t="s">
        <v>1164</v>
      </c>
      <c r="I187" s="663" t="s">
        <v>1165</v>
      </c>
      <c r="J187" s="663" t="s">
        <v>1116</v>
      </c>
      <c r="K187" s="663" t="s">
        <v>1166</v>
      </c>
      <c r="L187" s="665">
        <v>30.22</v>
      </c>
      <c r="M187" s="665">
        <v>1</v>
      </c>
      <c r="N187" s="666">
        <v>30.22</v>
      </c>
    </row>
    <row r="188" spans="1:14" ht="14.4" customHeight="1" x14ac:dyDescent="0.3">
      <c r="A188" s="661" t="s">
        <v>529</v>
      </c>
      <c r="B188" s="662" t="s">
        <v>530</v>
      </c>
      <c r="C188" s="663" t="s">
        <v>534</v>
      </c>
      <c r="D188" s="664" t="s">
        <v>1569</v>
      </c>
      <c r="E188" s="663" t="s">
        <v>545</v>
      </c>
      <c r="F188" s="664" t="s">
        <v>1572</v>
      </c>
      <c r="G188" s="663" t="s">
        <v>1113</v>
      </c>
      <c r="H188" s="663" t="s">
        <v>1167</v>
      </c>
      <c r="I188" s="663" t="s">
        <v>1167</v>
      </c>
      <c r="J188" s="663" t="s">
        <v>1168</v>
      </c>
      <c r="K188" s="663" t="s">
        <v>1169</v>
      </c>
      <c r="L188" s="665">
        <v>63.40000000000002</v>
      </c>
      <c r="M188" s="665">
        <v>2</v>
      </c>
      <c r="N188" s="666">
        <v>126.80000000000004</v>
      </c>
    </row>
    <row r="189" spans="1:14" ht="14.4" customHeight="1" x14ac:dyDescent="0.3">
      <c r="A189" s="661" t="s">
        <v>529</v>
      </c>
      <c r="B189" s="662" t="s">
        <v>530</v>
      </c>
      <c r="C189" s="663" t="s">
        <v>534</v>
      </c>
      <c r="D189" s="664" t="s">
        <v>1569</v>
      </c>
      <c r="E189" s="663" t="s">
        <v>545</v>
      </c>
      <c r="F189" s="664" t="s">
        <v>1572</v>
      </c>
      <c r="G189" s="663" t="s">
        <v>1113</v>
      </c>
      <c r="H189" s="663" t="s">
        <v>1170</v>
      </c>
      <c r="I189" s="663" t="s">
        <v>1171</v>
      </c>
      <c r="J189" s="663" t="s">
        <v>1172</v>
      </c>
      <c r="K189" s="663" t="s">
        <v>1173</v>
      </c>
      <c r="L189" s="665">
        <v>322.48999999999995</v>
      </c>
      <c r="M189" s="665">
        <v>1</v>
      </c>
      <c r="N189" s="666">
        <v>322.48999999999995</v>
      </c>
    </row>
    <row r="190" spans="1:14" ht="14.4" customHeight="1" x14ac:dyDescent="0.3">
      <c r="A190" s="661" t="s">
        <v>529</v>
      </c>
      <c r="B190" s="662" t="s">
        <v>530</v>
      </c>
      <c r="C190" s="663" t="s">
        <v>534</v>
      </c>
      <c r="D190" s="664" t="s">
        <v>1569</v>
      </c>
      <c r="E190" s="663" t="s">
        <v>545</v>
      </c>
      <c r="F190" s="664" t="s">
        <v>1572</v>
      </c>
      <c r="G190" s="663" t="s">
        <v>1113</v>
      </c>
      <c r="H190" s="663" t="s">
        <v>1174</v>
      </c>
      <c r="I190" s="663" t="s">
        <v>1175</v>
      </c>
      <c r="J190" s="663" t="s">
        <v>1176</v>
      </c>
      <c r="K190" s="663" t="s">
        <v>1177</v>
      </c>
      <c r="L190" s="665">
        <v>46.989707994943963</v>
      </c>
      <c r="M190" s="665">
        <v>3</v>
      </c>
      <c r="N190" s="666">
        <v>140.9691239848319</v>
      </c>
    </row>
    <row r="191" spans="1:14" ht="14.4" customHeight="1" x14ac:dyDescent="0.3">
      <c r="A191" s="661" t="s">
        <v>529</v>
      </c>
      <c r="B191" s="662" t="s">
        <v>530</v>
      </c>
      <c r="C191" s="663" t="s">
        <v>534</v>
      </c>
      <c r="D191" s="664" t="s">
        <v>1569</v>
      </c>
      <c r="E191" s="663" t="s">
        <v>545</v>
      </c>
      <c r="F191" s="664" t="s">
        <v>1572</v>
      </c>
      <c r="G191" s="663" t="s">
        <v>1113</v>
      </c>
      <c r="H191" s="663" t="s">
        <v>1178</v>
      </c>
      <c r="I191" s="663" t="s">
        <v>1179</v>
      </c>
      <c r="J191" s="663" t="s">
        <v>1180</v>
      </c>
      <c r="K191" s="663" t="s">
        <v>1181</v>
      </c>
      <c r="L191" s="665">
        <v>88.248354791687802</v>
      </c>
      <c r="M191" s="665">
        <v>1</v>
      </c>
      <c r="N191" s="666">
        <v>88.248354791687802</v>
      </c>
    </row>
    <row r="192" spans="1:14" ht="14.4" customHeight="1" x14ac:dyDescent="0.3">
      <c r="A192" s="661" t="s">
        <v>529</v>
      </c>
      <c r="B192" s="662" t="s">
        <v>530</v>
      </c>
      <c r="C192" s="663" t="s">
        <v>534</v>
      </c>
      <c r="D192" s="664" t="s">
        <v>1569</v>
      </c>
      <c r="E192" s="663" t="s">
        <v>545</v>
      </c>
      <c r="F192" s="664" t="s">
        <v>1572</v>
      </c>
      <c r="G192" s="663" t="s">
        <v>1113</v>
      </c>
      <c r="H192" s="663" t="s">
        <v>1182</v>
      </c>
      <c r="I192" s="663" t="s">
        <v>1183</v>
      </c>
      <c r="J192" s="663" t="s">
        <v>1184</v>
      </c>
      <c r="K192" s="663" t="s">
        <v>1185</v>
      </c>
      <c r="L192" s="665">
        <v>21.670000000000016</v>
      </c>
      <c r="M192" s="665">
        <v>1</v>
      </c>
      <c r="N192" s="666">
        <v>21.670000000000016</v>
      </c>
    </row>
    <row r="193" spans="1:14" ht="14.4" customHeight="1" x14ac:dyDescent="0.3">
      <c r="A193" s="661" t="s">
        <v>529</v>
      </c>
      <c r="B193" s="662" t="s">
        <v>530</v>
      </c>
      <c r="C193" s="663" t="s">
        <v>534</v>
      </c>
      <c r="D193" s="664" t="s">
        <v>1569</v>
      </c>
      <c r="E193" s="663" t="s">
        <v>545</v>
      </c>
      <c r="F193" s="664" t="s">
        <v>1572</v>
      </c>
      <c r="G193" s="663" t="s">
        <v>1113</v>
      </c>
      <c r="H193" s="663" t="s">
        <v>1186</v>
      </c>
      <c r="I193" s="663" t="s">
        <v>1187</v>
      </c>
      <c r="J193" s="663" t="s">
        <v>1188</v>
      </c>
      <c r="K193" s="663" t="s">
        <v>1065</v>
      </c>
      <c r="L193" s="665">
        <v>116.83983545376962</v>
      </c>
      <c r="M193" s="665">
        <v>1</v>
      </c>
      <c r="N193" s="666">
        <v>116.83983545376962</v>
      </c>
    </row>
    <row r="194" spans="1:14" ht="14.4" customHeight="1" x14ac:dyDescent="0.3">
      <c r="A194" s="661" t="s">
        <v>529</v>
      </c>
      <c r="B194" s="662" t="s">
        <v>530</v>
      </c>
      <c r="C194" s="663" t="s">
        <v>534</v>
      </c>
      <c r="D194" s="664" t="s">
        <v>1569</v>
      </c>
      <c r="E194" s="663" t="s">
        <v>545</v>
      </c>
      <c r="F194" s="664" t="s">
        <v>1572</v>
      </c>
      <c r="G194" s="663" t="s">
        <v>1113</v>
      </c>
      <c r="H194" s="663" t="s">
        <v>1189</v>
      </c>
      <c r="I194" s="663" t="s">
        <v>1190</v>
      </c>
      <c r="J194" s="663" t="s">
        <v>1191</v>
      </c>
      <c r="K194" s="663" t="s">
        <v>760</v>
      </c>
      <c r="L194" s="665">
        <v>116.81000000000007</v>
      </c>
      <c r="M194" s="665">
        <v>3</v>
      </c>
      <c r="N194" s="666">
        <v>350.43000000000023</v>
      </c>
    </row>
    <row r="195" spans="1:14" ht="14.4" customHeight="1" x14ac:dyDescent="0.3">
      <c r="A195" s="661" t="s">
        <v>529</v>
      </c>
      <c r="B195" s="662" t="s">
        <v>530</v>
      </c>
      <c r="C195" s="663" t="s">
        <v>534</v>
      </c>
      <c r="D195" s="664" t="s">
        <v>1569</v>
      </c>
      <c r="E195" s="663" t="s">
        <v>545</v>
      </c>
      <c r="F195" s="664" t="s">
        <v>1572</v>
      </c>
      <c r="G195" s="663" t="s">
        <v>1113</v>
      </c>
      <c r="H195" s="663" t="s">
        <v>1192</v>
      </c>
      <c r="I195" s="663" t="s">
        <v>1193</v>
      </c>
      <c r="J195" s="663" t="s">
        <v>1194</v>
      </c>
      <c r="K195" s="663" t="s">
        <v>760</v>
      </c>
      <c r="L195" s="665">
        <v>59.049999999999976</v>
      </c>
      <c r="M195" s="665">
        <v>1</v>
      </c>
      <c r="N195" s="666">
        <v>59.049999999999976</v>
      </c>
    </row>
    <row r="196" spans="1:14" ht="14.4" customHeight="1" x14ac:dyDescent="0.3">
      <c r="A196" s="661" t="s">
        <v>529</v>
      </c>
      <c r="B196" s="662" t="s">
        <v>530</v>
      </c>
      <c r="C196" s="663" t="s">
        <v>534</v>
      </c>
      <c r="D196" s="664" t="s">
        <v>1569</v>
      </c>
      <c r="E196" s="663" t="s">
        <v>545</v>
      </c>
      <c r="F196" s="664" t="s">
        <v>1572</v>
      </c>
      <c r="G196" s="663" t="s">
        <v>1113</v>
      </c>
      <c r="H196" s="663" t="s">
        <v>1195</v>
      </c>
      <c r="I196" s="663" t="s">
        <v>1196</v>
      </c>
      <c r="J196" s="663" t="s">
        <v>1197</v>
      </c>
      <c r="K196" s="663" t="s">
        <v>1198</v>
      </c>
      <c r="L196" s="665">
        <v>47.672158555426847</v>
      </c>
      <c r="M196" s="665">
        <v>5</v>
      </c>
      <c r="N196" s="666">
        <v>238.36079277713424</v>
      </c>
    </row>
    <row r="197" spans="1:14" ht="14.4" customHeight="1" x14ac:dyDescent="0.3">
      <c r="A197" s="661" t="s">
        <v>529</v>
      </c>
      <c r="B197" s="662" t="s">
        <v>530</v>
      </c>
      <c r="C197" s="663" t="s">
        <v>534</v>
      </c>
      <c r="D197" s="664" t="s">
        <v>1569</v>
      </c>
      <c r="E197" s="663" t="s">
        <v>545</v>
      </c>
      <c r="F197" s="664" t="s">
        <v>1572</v>
      </c>
      <c r="G197" s="663" t="s">
        <v>1113</v>
      </c>
      <c r="H197" s="663" t="s">
        <v>1199</v>
      </c>
      <c r="I197" s="663" t="s">
        <v>1200</v>
      </c>
      <c r="J197" s="663" t="s">
        <v>1135</v>
      </c>
      <c r="K197" s="663" t="s">
        <v>1201</v>
      </c>
      <c r="L197" s="665">
        <v>73.840000000000018</v>
      </c>
      <c r="M197" s="665">
        <v>1</v>
      </c>
      <c r="N197" s="666">
        <v>73.840000000000018</v>
      </c>
    </row>
    <row r="198" spans="1:14" ht="14.4" customHeight="1" x14ac:dyDescent="0.3">
      <c r="A198" s="661" t="s">
        <v>529</v>
      </c>
      <c r="B198" s="662" t="s">
        <v>530</v>
      </c>
      <c r="C198" s="663" t="s">
        <v>534</v>
      </c>
      <c r="D198" s="664" t="s">
        <v>1569</v>
      </c>
      <c r="E198" s="663" t="s">
        <v>545</v>
      </c>
      <c r="F198" s="664" t="s">
        <v>1572</v>
      </c>
      <c r="G198" s="663" t="s">
        <v>1113</v>
      </c>
      <c r="H198" s="663" t="s">
        <v>1202</v>
      </c>
      <c r="I198" s="663" t="s">
        <v>1203</v>
      </c>
      <c r="J198" s="663" t="s">
        <v>1204</v>
      </c>
      <c r="K198" s="663" t="s">
        <v>1205</v>
      </c>
      <c r="L198" s="665">
        <v>62.267499999999998</v>
      </c>
      <c r="M198" s="665">
        <v>4</v>
      </c>
      <c r="N198" s="666">
        <v>249.07</v>
      </c>
    </row>
    <row r="199" spans="1:14" ht="14.4" customHeight="1" x14ac:dyDescent="0.3">
      <c r="A199" s="661" t="s">
        <v>529</v>
      </c>
      <c r="B199" s="662" t="s">
        <v>530</v>
      </c>
      <c r="C199" s="663" t="s">
        <v>534</v>
      </c>
      <c r="D199" s="664" t="s">
        <v>1569</v>
      </c>
      <c r="E199" s="663" t="s">
        <v>545</v>
      </c>
      <c r="F199" s="664" t="s">
        <v>1572</v>
      </c>
      <c r="G199" s="663" t="s">
        <v>1113</v>
      </c>
      <c r="H199" s="663" t="s">
        <v>1206</v>
      </c>
      <c r="I199" s="663" t="s">
        <v>861</v>
      </c>
      <c r="J199" s="663" t="s">
        <v>1207</v>
      </c>
      <c r="K199" s="663" t="s">
        <v>1208</v>
      </c>
      <c r="L199" s="665">
        <v>77.809999999999988</v>
      </c>
      <c r="M199" s="665">
        <v>1</v>
      </c>
      <c r="N199" s="666">
        <v>77.809999999999988</v>
      </c>
    </row>
    <row r="200" spans="1:14" ht="14.4" customHeight="1" x14ac:dyDescent="0.3">
      <c r="A200" s="661" t="s">
        <v>529</v>
      </c>
      <c r="B200" s="662" t="s">
        <v>530</v>
      </c>
      <c r="C200" s="663" t="s">
        <v>534</v>
      </c>
      <c r="D200" s="664" t="s">
        <v>1569</v>
      </c>
      <c r="E200" s="663" t="s">
        <v>545</v>
      </c>
      <c r="F200" s="664" t="s">
        <v>1572</v>
      </c>
      <c r="G200" s="663" t="s">
        <v>1113</v>
      </c>
      <c r="H200" s="663" t="s">
        <v>1209</v>
      </c>
      <c r="I200" s="663" t="s">
        <v>1210</v>
      </c>
      <c r="J200" s="663" t="s">
        <v>1188</v>
      </c>
      <c r="K200" s="663" t="s">
        <v>1211</v>
      </c>
      <c r="L200" s="665">
        <v>312.45708746861624</v>
      </c>
      <c r="M200" s="665">
        <v>2</v>
      </c>
      <c r="N200" s="666">
        <v>624.91417493723247</v>
      </c>
    </row>
    <row r="201" spans="1:14" ht="14.4" customHeight="1" x14ac:dyDescent="0.3">
      <c r="A201" s="661" t="s">
        <v>529</v>
      </c>
      <c r="B201" s="662" t="s">
        <v>530</v>
      </c>
      <c r="C201" s="663" t="s">
        <v>534</v>
      </c>
      <c r="D201" s="664" t="s">
        <v>1569</v>
      </c>
      <c r="E201" s="663" t="s">
        <v>545</v>
      </c>
      <c r="F201" s="664" t="s">
        <v>1572</v>
      </c>
      <c r="G201" s="663" t="s">
        <v>1113</v>
      </c>
      <c r="H201" s="663" t="s">
        <v>1212</v>
      </c>
      <c r="I201" s="663" t="s">
        <v>1213</v>
      </c>
      <c r="J201" s="663" t="s">
        <v>1214</v>
      </c>
      <c r="K201" s="663" t="s">
        <v>709</v>
      </c>
      <c r="L201" s="665">
        <v>75.908584841212701</v>
      </c>
      <c r="M201" s="665">
        <v>1</v>
      </c>
      <c r="N201" s="666">
        <v>75.908584841212701</v>
      </c>
    </row>
    <row r="202" spans="1:14" ht="14.4" customHeight="1" x14ac:dyDescent="0.3">
      <c r="A202" s="661" t="s">
        <v>529</v>
      </c>
      <c r="B202" s="662" t="s">
        <v>530</v>
      </c>
      <c r="C202" s="663" t="s">
        <v>534</v>
      </c>
      <c r="D202" s="664" t="s">
        <v>1569</v>
      </c>
      <c r="E202" s="663" t="s">
        <v>545</v>
      </c>
      <c r="F202" s="664" t="s">
        <v>1572</v>
      </c>
      <c r="G202" s="663" t="s">
        <v>1113</v>
      </c>
      <c r="H202" s="663" t="s">
        <v>1215</v>
      </c>
      <c r="I202" s="663" t="s">
        <v>1216</v>
      </c>
      <c r="J202" s="663" t="s">
        <v>1217</v>
      </c>
      <c r="K202" s="663" t="s">
        <v>1218</v>
      </c>
      <c r="L202" s="665">
        <v>147.3781977303484</v>
      </c>
      <c r="M202" s="665">
        <v>1</v>
      </c>
      <c r="N202" s="666">
        <v>147.3781977303484</v>
      </c>
    </row>
    <row r="203" spans="1:14" ht="14.4" customHeight="1" x14ac:dyDescent="0.3">
      <c r="A203" s="661" t="s">
        <v>529</v>
      </c>
      <c r="B203" s="662" t="s">
        <v>530</v>
      </c>
      <c r="C203" s="663" t="s">
        <v>534</v>
      </c>
      <c r="D203" s="664" t="s">
        <v>1569</v>
      </c>
      <c r="E203" s="663" t="s">
        <v>545</v>
      </c>
      <c r="F203" s="664" t="s">
        <v>1572</v>
      </c>
      <c r="G203" s="663" t="s">
        <v>1113</v>
      </c>
      <c r="H203" s="663" t="s">
        <v>1219</v>
      </c>
      <c r="I203" s="663" t="s">
        <v>1220</v>
      </c>
      <c r="J203" s="663" t="s">
        <v>1116</v>
      </c>
      <c r="K203" s="663" t="s">
        <v>1221</v>
      </c>
      <c r="L203" s="665">
        <v>91.229999999999976</v>
      </c>
      <c r="M203" s="665">
        <v>3</v>
      </c>
      <c r="N203" s="666">
        <v>273.68999999999994</v>
      </c>
    </row>
    <row r="204" spans="1:14" ht="14.4" customHeight="1" x14ac:dyDescent="0.3">
      <c r="A204" s="661" t="s">
        <v>529</v>
      </c>
      <c r="B204" s="662" t="s">
        <v>530</v>
      </c>
      <c r="C204" s="663" t="s">
        <v>534</v>
      </c>
      <c r="D204" s="664" t="s">
        <v>1569</v>
      </c>
      <c r="E204" s="663" t="s">
        <v>545</v>
      </c>
      <c r="F204" s="664" t="s">
        <v>1572</v>
      </c>
      <c r="G204" s="663" t="s">
        <v>1113</v>
      </c>
      <c r="H204" s="663" t="s">
        <v>1222</v>
      </c>
      <c r="I204" s="663" t="s">
        <v>1223</v>
      </c>
      <c r="J204" s="663" t="s">
        <v>1131</v>
      </c>
      <c r="K204" s="663" t="s">
        <v>1224</v>
      </c>
      <c r="L204" s="665">
        <v>301.47000000000003</v>
      </c>
      <c r="M204" s="665">
        <v>6</v>
      </c>
      <c r="N204" s="666">
        <v>1808.8200000000002</v>
      </c>
    </row>
    <row r="205" spans="1:14" ht="14.4" customHeight="1" x14ac:dyDescent="0.3">
      <c r="A205" s="661" t="s">
        <v>529</v>
      </c>
      <c r="B205" s="662" t="s">
        <v>530</v>
      </c>
      <c r="C205" s="663" t="s">
        <v>534</v>
      </c>
      <c r="D205" s="664" t="s">
        <v>1569</v>
      </c>
      <c r="E205" s="663" t="s">
        <v>545</v>
      </c>
      <c r="F205" s="664" t="s">
        <v>1572</v>
      </c>
      <c r="G205" s="663" t="s">
        <v>1113</v>
      </c>
      <c r="H205" s="663" t="s">
        <v>1225</v>
      </c>
      <c r="I205" s="663" t="s">
        <v>1226</v>
      </c>
      <c r="J205" s="663" t="s">
        <v>1227</v>
      </c>
      <c r="K205" s="663" t="s">
        <v>1228</v>
      </c>
      <c r="L205" s="665">
        <v>64.850000000000023</v>
      </c>
      <c r="M205" s="665">
        <v>2</v>
      </c>
      <c r="N205" s="666">
        <v>129.70000000000005</v>
      </c>
    </row>
    <row r="206" spans="1:14" ht="14.4" customHeight="1" x14ac:dyDescent="0.3">
      <c r="A206" s="661" t="s">
        <v>529</v>
      </c>
      <c r="B206" s="662" t="s">
        <v>530</v>
      </c>
      <c r="C206" s="663" t="s">
        <v>534</v>
      </c>
      <c r="D206" s="664" t="s">
        <v>1569</v>
      </c>
      <c r="E206" s="663" t="s">
        <v>545</v>
      </c>
      <c r="F206" s="664" t="s">
        <v>1572</v>
      </c>
      <c r="G206" s="663" t="s">
        <v>1113</v>
      </c>
      <c r="H206" s="663" t="s">
        <v>1229</v>
      </c>
      <c r="I206" s="663" t="s">
        <v>1230</v>
      </c>
      <c r="J206" s="663" t="s">
        <v>1231</v>
      </c>
      <c r="K206" s="663" t="s">
        <v>1232</v>
      </c>
      <c r="L206" s="665">
        <v>73.960000000000022</v>
      </c>
      <c r="M206" s="665">
        <v>1</v>
      </c>
      <c r="N206" s="666">
        <v>73.960000000000022</v>
      </c>
    </row>
    <row r="207" spans="1:14" ht="14.4" customHeight="1" x14ac:dyDescent="0.3">
      <c r="A207" s="661" t="s">
        <v>529</v>
      </c>
      <c r="B207" s="662" t="s">
        <v>530</v>
      </c>
      <c r="C207" s="663" t="s">
        <v>534</v>
      </c>
      <c r="D207" s="664" t="s">
        <v>1569</v>
      </c>
      <c r="E207" s="663" t="s">
        <v>545</v>
      </c>
      <c r="F207" s="664" t="s">
        <v>1572</v>
      </c>
      <c r="G207" s="663" t="s">
        <v>1113</v>
      </c>
      <c r="H207" s="663" t="s">
        <v>1233</v>
      </c>
      <c r="I207" s="663" t="s">
        <v>1234</v>
      </c>
      <c r="J207" s="663" t="s">
        <v>1176</v>
      </c>
      <c r="K207" s="663" t="s">
        <v>1235</v>
      </c>
      <c r="L207" s="665">
        <v>61.659999999999982</v>
      </c>
      <c r="M207" s="665">
        <v>2</v>
      </c>
      <c r="N207" s="666">
        <v>123.31999999999996</v>
      </c>
    </row>
    <row r="208" spans="1:14" ht="14.4" customHeight="1" x14ac:dyDescent="0.3">
      <c r="A208" s="661" t="s">
        <v>529</v>
      </c>
      <c r="B208" s="662" t="s">
        <v>530</v>
      </c>
      <c r="C208" s="663" t="s">
        <v>534</v>
      </c>
      <c r="D208" s="664" t="s">
        <v>1569</v>
      </c>
      <c r="E208" s="663" t="s">
        <v>545</v>
      </c>
      <c r="F208" s="664" t="s">
        <v>1572</v>
      </c>
      <c r="G208" s="663" t="s">
        <v>1113</v>
      </c>
      <c r="H208" s="663" t="s">
        <v>1236</v>
      </c>
      <c r="I208" s="663" t="s">
        <v>1237</v>
      </c>
      <c r="J208" s="663" t="s">
        <v>1238</v>
      </c>
      <c r="K208" s="663" t="s">
        <v>942</v>
      </c>
      <c r="L208" s="665">
        <v>28.250000000000007</v>
      </c>
      <c r="M208" s="665">
        <v>5</v>
      </c>
      <c r="N208" s="666">
        <v>141.25000000000003</v>
      </c>
    </row>
    <row r="209" spans="1:14" ht="14.4" customHeight="1" x14ac:dyDescent="0.3">
      <c r="A209" s="661" t="s">
        <v>529</v>
      </c>
      <c r="B209" s="662" t="s">
        <v>530</v>
      </c>
      <c r="C209" s="663" t="s">
        <v>534</v>
      </c>
      <c r="D209" s="664" t="s">
        <v>1569</v>
      </c>
      <c r="E209" s="663" t="s">
        <v>545</v>
      </c>
      <c r="F209" s="664" t="s">
        <v>1572</v>
      </c>
      <c r="G209" s="663" t="s">
        <v>1113</v>
      </c>
      <c r="H209" s="663" t="s">
        <v>1239</v>
      </c>
      <c r="I209" s="663" t="s">
        <v>1239</v>
      </c>
      <c r="J209" s="663" t="s">
        <v>1240</v>
      </c>
      <c r="K209" s="663" t="s">
        <v>1241</v>
      </c>
      <c r="L209" s="665">
        <v>94.38000000000001</v>
      </c>
      <c r="M209" s="665">
        <v>2</v>
      </c>
      <c r="N209" s="666">
        <v>188.76000000000002</v>
      </c>
    </row>
    <row r="210" spans="1:14" ht="14.4" customHeight="1" x14ac:dyDescent="0.3">
      <c r="A210" s="661" t="s">
        <v>529</v>
      </c>
      <c r="B210" s="662" t="s">
        <v>530</v>
      </c>
      <c r="C210" s="663" t="s">
        <v>534</v>
      </c>
      <c r="D210" s="664" t="s">
        <v>1569</v>
      </c>
      <c r="E210" s="663" t="s">
        <v>545</v>
      </c>
      <c r="F210" s="664" t="s">
        <v>1572</v>
      </c>
      <c r="G210" s="663" t="s">
        <v>1113</v>
      </c>
      <c r="H210" s="663" t="s">
        <v>1242</v>
      </c>
      <c r="I210" s="663" t="s">
        <v>1243</v>
      </c>
      <c r="J210" s="663" t="s">
        <v>1244</v>
      </c>
      <c r="K210" s="663" t="s">
        <v>1245</v>
      </c>
      <c r="L210" s="665">
        <v>54.8064568299313</v>
      </c>
      <c r="M210" s="665">
        <v>3</v>
      </c>
      <c r="N210" s="666">
        <v>164.41937048979389</v>
      </c>
    </row>
    <row r="211" spans="1:14" ht="14.4" customHeight="1" x14ac:dyDescent="0.3">
      <c r="A211" s="661" t="s">
        <v>529</v>
      </c>
      <c r="B211" s="662" t="s">
        <v>530</v>
      </c>
      <c r="C211" s="663" t="s">
        <v>534</v>
      </c>
      <c r="D211" s="664" t="s">
        <v>1569</v>
      </c>
      <c r="E211" s="663" t="s">
        <v>545</v>
      </c>
      <c r="F211" s="664" t="s">
        <v>1572</v>
      </c>
      <c r="G211" s="663" t="s">
        <v>1113</v>
      </c>
      <c r="H211" s="663" t="s">
        <v>1246</v>
      </c>
      <c r="I211" s="663" t="s">
        <v>1247</v>
      </c>
      <c r="J211" s="663" t="s">
        <v>1248</v>
      </c>
      <c r="K211" s="663" t="s">
        <v>854</v>
      </c>
      <c r="L211" s="665">
        <v>143.65000000000003</v>
      </c>
      <c r="M211" s="665">
        <v>17</v>
      </c>
      <c r="N211" s="666">
        <v>2442.0500000000006</v>
      </c>
    </row>
    <row r="212" spans="1:14" ht="14.4" customHeight="1" x14ac:dyDescent="0.3">
      <c r="A212" s="661" t="s">
        <v>529</v>
      </c>
      <c r="B212" s="662" t="s">
        <v>530</v>
      </c>
      <c r="C212" s="663" t="s">
        <v>534</v>
      </c>
      <c r="D212" s="664" t="s">
        <v>1569</v>
      </c>
      <c r="E212" s="663" t="s">
        <v>545</v>
      </c>
      <c r="F212" s="664" t="s">
        <v>1572</v>
      </c>
      <c r="G212" s="663" t="s">
        <v>1113</v>
      </c>
      <c r="H212" s="663" t="s">
        <v>1249</v>
      </c>
      <c r="I212" s="663" t="s">
        <v>1250</v>
      </c>
      <c r="J212" s="663" t="s">
        <v>1251</v>
      </c>
      <c r="K212" s="663" t="s">
        <v>1252</v>
      </c>
      <c r="L212" s="665">
        <v>167.51809499770755</v>
      </c>
      <c r="M212" s="665">
        <v>1</v>
      </c>
      <c r="N212" s="666">
        <v>167.51809499770755</v>
      </c>
    </row>
    <row r="213" spans="1:14" ht="14.4" customHeight="1" x14ac:dyDescent="0.3">
      <c r="A213" s="661" t="s">
        <v>529</v>
      </c>
      <c r="B213" s="662" t="s">
        <v>530</v>
      </c>
      <c r="C213" s="663" t="s">
        <v>534</v>
      </c>
      <c r="D213" s="664" t="s">
        <v>1569</v>
      </c>
      <c r="E213" s="663" t="s">
        <v>545</v>
      </c>
      <c r="F213" s="664" t="s">
        <v>1572</v>
      </c>
      <c r="G213" s="663" t="s">
        <v>1113</v>
      </c>
      <c r="H213" s="663" t="s">
        <v>1253</v>
      </c>
      <c r="I213" s="663" t="s">
        <v>1253</v>
      </c>
      <c r="J213" s="663" t="s">
        <v>1254</v>
      </c>
      <c r="K213" s="663" t="s">
        <v>1255</v>
      </c>
      <c r="L213" s="665">
        <v>49.719999999999985</v>
      </c>
      <c r="M213" s="665">
        <v>2</v>
      </c>
      <c r="N213" s="666">
        <v>99.439999999999969</v>
      </c>
    </row>
    <row r="214" spans="1:14" ht="14.4" customHeight="1" x14ac:dyDescent="0.3">
      <c r="A214" s="661" t="s">
        <v>529</v>
      </c>
      <c r="B214" s="662" t="s">
        <v>530</v>
      </c>
      <c r="C214" s="663" t="s">
        <v>534</v>
      </c>
      <c r="D214" s="664" t="s">
        <v>1569</v>
      </c>
      <c r="E214" s="663" t="s">
        <v>545</v>
      </c>
      <c r="F214" s="664" t="s">
        <v>1572</v>
      </c>
      <c r="G214" s="663" t="s">
        <v>1113</v>
      </c>
      <c r="H214" s="663" t="s">
        <v>1256</v>
      </c>
      <c r="I214" s="663" t="s">
        <v>1256</v>
      </c>
      <c r="J214" s="663" t="s">
        <v>1257</v>
      </c>
      <c r="K214" s="663" t="s">
        <v>1258</v>
      </c>
      <c r="L214" s="665">
        <v>78.84</v>
      </c>
      <c r="M214" s="665">
        <v>1</v>
      </c>
      <c r="N214" s="666">
        <v>78.84</v>
      </c>
    </row>
    <row r="215" spans="1:14" ht="14.4" customHeight="1" x14ac:dyDescent="0.3">
      <c r="A215" s="661" t="s">
        <v>529</v>
      </c>
      <c r="B215" s="662" t="s">
        <v>530</v>
      </c>
      <c r="C215" s="663" t="s">
        <v>534</v>
      </c>
      <c r="D215" s="664" t="s">
        <v>1569</v>
      </c>
      <c r="E215" s="663" t="s">
        <v>545</v>
      </c>
      <c r="F215" s="664" t="s">
        <v>1572</v>
      </c>
      <c r="G215" s="663" t="s">
        <v>1113</v>
      </c>
      <c r="H215" s="663" t="s">
        <v>1259</v>
      </c>
      <c r="I215" s="663" t="s">
        <v>1259</v>
      </c>
      <c r="J215" s="663" t="s">
        <v>1260</v>
      </c>
      <c r="K215" s="663" t="s">
        <v>1261</v>
      </c>
      <c r="L215" s="665">
        <v>169.03992677129429</v>
      </c>
      <c r="M215" s="665">
        <v>11</v>
      </c>
      <c r="N215" s="666">
        <v>1859.4391944842371</v>
      </c>
    </row>
    <row r="216" spans="1:14" ht="14.4" customHeight="1" x14ac:dyDescent="0.3">
      <c r="A216" s="661" t="s">
        <v>529</v>
      </c>
      <c r="B216" s="662" t="s">
        <v>530</v>
      </c>
      <c r="C216" s="663" t="s">
        <v>534</v>
      </c>
      <c r="D216" s="664" t="s">
        <v>1569</v>
      </c>
      <c r="E216" s="663" t="s">
        <v>545</v>
      </c>
      <c r="F216" s="664" t="s">
        <v>1572</v>
      </c>
      <c r="G216" s="663" t="s">
        <v>1113</v>
      </c>
      <c r="H216" s="663" t="s">
        <v>1262</v>
      </c>
      <c r="I216" s="663" t="s">
        <v>1262</v>
      </c>
      <c r="J216" s="663" t="s">
        <v>1263</v>
      </c>
      <c r="K216" s="663" t="s">
        <v>1264</v>
      </c>
      <c r="L216" s="665">
        <v>3300</v>
      </c>
      <c r="M216" s="665">
        <v>1</v>
      </c>
      <c r="N216" s="666">
        <v>3300</v>
      </c>
    </row>
    <row r="217" spans="1:14" ht="14.4" customHeight="1" x14ac:dyDescent="0.3">
      <c r="A217" s="661" t="s">
        <v>529</v>
      </c>
      <c r="B217" s="662" t="s">
        <v>530</v>
      </c>
      <c r="C217" s="663" t="s">
        <v>534</v>
      </c>
      <c r="D217" s="664" t="s">
        <v>1569</v>
      </c>
      <c r="E217" s="663" t="s">
        <v>545</v>
      </c>
      <c r="F217" s="664" t="s">
        <v>1572</v>
      </c>
      <c r="G217" s="663" t="s">
        <v>1113</v>
      </c>
      <c r="H217" s="663" t="s">
        <v>1265</v>
      </c>
      <c r="I217" s="663" t="s">
        <v>1265</v>
      </c>
      <c r="J217" s="663" t="s">
        <v>1131</v>
      </c>
      <c r="K217" s="663" t="s">
        <v>1266</v>
      </c>
      <c r="L217" s="665">
        <v>408.95000000000005</v>
      </c>
      <c r="M217" s="665">
        <v>39</v>
      </c>
      <c r="N217" s="666">
        <v>15949.050000000001</v>
      </c>
    </row>
    <row r="218" spans="1:14" ht="14.4" customHeight="1" x14ac:dyDescent="0.3">
      <c r="A218" s="661" t="s">
        <v>529</v>
      </c>
      <c r="B218" s="662" t="s">
        <v>530</v>
      </c>
      <c r="C218" s="663" t="s">
        <v>534</v>
      </c>
      <c r="D218" s="664" t="s">
        <v>1569</v>
      </c>
      <c r="E218" s="663" t="s">
        <v>545</v>
      </c>
      <c r="F218" s="664" t="s">
        <v>1572</v>
      </c>
      <c r="G218" s="663" t="s">
        <v>1113</v>
      </c>
      <c r="H218" s="663" t="s">
        <v>1267</v>
      </c>
      <c r="I218" s="663" t="s">
        <v>1267</v>
      </c>
      <c r="J218" s="663" t="s">
        <v>1268</v>
      </c>
      <c r="K218" s="663" t="s">
        <v>1269</v>
      </c>
      <c r="L218" s="665">
        <v>67.830000000000013</v>
      </c>
      <c r="M218" s="665">
        <v>30</v>
      </c>
      <c r="N218" s="666">
        <v>2034.9000000000003</v>
      </c>
    </row>
    <row r="219" spans="1:14" ht="14.4" customHeight="1" x14ac:dyDescent="0.3">
      <c r="A219" s="661" t="s">
        <v>529</v>
      </c>
      <c r="B219" s="662" t="s">
        <v>530</v>
      </c>
      <c r="C219" s="663" t="s">
        <v>534</v>
      </c>
      <c r="D219" s="664" t="s">
        <v>1569</v>
      </c>
      <c r="E219" s="663" t="s">
        <v>545</v>
      </c>
      <c r="F219" s="664" t="s">
        <v>1572</v>
      </c>
      <c r="G219" s="663" t="s">
        <v>1113</v>
      </c>
      <c r="H219" s="663" t="s">
        <v>1270</v>
      </c>
      <c r="I219" s="663" t="s">
        <v>1270</v>
      </c>
      <c r="J219" s="663" t="s">
        <v>1131</v>
      </c>
      <c r="K219" s="663" t="s">
        <v>1224</v>
      </c>
      <c r="L219" s="665">
        <v>301.46962637983671</v>
      </c>
      <c r="M219" s="665">
        <v>15</v>
      </c>
      <c r="N219" s="666">
        <v>4522.0443956975505</v>
      </c>
    </row>
    <row r="220" spans="1:14" ht="14.4" customHeight="1" x14ac:dyDescent="0.3">
      <c r="A220" s="661" t="s">
        <v>529</v>
      </c>
      <c r="B220" s="662" t="s">
        <v>530</v>
      </c>
      <c r="C220" s="663" t="s">
        <v>534</v>
      </c>
      <c r="D220" s="664" t="s">
        <v>1569</v>
      </c>
      <c r="E220" s="663" t="s">
        <v>545</v>
      </c>
      <c r="F220" s="664" t="s">
        <v>1572</v>
      </c>
      <c r="G220" s="663" t="s">
        <v>1113</v>
      </c>
      <c r="H220" s="663" t="s">
        <v>1271</v>
      </c>
      <c r="I220" s="663" t="s">
        <v>1271</v>
      </c>
      <c r="J220" s="663" t="s">
        <v>1131</v>
      </c>
      <c r="K220" s="663" t="s">
        <v>1272</v>
      </c>
      <c r="L220" s="665">
        <v>630.66020466554767</v>
      </c>
      <c r="M220" s="665">
        <v>7</v>
      </c>
      <c r="N220" s="666">
        <v>4414.6214326588333</v>
      </c>
    </row>
    <row r="221" spans="1:14" ht="14.4" customHeight="1" x14ac:dyDescent="0.3">
      <c r="A221" s="661" t="s">
        <v>529</v>
      </c>
      <c r="B221" s="662" t="s">
        <v>530</v>
      </c>
      <c r="C221" s="663" t="s">
        <v>534</v>
      </c>
      <c r="D221" s="664" t="s">
        <v>1569</v>
      </c>
      <c r="E221" s="663" t="s">
        <v>545</v>
      </c>
      <c r="F221" s="664" t="s">
        <v>1572</v>
      </c>
      <c r="G221" s="663" t="s">
        <v>1113</v>
      </c>
      <c r="H221" s="663" t="s">
        <v>1273</v>
      </c>
      <c r="I221" s="663" t="s">
        <v>1273</v>
      </c>
      <c r="J221" s="663" t="s">
        <v>1274</v>
      </c>
      <c r="K221" s="663" t="s">
        <v>1275</v>
      </c>
      <c r="L221" s="665">
        <v>507.25007448178462</v>
      </c>
      <c r="M221" s="665">
        <v>1</v>
      </c>
      <c r="N221" s="666">
        <v>507.25007448178462</v>
      </c>
    </row>
    <row r="222" spans="1:14" ht="14.4" customHeight="1" x14ac:dyDescent="0.3">
      <c r="A222" s="661" t="s">
        <v>529</v>
      </c>
      <c r="B222" s="662" t="s">
        <v>530</v>
      </c>
      <c r="C222" s="663" t="s">
        <v>534</v>
      </c>
      <c r="D222" s="664" t="s">
        <v>1569</v>
      </c>
      <c r="E222" s="663" t="s">
        <v>545</v>
      </c>
      <c r="F222" s="664" t="s">
        <v>1572</v>
      </c>
      <c r="G222" s="663" t="s">
        <v>1113</v>
      </c>
      <c r="H222" s="663" t="s">
        <v>1276</v>
      </c>
      <c r="I222" s="663" t="s">
        <v>1276</v>
      </c>
      <c r="J222" s="663" t="s">
        <v>1277</v>
      </c>
      <c r="K222" s="663" t="s">
        <v>1278</v>
      </c>
      <c r="L222" s="665">
        <v>487.70945155411567</v>
      </c>
      <c r="M222" s="665">
        <v>2</v>
      </c>
      <c r="N222" s="666">
        <v>975.41890310823135</v>
      </c>
    </row>
    <row r="223" spans="1:14" ht="14.4" customHeight="1" x14ac:dyDescent="0.3">
      <c r="A223" s="661" t="s">
        <v>529</v>
      </c>
      <c r="B223" s="662" t="s">
        <v>530</v>
      </c>
      <c r="C223" s="663" t="s">
        <v>534</v>
      </c>
      <c r="D223" s="664" t="s">
        <v>1569</v>
      </c>
      <c r="E223" s="663" t="s">
        <v>545</v>
      </c>
      <c r="F223" s="664" t="s">
        <v>1572</v>
      </c>
      <c r="G223" s="663" t="s">
        <v>1113</v>
      </c>
      <c r="H223" s="663" t="s">
        <v>1279</v>
      </c>
      <c r="I223" s="663" t="s">
        <v>1279</v>
      </c>
      <c r="J223" s="663" t="s">
        <v>1280</v>
      </c>
      <c r="K223" s="663" t="s">
        <v>1281</v>
      </c>
      <c r="L223" s="665">
        <v>77.149826484591344</v>
      </c>
      <c r="M223" s="665">
        <v>2</v>
      </c>
      <c r="N223" s="666">
        <v>154.29965296918269</v>
      </c>
    </row>
    <row r="224" spans="1:14" ht="14.4" customHeight="1" x14ac:dyDescent="0.3">
      <c r="A224" s="661" t="s">
        <v>529</v>
      </c>
      <c r="B224" s="662" t="s">
        <v>530</v>
      </c>
      <c r="C224" s="663" t="s">
        <v>534</v>
      </c>
      <c r="D224" s="664" t="s">
        <v>1569</v>
      </c>
      <c r="E224" s="663" t="s">
        <v>545</v>
      </c>
      <c r="F224" s="664" t="s">
        <v>1572</v>
      </c>
      <c r="G224" s="663" t="s">
        <v>1113</v>
      </c>
      <c r="H224" s="663" t="s">
        <v>1282</v>
      </c>
      <c r="I224" s="663" t="s">
        <v>1282</v>
      </c>
      <c r="J224" s="663" t="s">
        <v>1283</v>
      </c>
      <c r="K224" s="663" t="s">
        <v>1284</v>
      </c>
      <c r="L224" s="665">
        <v>396.93999999999971</v>
      </c>
      <c r="M224" s="665">
        <v>1</v>
      </c>
      <c r="N224" s="666">
        <v>396.93999999999971</v>
      </c>
    </row>
    <row r="225" spans="1:14" ht="14.4" customHeight="1" x14ac:dyDescent="0.3">
      <c r="A225" s="661" t="s">
        <v>529</v>
      </c>
      <c r="B225" s="662" t="s">
        <v>530</v>
      </c>
      <c r="C225" s="663" t="s">
        <v>534</v>
      </c>
      <c r="D225" s="664" t="s">
        <v>1569</v>
      </c>
      <c r="E225" s="663" t="s">
        <v>1285</v>
      </c>
      <c r="F225" s="664" t="s">
        <v>1573</v>
      </c>
      <c r="G225" s="663" t="s">
        <v>567</v>
      </c>
      <c r="H225" s="663" t="s">
        <v>1286</v>
      </c>
      <c r="I225" s="663" t="s">
        <v>793</v>
      </c>
      <c r="J225" s="663" t="s">
        <v>1287</v>
      </c>
      <c r="K225" s="663"/>
      <c r="L225" s="665">
        <v>253.75998918512585</v>
      </c>
      <c r="M225" s="665">
        <v>18</v>
      </c>
      <c r="N225" s="666">
        <v>4567.6798053322655</v>
      </c>
    </row>
    <row r="226" spans="1:14" ht="14.4" customHeight="1" x14ac:dyDescent="0.3">
      <c r="A226" s="661" t="s">
        <v>529</v>
      </c>
      <c r="B226" s="662" t="s">
        <v>530</v>
      </c>
      <c r="C226" s="663" t="s">
        <v>534</v>
      </c>
      <c r="D226" s="664" t="s">
        <v>1569</v>
      </c>
      <c r="E226" s="663" t="s">
        <v>1285</v>
      </c>
      <c r="F226" s="664" t="s">
        <v>1573</v>
      </c>
      <c r="G226" s="663" t="s">
        <v>1113</v>
      </c>
      <c r="H226" s="663" t="s">
        <v>1288</v>
      </c>
      <c r="I226" s="663" t="s">
        <v>1289</v>
      </c>
      <c r="J226" s="663" t="s">
        <v>1290</v>
      </c>
      <c r="K226" s="663" t="s">
        <v>1291</v>
      </c>
      <c r="L226" s="665">
        <v>41.18</v>
      </c>
      <c r="M226" s="665">
        <v>11</v>
      </c>
      <c r="N226" s="666">
        <v>452.97999999999996</v>
      </c>
    </row>
    <row r="227" spans="1:14" ht="14.4" customHeight="1" x14ac:dyDescent="0.3">
      <c r="A227" s="661" t="s">
        <v>529</v>
      </c>
      <c r="B227" s="662" t="s">
        <v>530</v>
      </c>
      <c r="C227" s="663" t="s">
        <v>534</v>
      </c>
      <c r="D227" s="664" t="s">
        <v>1569</v>
      </c>
      <c r="E227" s="663" t="s">
        <v>1285</v>
      </c>
      <c r="F227" s="664" t="s">
        <v>1573</v>
      </c>
      <c r="G227" s="663" t="s">
        <v>1113</v>
      </c>
      <c r="H227" s="663" t="s">
        <v>1292</v>
      </c>
      <c r="I227" s="663" t="s">
        <v>1293</v>
      </c>
      <c r="J227" s="663" t="s">
        <v>1294</v>
      </c>
      <c r="K227" s="663" t="s">
        <v>1291</v>
      </c>
      <c r="L227" s="665">
        <v>41.18</v>
      </c>
      <c r="M227" s="665">
        <v>11</v>
      </c>
      <c r="N227" s="666">
        <v>452.98</v>
      </c>
    </row>
    <row r="228" spans="1:14" ht="14.4" customHeight="1" x14ac:dyDescent="0.3">
      <c r="A228" s="661" t="s">
        <v>529</v>
      </c>
      <c r="B228" s="662" t="s">
        <v>530</v>
      </c>
      <c r="C228" s="663" t="s">
        <v>534</v>
      </c>
      <c r="D228" s="664" t="s">
        <v>1569</v>
      </c>
      <c r="E228" s="663" t="s">
        <v>1285</v>
      </c>
      <c r="F228" s="664" t="s">
        <v>1573</v>
      </c>
      <c r="G228" s="663" t="s">
        <v>1113</v>
      </c>
      <c r="H228" s="663" t="s">
        <v>1295</v>
      </c>
      <c r="I228" s="663" t="s">
        <v>1295</v>
      </c>
      <c r="J228" s="663" t="s">
        <v>1296</v>
      </c>
      <c r="K228" s="663" t="s">
        <v>1297</v>
      </c>
      <c r="L228" s="665">
        <v>148.96</v>
      </c>
      <c r="M228" s="665">
        <v>11</v>
      </c>
      <c r="N228" s="666">
        <v>1638.5600000000002</v>
      </c>
    </row>
    <row r="229" spans="1:14" ht="14.4" customHeight="1" x14ac:dyDescent="0.3">
      <c r="A229" s="661" t="s">
        <v>529</v>
      </c>
      <c r="B229" s="662" t="s">
        <v>530</v>
      </c>
      <c r="C229" s="663" t="s">
        <v>534</v>
      </c>
      <c r="D229" s="664" t="s">
        <v>1569</v>
      </c>
      <c r="E229" s="663" t="s">
        <v>1285</v>
      </c>
      <c r="F229" s="664" t="s">
        <v>1573</v>
      </c>
      <c r="G229" s="663" t="s">
        <v>1113</v>
      </c>
      <c r="H229" s="663" t="s">
        <v>1298</v>
      </c>
      <c r="I229" s="663" t="s">
        <v>1298</v>
      </c>
      <c r="J229" s="663" t="s">
        <v>1299</v>
      </c>
      <c r="K229" s="663" t="s">
        <v>1297</v>
      </c>
      <c r="L229" s="665">
        <v>148.96</v>
      </c>
      <c r="M229" s="665">
        <v>17</v>
      </c>
      <c r="N229" s="666">
        <v>2532.3200000000002</v>
      </c>
    </row>
    <row r="230" spans="1:14" ht="14.4" customHeight="1" x14ac:dyDescent="0.3">
      <c r="A230" s="661" t="s">
        <v>529</v>
      </c>
      <c r="B230" s="662" t="s">
        <v>530</v>
      </c>
      <c r="C230" s="663" t="s">
        <v>534</v>
      </c>
      <c r="D230" s="664" t="s">
        <v>1569</v>
      </c>
      <c r="E230" s="663" t="s">
        <v>1285</v>
      </c>
      <c r="F230" s="664" t="s">
        <v>1573</v>
      </c>
      <c r="G230" s="663" t="s">
        <v>1113</v>
      </c>
      <c r="H230" s="663" t="s">
        <v>1300</v>
      </c>
      <c r="I230" s="663" t="s">
        <v>1300</v>
      </c>
      <c r="J230" s="663" t="s">
        <v>1301</v>
      </c>
      <c r="K230" s="663" t="s">
        <v>1297</v>
      </c>
      <c r="L230" s="665">
        <v>148.96</v>
      </c>
      <c r="M230" s="665">
        <v>11</v>
      </c>
      <c r="N230" s="666">
        <v>1638.56</v>
      </c>
    </row>
    <row r="231" spans="1:14" ht="14.4" customHeight="1" x14ac:dyDescent="0.3">
      <c r="A231" s="661" t="s">
        <v>529</v>
      </c>
      <c r="B231" s="662" t="s">
        <v>530</v>
      </c>
      <c r="C231" s="663" t="s">
        <v>534</v>
      </c>
      <c r="D231" s="664" t="s">
        <v>1569</v>
      </c>
      <c r="E231" s="663" t="s">
        <v>1285</v>
      </c>
      <c r="F231" s="664" t="s">
        <v>1573</v>
      </c>
      <c r="G231" s="663" t="s">
        <v>1113</v>
      </c>
      <c r="H231" s="663" t="s">
        <v>1302</v>
      </c>
      <c r="I231" s="663" t="s">
        <v>1302</v>
      </c>
      <c r="J231" s="663" t="s">
        <v>1303</v>
      </c>
      <c r="K231" s="663" t="s">
        <v>1304</v>
      </c>
      <c r="L231" s="665">
        <v>253.76026406088295</v>
      </c>
      <c r="M231" s="665">
        <v>40</v>
      </c>
      <c r="N231" s="666">
        <v>10150.410562435318</v>
      </c>
    </row>
    <row r="232" spans="1:14" ht="14.4" customHeight="1" x14ac:dyDescent="0.3">
      <c r="A232" s="661" t="s">
        <v>529</v>
      </c>
      <c r="B232" s="662" t="s">
        <v>530</v>
      </c>
      <c r="C232" s="663" t="s">
        <v>534</v>
      </c>
      <c r="D232" s="664" t="s">
        <v>1569</v>
      </c>
      <c r="E232" s="663" t="s">
        <v>1285</v>
      </c>
      <c r="F232" s="664" t="s">
        <v>1573</v>
      </c>
      <c r="G232" s="663" t="s">
        <v>1113</v>
      </c>
      <c r="H232" s="663" t="s">
        <v>1305</v>
      </c>
      <c r="I232" s="663" t="s">
        <v>1305</v>
      </c>
      <c r="J232" s="663" t="s">
        <v>1306</v>
      </c>
      <c r="K232" s="663" t="s">
        <v>1304</v>
      </c>
      <c r="L232" s="665">
        <v>426.34012091075857</v>
      </c>
      <c r="M232" s="665">
        <v>40</v>
      </c>
      <c r="N232" s="666">
        <v>17053.604836430342</v>
      </c>
    </row>
    <row r="233" spans="1:14" ht="14.4" customHeight="1" x14ac:dyDescent="0.3">
      <c r="A233" s="661" t="s">
        <v>529</v>
      </c>
      <c r="B233" s="662" t="s">
        <v>530</v>
      </c>
      <c r="C233" s="663" t="s">
        <v>534</v>
      </c>
      <c r="D233" s="664" t="s">
        <v>1569</v>
      </c>
      <c r="E233" s="663" t="s">
        <v>1285</v>
      </c>
      <c r="F233" s="664" t="s">
        <v>1573</v>
      </c>
      <c r="G233" s="663" t="s">
        <v>1113</v>
      </c>
      <c r="H233" s="663" t="s">
        <v>1307</v>
      </c>
      <c r="I233" s="663" t="s">
        <v>1307</v>
      </c>
      <c r="J233" s="663" t="s">
        <v>1308</v>
      </c>
      <c r="K233" s="663" t="s">
        <v>1309</v>
      </c>
      <c r="L233" s="665">
        <v>111.94997733149255</v>
      </c>
      <c r="M233" s="665">
        <v>21</v>
      </c>
      <c r="N233" s="666">
        <v>2350.9495239613434</v>
      </c>
    </row>
    <row r="234" spans="1:14" ht="14.4" customHeight="1" x14ac:dyDescent="0.3">
      <c r="A234" s="661" t="s">
        <v>529</v>
      </c>
      <c r="B234" s="662" t="s">
        <v>530</v>
      </c>
      <c r="C234" s="663" t="s">
        <v>534</v>
      </c>
      <c r="D234" s="664" t="s">
        <v>1569</v>
      </c>
      <c r="E234" s="663" t="s">
        <v>1285</v>
      </c>
      <c r="F234" s="664" t="s">
        <v>1573</v>
      </c>
      <c r="G234" s="663" t="s">
        <v>1113</v>
      </c>
      <c r="H234" s="663" t="s">
        <v>1310</v>
      </c>
      <c r="I234" s="663" t="s">
        <v>1310</v>
      </c>
      <c r="J234" s="663" t="s">
        <v>1311</v>
      </c>
      <c r="K234" s="663" t="s">
        <v>1309</v>
      </c>
      <c r="L234" s="665">
        <v>111.95017181902436</v>
      </c>
      <c r="M234" s="665">
        <v>21</v>
      </c>
      <c r="N234" s="666">
        <v>2350.9536081995116</v>
      </c>
    </row>
    <row r="235" spans="1:14" ht="14.4" customHeight="1" x14ac:dyDescent="0.3">
      <c r="A235" s="661" t="s">
        <v>529</v>
      </c>
      <c r="B235" s="662" t="s">
        <v>530</v>
      </c>
      <c r="C235" s="663" t="s">
        <v>534</v>
      </c>
      <c r="D235" s="664" t="s">
        <v>1569</v>
      </c>
      <c r="E235" s="663" t="s">
        <v>1285</v>
      </c>
      <c r="F235" s="664" t="s">
        <v>1573</v>
      </c>
      <c r="G235" s="663" t="s">
        <v>1113</v>
      </c>
      <c r="H235" s="663" t="s">
        <v>1312</v>
      </c>
      <c r="I235" s="663" t="s">
        <v>1313</v>
      </c>
      <c r="J235" s="663" t="s">
        <v>1314</v>
      </c>
      <c r="K235" s="663" t="s">
        <v>1297</v>
      </c>
      <c r="L235" s="665">
        <v>135.6</v>
      </c>
      <c r="M235" s="665">
        <v>2</v>
      </c>
      <c r="N235" s="666">
        <v>271.2</v>
      </c>
    </row>
    <row r="236" spans="1:14" ht="14.4" customHeight="1" x14ac:dyDescent="0.3">
      <c r="A236" s="661" t="s">
        <v>529</v>
      </c>
      <c r="B236" s="662" t="s">
        <v>530</v>
      </c>
      <c r="C236" s="663" t="s">
        <v>534</v>
      </c>
      <c r="D236" s="664" t="s">
        <v>1569</v>
      </c>
      <c r="E236" s="663" t="s">
        <v>1285</v>
      </c>
      <c r="F236" s="664" t="s">
        <v>1573</v>
      </c>
      <c r="G236" s="663" t="s">
        <v>1113</v>
      </c>
      <c r="H236" s="663" t="s">
        <v>1315</v>
      </c>
      <c r="I236" s="663" t="s">
        <v>1316</v>
      </c>
      <c r="J236" s="663" t="s">
        <v>1317</v>
      </c>
      <c r="K236" s="663" t="s">
        <v>1297</v>
      </c>
      <c r="L236" s="665">
        <v>135.6</v>
      </c>
      <c r="M236" s="665">
        <v>1</v>
      </c>
      <c r="N236" s="666">
        <v>135.6</v>
      </c>
    </row>
    <row r="237" spans="1:14" ht="14.4" customHeight="1" x14ac:dyDescent="0.3">
      <c r="A237" s="661" t="s">
        <v>529</v>
      </c>
      <c r="B237" s="662" t="s">
        <v>530</v>
      </c>
      <c r="C237" s="663" t="s">
        <v>534</v>
      </c>
      <c r="D237" s="664" t="s">
        <v>1569</v>
      </c>
      <c r="E237" s="663" t="s">
        <v>1285</v>
      </c>
      <c r="F237" s="664" t="s">
        <v>1573</v>
      </c>
      <c r="G237" s="663" t="s">
        <v>1113</v>
      </c>
      <c r="H237" s="663" t="s">
        <v>1318</v>
      </c>
      <c r="I237" s="663" t="s">
        <v>1319</v>
      </c>
      <c r="J237" s="663" t="s">
        <v>1320</v>
      </c>
      <c r="K237" s="663" t="s">
        <v>1297</v>
      </c>
      <c r="L237" s="665">
        <v>135.6</v>
      </c>
      <c r="M237" s="665">
        <v>1</v>
      </c>
      <c r="N237" s="666">
        <v>135.6</v>
      </c>
    </row>
    <row r="238" spans="1:14" ht="14.4" customHeight="1" x14ac:dyDescent="0.3">
      <c r="A238" s="661" t="s">
        <v>529</v>
      </c>
      <c r="B238" s="662" t="s">
        <v>530</v>
      </c>
      <c r="C238" s="663" t="s">
        <v>534</v>
      </c>
      <c r="D238" s="664" t="s">
        <v>1569</v>
      </c>
      <c r="E238" s="663" t="s">
        <v>1285</v>
      </c>
      <c r="F238" s="664" t="s">
        <v>1573</v>
      </c>
      <c r="G238" s="663" t="s">
        <v>1113</v>
      </c>
      <c r="H238" s="663" t="s">
        <v>1321</v>
      </c>
      <c r="I238" s="663" t="s">
        <v>1322</v>
      </c>
      <c r="J238" s="663" t="s">
        <v>1323</v>
      </c>
      <c r="K238" s="663" t="s">
        <v>1309</v>
      </c>
      <c r="L238" s="665">
        <v>111.95008066811765</v>
      </c>
      <c r="M238" s="665">
        <v>17</v>
      </c>
      <c r="N238" s="666">
        <v>1903.151371358</v>
      </c>
    </row>
    <row r="239" spans="1:14" ht="14.4" customHeight="1" x14ac:dyDescent="0.3">
      <c r="A239" s="661" t="s">
        <v>529</v>
      </c>
      <c r="B239" s="662" t="s">
        <v>530</v>
      </c>
      <c r="C239" s="663" t="s">
        <v>534</v>
      </c>
      <c r="D239" s="664" t="s">
        <v>1569</v>
      </c>
      <c r="E239" s="663" t="s">
        <v>1285</v>
      </c>
      <c r="F239" s="664" t="s">
        <v>1573</v>
      </c>
      <c r="G239" s="663" t="s">
        <v>1113</v>
      </c>
      <c r="H239" s="663" t="s">
        <v>1324</v>
      </c>
      <c r="I239" s="663" t="s">
        <v>1324</v>
      </c>
      <c r="J239" s="663" t="s">
        <v>1303</v>
      </c>
      <c r="K239" s="663" t="s">
        <v>1325</v>
      </c>
      <c r="L239" s="665">
        <v>278.52</v>
      </c>
      <c r="M239" s="665">
        <v>16</v>
      </c>
      <c r="N239" s="666">
        <v>4456.32</v>
      </c>
    </row>
    <row r="240" spans="1:14" ht="14.4" customHeight="1" x14ac:dyDescent="0.3">
      <c r="A240" s="661" t="s">
        <v>529</v>
      </c>
      <c r="B240" s="662" t="s">
        <v>530</v>
      </c>
      <c r="C240" s="663" t="s">
        <v>534</v>
      </c>
      <c r="D240" s="664" t="s">
        <v>1569</v>
      </c>
      <c r="E240" s="663" t="s">
        <v>1326</v>
      </c>
      <c r="F240" s="664" t="s">
        <v>1574</v>
      </c>
      <c r="G240" s="663"/>
      <c r="H240" s="663" t="s">
        <v>1327</v>
      </c>
      <c r="I240" s="663" t="s">
        <v>1327</v>
      </c>
      <c r="J240" s="663" t="s">
        <v>1328</v>
      </c>
      <c r="K240" s="663" t="s">
        <v>1329</v>
      </c>
      <c r="L240" s="665">
        <v>413.04999999999995</v>
      </c>
      <c r="M240" s="665">
        <v>4</v>
      </c>
      <c r="N240" s="666">
        <v>1652.1999999999998</v>
      </c>
    </row>
    <row r="241" spans="1:14" ht="14.4" customHeight="1" x14ac:dyDescent="0.3">
      <c r="A241" s="661" t="s">
        <v>529</v>
      </c>
      <c r="B241" s="662" t="s">
        <v>530</v>
      </c>
      <c r="C241" s="663" t="s">
        <v>534</v>
      </c>
      <c r="D241" s="664" t="s">
        <v>1569</v>
      </c>
      <c r="E241" s="663" t="s">
        <v>1326</v>
      </c>
      <c r="F241" s="664" t="s">
        <v>1574</v>
      </c>
      <c r="G241" s="663" t="s">
        <v>567</v>
      </c>
      <c r="H241" s="663" t="s">
        <v>1330</v>
      </c>
      <c r="I241" s="663" t="s">
        <v>1330</v>
      </c>
      <c r="J241" s="663" t="s">
        <v>1331</v>
      </c>
      <c r="K241" s="663" t="s">
        <v>1332</v>
      </c>
      <c r="L241" s="665">
        <v>57.989999999999995</v>
      </c>
      <c r="M241" s="665">
        <v>4</v>
      </c>
      <c r="N241" s="666">
        <v>231.95999999999998</v>
      </c>
    </row>
    <row r="242" spans="1:14" ht="14.4" customHeight="1" x14ac:dyDescent="0.3">
      <c r="A242" s="661" t="s">
        <v>529</v>
      </c>
      <c r="B242" s="662" t="s">
        <v>530</v>
      </c>
      <c r="C242" s="663" t="s">
        <v>534</v>
      </c>
      <c r="D242" s="664" t="s">
        <v>1569</v>
      </c>
      <c r="E242" s="663" t="s">
        <v>1326</v>
      </c>
      <c r="F242" s="664" t="s">
        <v>1574</v>
      </c>
      <c r="G242" s="663" t="s">
        <v>567</v>
      </c>
      <c r="H242" s="663" t="s">
        <v>1333</v>
      </c>
      <c r="I242" s="663" t="s">
        <v>1334</v>
      </c>
      <c r="J242" s="663" t="s">
        <v>1335</v>
      </c>
      <c r="K242" s="663" t="s">
        <v>1336</v>
      </c>
      <c r="L242" s="665">
        <v>174.12999999999997</v>
      </c>
      <c r="M242" s="665">
        <v>1</v>
      </c>
      <c r="N242" s="666">
        <v>174.12999999999997</v>
      </c>
    </row>
    <row r="243" spans="1:14" ht="14.4" customHeight="1" x14ac:dyDescent="0.3">
      <c r="A243" s="661" t="s">
        <v>529</v>
      </c>
      <c r="B243" s="662" t="s">
        <v>530</v>
      </c>
      <c r="C243" s="663" t="s">
        <v>534</v>
      </c>
      <c r="D243" s="664" t="s">
        <v>1569</v>
      </c>
      <c r="E243" s="663" t="s">
        <v>1326</v>
      </c>
      <c r="F243" s="664" t="s">
        <v>1574</v>
      </c>
      <c r="G243" s="663" t="s">
        <v>567</v>
      </c>
      <c r="H243" s="663" t="s">
        <v>1337</v>
      </c>
      <c r="I243" s="663" t="s">
        <v>1338</v>
      </c>
      <c r="J243" s="663" t="s">
        <v>1339</v>
      </c>
      <c r="K243" s="663" t="s">
        <v>1340</v>
      </c>
      <c r="L243" s="665">
        <v>598.84000000000015</v>
      </c>
      <c r="M243" s="665">
        <v>1</v>
      </c>
      <c r="N243" s="666">
        <v>598.84000000000015</v>
      </c>
    </row>
    <row r="244" spans="1:14" ht="14.4" customHeight="1" x14ac:dyDescent="0.3">
      <c r="A244" s="661" t="s">
        <v>529</v>
      </c>
      <c r="B244" s="662" t="s">
        <v>530</v>
      </c>
      <c r="C244" s="663" t="s">
        <v>534</v>
      </c>
      <c r="D244" s="664" t="s">
        <v>1569</v>
      </c>
      <c r="E244" s="663" t="s">
        <v>1326</v>
      </c>
      <c r="F244" s="664" t="s">
        <v>1574</v>
      </c>
      <c r="G244" s="663" t="s">
        <v>567</v>
      </c>
      <c r="H244" s="663" t="s">
        <v>1341</v>
      </c>
      <c r="I244" s="663" t="s">
        <v>1342</v>
      </c>
      <c r="J244" s="663" t="s">
        <v>1343</v>
      </c>
      <c r="K244" s="663" t="s">
        <v>1344</v>
      </c>
      <c r="L244" s="665">
        <v>128.07</v>
      </c>
      <c r="M244" s="665">
        <v>10</v>
      </c>
      <c r="N244" s="666">
        <v>1280.6999999999998</v>
      </c>
    </row>
    <row r="245" spans="1:14" ht="14.4" customHeight="1" x14ac:dyDescent="0.3">
      <c r="A245" s="661" t="s">
        <v>529</v>
      </c>
      <c r="B245" s="662" t="s">
        <v>530</v>
      </c>
      <c r="C245" s="663" t="s">
        <v>534</v>
      </c>
      <c r="D245" s="664" t="s">
        <v>1569</v>
      </c>
      <c r="E245" s="663" t="s">
        <v>1326</v>
      </c>
      <c r="F245" s="664" t="s">
        <v>1574</v>
      </c>
      <c r="G245" s="663" t="s">
        <v>567</v>
      </c>
      <c r="H245" s="663" t="s">
        <v>1345</v>
      </c>
      <c r="I245" s="663" t="s">
        <v>1346</v>
      </c>
      <c r="J245" s="663" t="s">
        <v>1347</v>
      </c>
      <c r="K245" s="663" t="s">
        <v>1348</v>
      </c>
      <c r="L245" s="665">
        <v>130.42908990011097</v>
      </c>
      <c r="M245" s="665">
        <v>180.2</v>
      </c>
      <c r="N245" s="666">
        <v>23503.321999999996</v>
      </c>
    </row>
    <row r="246" spans="1:14" ht="14.4" customHeight="1" x14ac:dyDescent="0.3">
      <c r="A246" s="661" t="s">
        <v>529</v>
      </c>
      <c r="B246" s="662" t="s">
        <v>530</v>
      </c>
      <c r="C246" s="663" t="s">
        <v>534</v>
      </c>
      <c r="D246" s="664" t="s">
        <v>1569</v>
      </c>
      <c r="E246" s="663" t="s">
        <v>1326</v>
      </c>
      <c r="F246" s="664" t="s">
        <v>1574</v>
      </c>
      <c r="G246" s="663" t="s">
        <v>567</v>
      </c>
      <c r="H246" s="663" t="s">
        <v>1349</v>
      </c>
      <c r="I246" s="663" t="s">
        <v>1350</v>
      </c>
      <c r="J246" s="663" t="s">
        <v>1351</v>
      </c>
      <c r="K246" s="663" t="s">
        <v>1352</v>
      </c>
      <c r="L246" s="665">
        <v>594.00087500000006</v>
      </c>
      <c r="M246" s="665">
        <v>2</v>
      </c>
      <c r="N246" s="666">
        <v>1188.0017500000001</v>
      </c>
    </row>
    <row r="247" spans="1:14" ht="14.4" customHeight="1" x14ac:dyDescent="0.3">
      <c r="A247" s="661" t="s">
        <v>529</v>
      </c>
      <c r="B247" s="662" t="s">
        <v>530</v>
      </c>
      <c r="C247" s="663" t="s">
        <v>534</v>
      </c>
      <c r="D247" s="664" t="s">
        <v>1569</v>
      </c>
      <c r="E247" s="663" t="s">
        <v>1326</v>
      </c>
      <c r="F247" s="664" t="s">
        <v>1574</v>
      </c>
      <c r="G247" s="663" t="s">
        <v>567</v>
      </c>
      <c r="H247" s="663" t="s">
        <v>1353</v>
      </c>
      <c r="I247" s="663" t="s">
        <v>1354</v>
      </c>
      <c r="J247" s="663" t="s">
        <v>1355</v>
      </c>
      <c r="K247" s="663" t="s">
        <v>621</v>
      </c>
      <c r="L247" s="665">
        <v>73.439999999999984</v>
      </c>
      <c r="M247" s="665">
        <v>3</v>
      </c>
      <c r="N247" s="666">
        <v>220.31999999999994</v>
      </c>
    </row>
    <row r="248" spans="1:14" ht="14.4" customHeight="1" x14ac:dyDescent="0.3">
      <c r="A248" s="661" t="s">
        <v>529</v>
      </c>
      <c r="B248" s="662" t="s">
        <v>530</v>
      </c>
      <c r="C248" s="663" t="s">
        <v>534</v>
      </c>
      <c r="D248" s="664" t="s">
        <v>1569</v>
      </c>
      <c r="E248" s="663" t="s">
        <v>1326</v>
      </c>
      <c r="F248" s="664" t="s">
        <v>1574</v>
      </c>
      <c r="G248" s="663" t="s">
        <v>567</v>
      </c>
      <c r="H248" s="663" t="s">
        <v>1356</v>
      </c>
      <c r="I248" s="663" t="s">
        <v>1357</v>
      </c>
      <c r="J248" s="663" t="s">
        <v>1358</v>
      </c>
      <c r="K248" s="663" t="s">
        <v>1359</v>
      </c>
      <c r="L248" s="665">
        <v>149.17832780684256</v>
      </c>
      <c r="M248" s="665">
        <v>4</v>
      </c>
      <c r="N248" s="666">
        <v>596.71331122737024</v>
      </c>
    </row>
    <row r="249" spans="1:14" ht="14.4" customHeight="1" x14ac:dyDescent="0.3">
      <c r="A249" s="661" t="s">
        <v>529</v>
      </c>
      <c r="B249" s="662" t="s">
        <v>530</v>
      </c>
      <c r="C249" s="663" t="s">
        <v>534</v>
      </c>
      <c r="D249" s="664" t="s">
        <v>1569</v>
      </c>
      <c r="E249" s="663" t="s">
        <v>1326</v>
      </c>
      <c r="F249" s="664" t="s">
        <v>1574</v>
      </c>
      <c r="G249" s="663" t="s">
        <v>567</v>
      </c>
      <c r="H249" s="663" t="s">
        <v>1360</v>
      </c>
      <c r="I249" s="663" t="s">
        <v>1361</v>
      </c>
      <c r="J249" s="663" t="s">
        <v>1362</v>
      </c>
      <c r="K249" s="663" t="s">
        <v>1363</v>
      </c>
      <c r="L249" s="665">
        <v>105.17</v>
      </c>
      <c r="M249" s="665">
        <v>3</v>
      </c>
      <c r="N249" s="666">
        <v>315.51</v>
      </c>
    </row>
    <row r="250" spans="1:14" ht="14.4" customHeight="1" x14ac:dyDescent="0.3">
      <c r="A250" s="661" t="s">
        <v>529</v>
      </c>
      <c r="B250" s="662" t="s">
        <v>530</v>
      </c>
      <c r="C250" s="663" t="s">
        <v>534</v>
      </c>
      <c r="D250" s="664" t="s">
        <v>1569</v>
      </c>
      <c r="E250" s="663" t="s">
        <v>1326</v>
      </c>
      <c r="F250" s="664" t="s">
        <v>1574</v>
      </c>
      <c r="G250" s="663" t="s">
        <v>567</v>
      </c>
      <c r="H250" s="663" t="s">
        <v>1364</v>
      </c>
      <c r="I250" s="663" t="s">
        <v>1364</v>
      </c>
      <c r="J250" s="663" t="s">
        <v>1365</v>
      </c>
      <c r="K250" s="663" t="s">
        <v>1366</v>
      </c>
      <c r="L250" s="665">
        <v>517</v>
      </c>
      <c r="M250" s="665">
        <v>2</v>
      </c>
      <c r="N250" s="666">
        <v>1034</v>
      </c>
    </row>
    <row r="251" spans="1:14" ht="14.4" customHeight="1" x14ac:dyDescent="0.3">
      <c r="A251" s="661" t="s">
        <v>529</v>
      </c>
      <c r="B251" s="662" t="s">
        <v>530</v>
      </c>
      <c r="C251" s="663" t="s">
        <v>534</v>
      </c>
      <c r="D251" s="664" t="s">
        <v>1569</v>
      </c>
      <c r="E251" s="663" t="s">
        <v>1326</v>
      </c>
      <c r="F251" s="664" t="s">
        <v>1574</v>
      </c>
      <c r="G251" s="663" t="s">
        <v>567</v>
      </c>
      <c r="H251" s="663" t="s">
        <v>1367</v>
      </c>
      <c r="I251" s="663" t="s">
        <v>1368</v>
      </c>
      <c r="J251" s="663" t="s">
        <v>1369</v>
      </c>
      <c r="K251" s="663" t="s">
        <v>1370</v>
      </c>
      <c r="L251" s="665">
        <v>48.279999726903981</v>
      </c>
      <c r="M251" s="665">
        <v>4</v>
      </c>
      <c r="N251" s="666">
        <v>193.11999890761592</v>
      </c>
    </row>
    <row r="252" spans="1:14" ht="14.4" customHeight="1" x14ac:dyDescent="0.3">
      <c r="A252" s="661" t="s">
        <v>529</v>
      </c>
      <c r="B252" s="662" t="s">
        <v>530</v>
      </c>
      <c r="C252" s="663" t="s">
        <v>534</v>
      </c>
      <c r="D252" s="664" t="s">
        <v>1569</v>
      </c>
      <c r="E252" s="663" t="s">
        <v>1326</v>
      </c>
      <c r="F252" s="664" t="s">
        <v>1574</v>
      </c>
      <c r="G252" s="663" t="s">
        <v>567</v>
      </c>
      <c r="H252" s="663" t="s">
        <v>1371</v>
      </c>
      <c r="I252" s="663" t="s">
        <v>1371</v>
      </c>
      <c r="J252" s="663" t="s">
        <v>1372</v>
      </c>
      <c r="K252" s="663" t="s">
        <v>1373</v>
      </c>
      <c r="L252" s="665">
        <v>171.04142857142855</v>
      </c>
      <c r="M252" s="665">
        <v>70</v>
      </c>
      <c r="N252" s="666">
        <v>11972.9</v>
      </c>
    </row>
    <row r="253" spans="1:14" ht="14.4" customHeight="1" x14ac:dyDescent="0.3">
      <c r="A253" s="661" t="s">
        <v>529</v>
      </c>
      <c r="B253" s="662" t="s">
        <v>530</v>
      </c>
      <c r="C253" s="663" t="s">
        <v>534</v>
      </c>
      <c r="D253" s="664" t="s">
        <v>1569</v>
      </c>
      <c r="E253" s="663" t="s">
        <v>1326</v>
      </c>
      <c r="F253" s="664" t="s">
        <v>1574</v>
      </c>
      <c r="G253" s="663" t="s">
        <v>567</v>
      </c>
      <c r="H253" s="663" t="s">
        <v>1374</v>
      </c>
      <c r="I253" s="663" t="s">
        <v>1375</v>
      </c>
      <c r="J253" s="663" t="s">
        <v>1376</v>
      </c>
      <c r="K253" s="663" t="s">
        <v>1377</v>
      </c>
      <c r="L253" s="665">
        <v>124.91399999999999</v>
      </c>
      <c r="M253" s="665">
        <v>10</v>
      </c>
      <c r="N253" s="666">
        <v>1249.1399999999999</v>
      </c>
    </row>
    <row r="254" spans="1:14" ht="14.4" customHeight="1" x14ac:dyDescent="0.3">
      <c r="A254" s="661" t="s">
        <v>529</v>
      </c>
      <c r="B254" s="662" t="s">
        <v>530</v>
      </c>
      <c r="C254" s="663" t="s">
        <v>534</v>
      </c>
      <c r="D254" s="664" t="s">
        <v>1569</v>
      </c>
      <c r="E254" s="663" t="s">
        <v>1326</v>
      </c>
      <c r="F254" s="664" t="s">
        <v>1574</v>
      </c>
      <c r="G254" s="663" t="s">
        <v>567</v>
      </c>
      <c r="H254" s="663" t="s">
        <v>1378</v>
      </c>
      <c r="I254" s="663" t="s">
        <v>1379</v>
      </c>
      <c r="J254" s="663" t="s">
        <v>1380</v>
      </c>
      <c r="K254" s="663" t="s">
        <v>1381</v>
      </c>
      <c r="L254" s="665">
        <v>59.839999999999989</v>
      </c>
      <c r="M254" s="665">
        <v>1</v>
      </c>
      <c r="N254" s="666">
        <v>59.839999999999989</v>
      </c>
    </row>
    <row r="255" spans="1:14" ht="14.4" customHeight="1" x14ac:dyDescent="0.3">
      <c r="A255" s="661" t="s">
        <v>529</v>
      </c>
      <c r="B255" s="662" t="s">
        <v>530</v>
      </c>
      <c r="C255" s="663" t="s">
        <v>534</v>
      </c>
      <c r="D255" s="664" t="s">
        <v>1569</v>
      </c>
      <c r="E255" s="663" t="s">
        <v>1326</v>
      </c>
      <c r="F255" s="664" t="s">
        <v>1574</v>
      </c>
      <c r="G255" s="663" t="s">
        <v>567</v>
      </c>
      <c r="H255" s="663" t="s">
        <v>1382</v>
      </c>
      <c r="I255" s="663" t="s">
        <v>1383</v>
      </c>
      <c r="J255" s="663" t="s">
        <v>1384</v>
      </c>
      <c r="K255" s="663" t="s">
        <v>1385</v>
      </c>
      <c r="L255" s="665">
        <v>44.1900412381341</v>
      </c>
      <c r="M255" s="665">
        <v>4</v>
      </c>
      <c r="N255" s="666">
        <v>176.7601649525364</v>
      </c>
    </row>
    <row r="256" spans="1:14" ht="14.4" customHeight="1" x14ac:dyDescent="0.3">
      <c r="A256" s="661" t="s">
        <v>529</v>
      </c>
      <c r="B256" s="662" t="s">
        <v>530</v>
      </c>
      <c r="C256" s="663" t="s">
        <v>534</v>
      </c>
      <c r="D256" s="664" t="s">
        <v>1569</v>
      </c>
      <c r="E256" s="663" t="s">
        <v>1326</v>
      </c>
      <c r="F256" s="664" t="s">
        <v>1574</v>
      </c>
      <c r="G256" s="663" t="s">
        <v>567</v>
      </c>
      <c r="H256" s="663" t="s">
        <v>1386</v>
      </c>
      <c r="I256" s="663" t="s">
        <v>1387</v>
      </c>
      <c r="J256" s="663" t="s">
        <v>1388</v>
      </c>
      <c r="K256" s="663" t="s">
        <v>1389</v>
      </c>
      <c r="L256" s="665">
        <v>40.509999999999991</v>
      </c>
      <c r="M256" s="665">
        <v>1</v>
      </c>
      <c r="N256" s="666">
        <v>40.509999999999991</v>
      </c>
    </row>
    <row r="257" spans="1:14" ht="14.4" customHeight="1" x14ac:dyDescent="0.3">
      <c r="A257" s="661" t="s">
        <v>529</v>
      </c>
      <c r="B257" s="662" t="s">
        <v>530</v>
      </c>
      <c r="C257" s="663" t="s">
        <v>534</v>
      </c>
      <c r="D257" s="664" t="s">
        <v>1569</v>
      </c>
      <c r="E257" s="663" t="s">
        <v>1326</v>
      </c>
      <c r="F257" s="664" t="s">
        <v>1574</v>
      </c>
      <c r="G257" s="663" t="s">
        <v>567</v>
      </c>
      <c r="H257" s="663" t="s">
        <v>1390</v>
      </c>
      <c r="I257" s="663" t="s">
        <v>1390</v>
      </c>
      <c r="J257" s="663" t="s">
        <v>1391</v>
      </c>
      <c r="K257" s="663" t="s">
        <v>1392</v>
      </c>
      <c r="L257" s="665">
        <v>462</v>
      </c>
      <c r="M257" s="665">
        <v>2</v>
      </c>
      <c r="N257" s="666">
        <v>924</v>
      </c>
    </row>
    <row r="258" spans="1:14" ht="14.4" customHeight="1" x14ac:dyDescent="0.3">
      <c r="A258" s="661" t="s">
        <v>529</v>
      </c>
      <c r="B258" s="662" t="s">
        <v>530</v>
      </c>
      <c r="C258" s="663" t="s">
        <v>534</v>
      </c>
      <c r="D258" s="664" t="s">
        <v>1569</v>
      </c>
      <c r="E258" s="663" t="s">
        <v>1326</v>
      </c>
      <c r="F258" s="664" t="s">
        <v>1574</v>
      </c>
      <c r="G258" s="663" t="s">
        <v>567</v>
      </c>
      <c r="H258" s="663" t="s">
        <v>1393</v>
      </c>
      <c r="I258" s="663" t="s">
        <v>1393</v>
      </c>
      <c r="J258" s="663" t="s">
        <v>1394</v>
      </c>
      <c r="K258" s="663" t="s">
        <v>1395</v>
      </c>
      <c r="L258" s="665">
        <v>156.75</v>
      </c>
      <c r="M258" s="665">
        <v>6</v>
      </c>
      <c r="N258" s="666">
        <v>940.5</v>
      </c>
    </row>
    <row r="259" spans="1:14" ht="14.4" customHeight="1" x14ac:dyDescent="0.3">
      <c r="A259" s="661" t="s">
        <v>529</v>
      </c>
      <c r="B259" s="662" t="s">
        <v>530</v>
      </c>
      <c r="C259" s="663" t="s">
        <v>534</v>
      </c>
      <c r="D259" s="664" t="s">
        <v>1569</v>
      </c>
      <c r="E259" s="663" t="s">
        <v>1326</v>
      </c>
      <c r="F259" s="664" t="s">
        <v>1574</v>
      </c>
      <c r="G259" s="663" t="s">
        <v>567</v>
      </c>
      <c r="H259" s="663" t="s">
        <v>1396</v>
      </c>
      <c r="I259" s="663" t="s">
        <v>1396</v>
      </c>
      <c r="J259" s="663" t="s">
        <v>1397</v>
      </c>
      <c r="K259" s="663" t="s">
        <v>1398</v>
      </c>
      <c r="L259" s="665">
        <v>145.96</v>
      </c>
      <c r="M259" s="665">
        <v>15</v>
      </c>
      <c r="N259" s="666">
        <v>2189.4</v>
      </c>
    </row>
    <row r="260" spans="1:14" ht="14.4" customHeight="1" x14ac:dyDescent="0.3">
      <c r="A260" s="661" t="s">
        <v>529</v>
      </c>
      <c r="B260" s="662" t="s">
        <v>530</v>
      </c>
      <c r="C260" s="663" t="s">
        <v>534</v>
      </c>
      <c r="D260" s="664" t="s">
        <v>1569</v>
      </c>
      <c r="E260" s="663" t="s">
        <v>1326</v>
      </c>
      <c r="F260" s="664" t="s">
        <v>1574</v>
      </c>
      <c r="G260" s="663" t="s">
        <v>567</v>
      </c>
      <c r="H260" s="663" t="s">
        <v>1399</v>
      </c>
      <c r="I260" s="663" t="s">
        <v>1399</v>
      </c>
      <c r="J260" s="663" t="s">
        <v>1400</v>
      </c>
      <c r="K260" s="663" t="s">
        <v>1401</v>
      </c>
      <c r="L260" s="665">
        <v>217.79999999999998</v>
      </c>
      <c r="M260" s="665">
        <v>19.600000000000001</v>
      </c>
      <c r="N260" s="666">
        <v>4268.88</v>
      </c>
    </row>
    <row r="261" spans="1:14" ht="14.4" customHeight="1" x14ac:dyDescent="0.3">
      <c r="A261" s="661" t="s">
        <v>529</v>
      </c>
      <c r="B261" s="662" t="s">
        <v>530</v>
      </c>
      <c r="C261" s="663" t="s">
        <v>534</v>
      </c>
      <c r="D261" s="664" t="s">
        <v>1569</v>
      </c>
      <c r="E261" s="663" t="s">
        <v>1326</v>
      </c>
      <c r="F261" s="664" t="s">
        <v>1574</v>
      </c>
      <c r="G261" s="663" t="s">
        <v>567</v>
      </c>
      <c r="H261" s="663" t="s">
        <v>1402</v>
      </c>
      <c r="I261" s="663" t="s">
        <v>1403</v>
      </c>
      <c r="J261" s="663" t="s">
        <v>1404</v>
      </c>
      <c r="K261" s="663" t="s">
        <v>1405</v>
      </c>
      <c r="L261" s="665">
        <v>264</v>
      </c>
      <c r="M261" s="665">
        <v>14</v>
      </c>
      <c r="N261" s="666">
        <v>3696</v>
      </c>
    </row>
    <row r="262" spans="1:14" ht="14.4" customHeight="1" x14ac:dyDescent="0.3">
      <c r="A262" s="661" t="s">
        <v>529</v>
      </c>
      <c r="B262" s="662" t="s">
        <v>530</v>
      </c>
      <c r="C262" s="663" t="s">
        <v>534</v>
      </c>
      <c r="D262" s="664" t="s">
        <v>1569</v>
      </c>
      <c r="E262" s="663" t="s">
        <v>1326</v>
      </c>
      <c r="F262" s="664" t="s">
        <v>1574</v>
      </c>
      <c r="G262" s="663" t="s">
        <v>567</v>
      </c>
      <c r="H262" s="663" t="s">
        <v>1406</v>
      </c>
      <c r="I262" s="663" t="s">
        <v>1406</v>
      </c>
      <c r="J262" s="663" t="s">
        <v>1407</v>
      </c>
      <c r="K262" s="663" t="s">
        <v>1408</v>
      </c>
      <c r="L262" s="665">
        <v>231.00000000000011</v>
      </c>
      <c r="M262" s="665">
        <v>4</v>
      </c>
      <c r="N262" s="666">
        <v>924.00000000000045</v>
      </c>
    </row>
    <row r="263" spans="1:14" ht="14.4" customHeight="1" x14ac:dyDescent="0.3">
      <c r="A263" s="661" t="s">
        <v>529</v>
      </c>
      <c r="B263" s="662" t="s">
        <v>530</v>
      </c>
      <c r="C263" s="663" t="s">
        <v>534</v>
      </c>
      <c r="D263" s="664" t="s">
        <v>1569</v>
      </c>
      <c r="E263" s="663" t="s">
        <v>1326</v>
      </c>
      <c r="F263" s="664" t="s">
        <v>1574</v>
      </c>
      <c r="G263" s="663" t="s">
        <v>1113</v>
      </c>
      <c r="H263" s="663" t="s">
        <v>1409</v>
      </c>
      <c r="I263" s="663" t="s">
        <v>1410</v>
      </c>
      <c r="J263" s="663" t="s">
        <v>1411</v>
      </c>
      <c r="K263" s="663" t="s">
        <v>1412</v>
      </c>
      <c r="L263" s="665">
        <v>115.94000000000001</v>
      </c>
      <c r="M263" s="665">
        <v>38</v>
      </c>
      <c r="N263" s="666">
        <v>4405.72</v>
      </c>
    </row>
    <row r="264" spans="1:14" ht="14.4" customHeight="1" x14ac:dyDescent="0.3">
      <c r="A264" s="661" t="s">
        <v>529</v>
      </c>
      <c r="B264" s="662" t="s">
        <v>530</v>
      </c>
      <c r="C264" s="663" t="s">
        <v>534</v>
      </c>
      <c r="D264" s="664" t="s">
        <v>1569</v>
      </c>
      <c r="E264" s="663" t="s">
        <v>1326</v>
      </c>
      <c r="F264" s="664" t="s">
        <v>1574</v>
      </c>
      <c r="G264" s="663" t="s">
        <v>1113</v>
      </c>
      <c r="H264" s="663" t="s">
        <v>1413</v>
      </c>
      <c r="I264" s="663" t="s">
        <v>1414</v>
      </c>
      <c r="J264" s="663" t="s">
        <v>1415</v>
      </c>
      <c r="K264" s="663" t="s">
        <v>1416</v>
      </c>
      <c r="L264" s="665">
        <v>56.769999999999996</v>
      </c>
      <c r="M264" s="665">
        <v>1</v>
      </c>
      <c r="N264" s="666">
        <v>56.769999999999996</v>
      </c>
    </row>
    <row r="265" spans="1:14" ht="14.4" customHeight="1" x14ac:dyDescent="0.3">
      <c r="A265" s="661" t="s">
        <v>529</v>
      </c>
      <c r="B265" s="662" t="s">
        <v>530</v>
      </c>
      <c r="C265" s="663" t="s">
        <v>534</v>
      </c>
      <c r="D265" s="664" t="s">
        <v>1569</v>
      </c>
      <c r="E265" s="663" t="s">
        <v>1326</v>
      </c>
      <c r="F265" s="664" t="s">
        <v>1574</v>
      </c>
      <c r="G265" s="663" t="s">
        <v>1113</v>
      </c>
      <c r="H265" s="663" t="s">
        <v>1417</v>
      </c>
      <c r="I265" s="663" t="s">
        <v>1417</v>
      </c>
      <c r="J265" s="663" t="s">
        <v>1418</v>
      </c>
      <c r="K265" s="663" t="s">
        <v>1419</v>
      </c>
      <c r="L265" s="665">
        <v>812.7166666666667</v>
      </c>
      <c r="M265" s="665">
        <v>3</v>
      </c>
      <c r="N265" s="666">
        <v>2438.15</v>
      </c>
    </row>
    <row r="266" spans="1:14" ht="14.4" customHeight="1" x14ac:dyDescent="0.3">
      <c r="A266" s="661" t="s">
        <v>529</v>
      </c>
      <c r="B266" s="662" t="s">
        <v>530</v>
      </c>
      <c r="C266" s="663" t="s">
        <v>534</v>
      </c>
      <c r="D266" s="664" t="s">
        <v>1569</v>
      </c>
      <c r="E266" s="663" t="s">
        <v>1420</v>
      </c>
      <c r="F266" s="664" t="s">
        <v>1575</v>
      </c>
      <c r="G266" s="663" t="s">
        <v>567</v>
      </c>
      <c r="H266" s="663" t="s">
        <v>1421</v>
      </c>
      <c r="I266" s="663" t="s">
        <v>1422</v>
      </c>
      <c r="J266" s="663" t="s">
        <v>1423</v>
      </c>
      <c r="K266" s="663" t="s">
        <v>1424</v>
      </c>
      <c r="L266" s="665">
        <v>104.85999999999999</v>
      </c>
      <c r="M266" s="665">
        <v>2</v>
      </c>
      <c r="N266" s="666">
        <v>209.71999999999997</v>
      </c>
    </row>
    <row r="267" spans="1:14" ht="14.4" customHeight="1" x14ac:dyDescent="0.3">
      <c r="A267" s="661" t="s">
        <v>529</v>
      </c>
      <c r="B267" s="662" t="s">
        <v>530</v>
      </c>
      <c r="C267" s="663" t="s">
        <v>534</v>
      </c>
      <c r="D267" s="664" t="s">
        <v>1569</v>
      </c>
      <c r="E267" s="663" t="s">
        <v>1420</v>
      </c>
      <c r="F267" s="664" t="s">
        <v>1575</v>
      </c>
      <c r="G267" s="663" t="s">
        <v>1113</v>
      </c>
      <c r="H267" s="663" t="s">
        <v>1425</v>
      </c>
      <c r="I267" s="663" t="s">
        <v>1425</v>
      </c>
      <c r="J267" s="663" t="s">
        <v>1426</v>
      </c>
      <c r="K267" s="663" t="s">
        <v>1427</v>
      </c>
      <c r="L267" s="665">
        <v>159.5</v>
      </c>
      <c r="M267" s="665">
        <v>2</v>
      </c>
      <c r="N267" s="666">
        <v>319</v>
      </c>
    </row>
    <row r="268" spans="1:14" ht="14.4" customHeight="1" x14ac:dyDescent="0.3">
      <c r="A268" s="661" t="s">
        <v>529</v>
      </c>
      <c r="B268" s="662" t="s">
        <v>530</v>
      </c>
      <c r="C268" s="663" t="s">
        <v>534</v>
      </c>
      <c r="D268" s="664" t="s">
        <v>1569</v>
      </c>
      <c r="E268" s="663" t="s">
        <v>1428</v>
      </c>
      <c r="F268" s="664" t="s">
        <v>1576</v>
      </c>
      <c r="G268" s="663"/>
      <c r="H268" s="663"/>
      <c r="I268" s="663" t="s">
        <v>1429</v>
      </c>
      <c r="J268" s="663" t="s">
        <v>1430</v>
      </c>
      <c r="K268" s="663" t="s">
        <v>1431</v>
      </c>
      <c r="L268" s="665">
        <v>1287</v>
      </c>
      <c r="M268" s="665">
        <v>1</v>
      </c>
      <c r="N268" s="666">
        <v>1287</v>
      </c>
    </row>
    <row r="269" spans="1:14" ht="14.4" customHeight="1" x14ac:dyDescent="0.3">
      <c r="A269" s="661" t="s">
        <v>529</v>
      </c>
      <c r="B269" s="662" t="s">
        <v>530</v>
      </c>
      <c r="C269" s="663" t="s">
        <v>534</v>
      </c>
      <c r="D269" s="664" t="s">
        <v>1569</v>
      </c>
      <c r="E269" s="663" t="s">
        <v>1432</v>
      </c>
      <c r="F269" s="664" t="s">
        <v>1577</v>
      </c>
      <c r="G269" s="663" t="s">
        <v>567</v>
      </c>
      <c r="H269" s="663" t="s">
        <v>1433</v>
      </c>
      <c r="I269" s="663" t="s">
        <v>1434</v>
      </c>
      <c r="J269" s="663" t="s">
        <v>1435</v>
      </c>
      <c r="K269" s="663" t="s">
        <v>1436</v>
      </c>
      <c r="L269" s="665">
        <v>2395.0348365864279</v>
      </c>
      <c r="M269" s="665">
        <v>7</v>
      </c>
      <c r="N269" s="666">
        <v>16765.243856104997</v>
      </c>
    </row>
    <row r="270" spans="1:14" ht="14.4" customHeight="1" x14ac:dyDescent="0.3">
      <c r="A270" s="661" t="s">
        <v>529</v>
      </c>
      <c r="B270" s="662" t="s">
        <v>530</v>
      </c>
      <c r="C270" s="663" t="s">
        <v>534</v>
      </c>
      <c r="D270" s="664" t="s">
        <v>1569</v>
      </c>
      <c r="E270" s="663" t="s">
        <v>1432</v>
      </c>
      <c r="F270" s="664" t="s">
        <v>1577</v>
      </c>
      <c r="G270" s="663" t="s">
        <v>567</v>
      </c>
      <c r="H270" s="663" t="s">
        <v>1437</v>
      </c>
      <c r="I270" s="663" t="s">
        <v>1438</v>
      </c>
      <c r="J270" s="663" t="s">
        <v>1435</v>
      </c>
      <c r="K270" s="663" t="s">
        <v>1439</v>
      </c>
      <c r="L270" s="665">
        <v>1285.9000000000001</v>
      </c>
      <c r="M270" s="665">
        <v>2</v>
      </c>
      <c r="N270" s="666">
        <v>2571.8000000000002</v>
      </c>
    </row>
    <row r="271" spans="1:14" ht="14.4" customHeight="1" x14ac:dyDescent="0.3">
      <c r="A271" s="661" t="s">
        <v>529</v>
      </c>
      <c r="B271" s="662" t="s">
        <v>530</v>
      </c>
      <c r="C271" s="663" t="s">
        <v>539</v>
      </c>
      <c r="D271" s="664" t="s">
        <v>1570</v>
      </c>
      <c r="E271" s="663" t="s">
        <v>545</v>
      </c>
      <c r="F271" s="664" t="s">
        <v>1572</v>
      </c>
      <c r="G271" s="663"/>
      <c r="H271" s="663" t="s">
        <v>1440</v>
      </c>
      <c r="I271" s="663" t="s">
        <v>1441</v>
      </c>
      <c r="J271" s="663" t="s">
        <v>1442</v>
      </c>
      <c r="K271" s="663" t="s">
        <v>1443</v>
      </c>
      <c r="L271" s="665">
        <v>77.22013905952565</v>
      </c>
      <c r="M271" s="665">
        <v>5</v>
      </c>
      <c r="N271" s="666">
        <v>386.10069529762825</v>
      </c>
    </row>
    <row r="272" spans="1:14" ht="14.4" customHeight="1" x14ac:dyDescent="0.3">
      <c r="A272" s="661" t="s">
        <v>529</v>
      </c>
      <c r="B272" s="662" t="s">
        <v>530</v>
      </c>
      <c r="C272" s="663" t="s">
        <v>539</v>
      </c>
      <c r="D272" s="664" t="s">
        <v>1570</v>
      </c>
      <c r="E272" s="663" t="s">
        <v>545</v>
      </c>
      <c r="F272" s="664" t="s">
        <v>1572</v>
      </c>
      <c r="G272" s="663" t="s">
        <v>567</v>
      </c>
      <c r="H272" s="663" t="s">
        <v>568</v>
      </c>
      <c r="I272" s="663" t="s">
        <v>568</v>
      </c>
      <c r="J272" s="663" t="s">
        <v>569</v>
      </c>
      <c r="K272" s="663" t="s">
        <v>570</v>
      </c>
      <c r="L272" s="665">
        <v>171.6</v>
      </c>
      <c r="M272" s="665">
        <v>10</v>
      </c>
      <c r="N272" s="666">
        <v>1716</v>
      </c>
    </row>
    <row r="273" spans="1:14" ht="14.4" customHeight="1" x14ac:dyDescent="0.3">
      <c r="A273" s="661" t="s">
        <v>529</v>
      </c>
      <c r="B273" s="662" t="s">
        <v>530</v>
      </c>
      <c r="C273" s="663" t="s">
        <v>539</v>
      </c>
      <c r="D273" s="664" t="s">
        <v>1570</v>
      </c>
      <c r="E273" s="663" t="s">
        <v>545</v>
      </c>
      <c r="F273" s="664" t="s">
        <v>1572</v>
      </c>
      <c r="G273" s="663" t="s">
        <v>567</v>
      </c>
      <c r="H273" s="663" t="s">
        <v>1444</v>
      </c>
      <c r="I273" s="663" t="s">
        <v>1444</v>
      </c>
      <c r="J273" s="663" t="s">
        <v>575</v>
      </c>
      <c r="K273" s="663" t="s">
        <v>1445</v>
      </c>
      <c r="L273" s="665">
        <v>222.20000000000005</v>
      </c>
      <c r="M273" s="665">
        <v>1</v>
      </c>
      <c r="N273" s="666">
        <v>222.20000000000005</v>
      </c>
    </row>
    <row r="274" spans="1:14" ht="14.4" customHeight="1" x14ac:dyDescent="0.3">
      <c r="A274" s="661" t="s">
        <v>529</v>
      </c>
      <c r="B274" s="662" t="s">
        <v>530</v>
      </c>
      <c r="C274" s="663" t="s">
        <v>539</v>
      </c>
      <c r="D274" s="664" t="s">
        <v>1570</v>
      </c>
      <c r="E274" s="663" t="s">
        <v>545</v>
      </c>
      <c r="F274" s="664" t="s">
        <v>1572</v>
      </c>
      <c r="G274" s="663" t="s">
        <v>567</v>
      </c>
      <c r="H274" s="663" t="s">
        <v>576</v>
      </c>
      <c r="I274" s="663" t="s">
        <v>576</v>
      </c>
      <c r="J274" s="663" t="s">
        <v>569</v>
      </c>
      <c r="K274" s="663" t="s">
        <v>577</v>
      </c>
      <c r="L274" s="665">
        <v>92.95</v>
      </c>
      <c r="M274" s="665">
        <v>3</v>
      </c>
      <c r="N274" s="666">
        <v>278.85000000000002</v>
      </c>
    </row>
    <row r="275" spans="1:14" ht="14.4" customHeight="1" x14ac:dyDescent="0.3">
      <c r="A275" s="661" t="s">
        <v>529</v>
      </c>
      <c r="B275" s="662" t="s">
        <v>530</v>
      </c>
      <c r="C275" s="663" t="s">
        <v>539</v>
      </c>
      <c r="D275" s="664" t="s">
        <v>1570</v>
      </c>
      <c r="E275" s="663" t="s">
        <v>545</v>
      </c>
      <c r="F275" s="664" t="s">
        <v>1572</v>
      </c>
      <c r="G275" s="663" t="s">
        <v>567</v>
      </c>
      <c r="H275" s="663" t="s">
        <v>584</v>
      </c>
      <c r="I275" s="663" t="s">
        <v>585</v>
      </c>
      <c r="J275" s="663" t="s">
        <v>586</v>
      </c>
      <c r="K275" s="663" t="s">
        <v>587</v>
      </c>
      <c r="L275" s="665">
        <v>87.03000000000003</v>
      </c>
      <c r="M275" s="665">
        <v>2</v>
      </c>
      <c r="N275" s="666">
        <v>174.06000000000006</v>
      </c>
    </row>
    <row r="276" spans="1:14" ht="14.4" customHeight="1" x14ac:dyDescent="0.3">
      <c r="A276" s="661" t="s">
        <v>529</v>
      </c>
      <c r="B276" s="662" t="s">
        <v>530</v>
      </c>
      <c r="C276" s="663" t="s">
        <v>539</v>
      </c>
      <c r="D276" s="664" t="s">
        <v>1570</v>
      </c>
      <c r="E276" s="663" t="s">
        <v>545</v>
      </c>
      <c r="F276" s="664" t="s">
        <v>1572</v>
      </c>
      <c r="G276" s="663" t="s">
        <v>567</v>
      </c>
      <c r="H276" s="663" t="s">
        <v>588</v>
      </c>
      <c r="I276" s="663" t="s">
        <v>589</v>
      </c>
      <c r="J276" s="663" t="s">
        <v>590</v>
      </c>
      <c r="K276" s="663" t="s">
        <v>591</v>
      </c>
      <c r="L276" s="665">
        <v>96.819950576784791</v>
      </c>
      <c r="M276" s="665">
        <v>8</v>
      </c>
      <c r="N276" s="666">
        <v>774.55960461427833</v>
      </c>
    </row>
    <row r="277" spans="1:14" ht="14.4" customHeight="1" x14ac:dyDescent="0.3">
      <c r="A277" s="661" t="s">
        <v>529</v>
      </c>
      <c r="B277" s="662" t="s">
        <v>530</v>
      </c>
      <c r="C277" s="663" t="s">
        <v>539</v>
      </c>
      <c r="D277" s="664" t="s">
        <v>1570</v>
      </c>
      <c r="E277" s="663" t="s">
        <v>545</v>
      </c>
      <c r="F277" s="664" t="s">
        <v>1572</v>
      </c>
      <c r="G277" s="663" t="s">
        <v>567</v>
      </c>
      <c r="H277" s="663" t="s">
        <v>1446</v>
      </c>
      <c r="I277" s="663" t="s">
        <v>1447</v>
      </c>
      <c r="J277" s="663" t="s">
        <v>590</v>
      </c>
      <c r="K277" s="663" t="s">
        <v>1448</v>
      </c>
      <c r="L277" s="665">
        <v>100.75999999999998</v>
      </c>
      <c r="M277" s="665">
        <v>2</v>
      </c>
      <c r="N277" s="666">
        <v>201.51999999999995</v>
      </c>
    </row>
    <row r="278" spans="1:14" ht="14.4" customHeight="1" x14ac:dyDescent="0.3">
      <c r="A278" s="661" t="s">
        <v>529</v>
      </c>
      <c r="B278" s="662" t="s">
        <v>530</v>
      </c>
      <c r="C278" s="663" t="s">
        <v>539</v>
      </c>
      <c r="D278" s="664" t="s">
        <v>1570</v>
      </c>
      <c r="E278" s="663" t="s">
        <v>545</v>
      </c>
      <c r="F278" s="664" t="s">
        <v>1572</v>
      </c>
      <c r="G278" s="663" t="s">
        <v>567</v>
      </c>
      <c r="H278" s="663" t="s">
        <v>592</v>
      </c>
      <c r="I278" s="663" t="s">
        <v>593</v>
      </c>
      <c r="J278" s="663" t="s">
        <v>594</v>
      </c>
      <c r="K278" s="663" t="s">
        <v>595</v>
      </c>
      <c r="L278" s="665">
        <v>167.61000466219588</v>
      </c>
      <c r="M278" s="665">
        <v>3</v>
      </c>
      <c r="N278" s="666">
        <v>502.83001398658763</v>
      </c>
    </row>
    <row r="279" spans="1:14" ht="14.4" customHeight="1" x14ac:dyDescent="0.3">
      <c r="A279" s="661" t="s">
        <v>529</v>
      </c>
      <c r="B279" s="662" t="s">
        <v>530</v>
      </c>
      <c r="C279" s="663" t="s">
        <v>539</v>
      </c>
      <c r="D279" s="664" t="s">
        <v>1570</v>
      </c>
      <c r="E279" s="663" t="s">
        <v>545</v>
      </c>
      <c r="F279" s="664" t="s">
        <v>1572</v>
      </c>
      <c r="G279" s="663" t="s">
        <v>567</v>
      </c>
      <c r="H279" s="663" t="s">
        <v>604</v>
      </c>
      <c r="I279" s="663" t="s">
        <v>605</v>
      </c>
      <c r="J279" s="663" t="s">
        <v>606</v>
      </c>
      <c r="K279" s="663" t="s">
        <v>607</v>
      </c>
      <c r="L279" s="665">
        <v>77.639828164194924</v>
      </c>
      <c r="M279" s="665">
        <v>6</v>
      </c>
      <c r="N279" s="666">
        <v>465.83896898516957</v>
      </c>
    </row>
    <row r="280" spans="1:14" ht="14.4" customHeight="1" x14ac:dyDescent="0.3">
      <c r="A280" s="661" t="s">
        <v>529</v>
      </c>
      <c r="B280" s="662" t="s">
        <v>530</v>
      </c>
      <c r="C280" s="663" t="s">
        <v>539</v>
      </c>
      <c r="D280" s="664" t="s">
        <v>1570</v>
      </c>
      <c r="E280" s="663" t="s">
        <v>545</v>
      </c>
      <c r="F280" s="664" t="s">
        <v>1572</v>
      </c>
      <c r="G280" s="663" t="s">
        <v>567</v>
      </c>
      <c r="H280" s="663" t="s">
        <v>626</v>
      </c>
      <c r="I280" s="663" t="s">
        <v>627</v>
      </c>
      <c r="J280" s="663" t="s">
        <v>628</v>
      </c>
      <c r="K280" s="663" t="s">
        <v>629</v>
      </c>
      <c r="L280" s="665">
        <v>56.88000000000001</v>
      </c>
      <c r="M280" s="665">
        <v>2</v>
      </c>
      <c r="N280" s="666">
        <v>113.76000000000002</v>
      </c>
    </row>
    <row r="281" spans="1:14" ht="14.4" customHeight="1" x14ac:dyDescent="0.3">
      <c r="A281" s="661" t="s">
        <v>529</v>
      </c>
      <c r="B281" s="662" t="s">
        <v>530</v>
      </c>
      <c r="C281" s="663" t="s">
        <v>539</v>
      </c>
      <c r="D281" s="664" t="s">
        <v>1570</v>
      </c>
      <c r="E281" s="663" t="s">
        <v>545</v>
      </c>
      <c r="F281" s="664" t="s">
        <v>1572</v>
      </c>
      <c r="G281" s="663" t="s">
        <v>567</v>
      </c>
      <c r="H281" s="663" t="s">
        <v>646</v>
      </c>
      <c r="I281" s="663" t="s">
        <v>646</v>
      </c>
      <c r="J281" s="663" t="s">
        <v>647</v>
      </c>
      <c r="K281" s="663" t="s">
        <v>648</v>
      </c>
      <c r="L281" s="665">
        <v>36.53</v>
      </c>
      <c r="M281" s="665">
        <v>4</v>
      </c>
      <c r="N281" s="666">
        <v>146.12</v>
      </c>
    </row>
    <row r="282" spans="1:14" ht="14.4" customHeight="1" x14ac:dyDescent="0.3">
      <c r="A282" s="661" t="s">
        <v>529</v>
      </c>
      <c r="B282" s="662" t="s">
        <v>530</v>
      </c>
      <c r="C282" s="663" t="s">
        <v>539</v>
      </c>
      <c r="D282" s="664" t="s">
        <v>1570</v>
      </c>
      <c r="E282" s="663" t="s">
        <v>545</v>
      </c>
      <c r="F282" s="664" t="s">
        <v>1572</v>
      </c>
      <c r="G282" s="663" t="s">
        <v>567</v>
      </c>
      <c r="H282" s="663" t="s">
        <v>699</v>
      </c>
      <c r="I282" s="663" t="s">
        <v>700</v>
      </c>
      <c r="J282" s="663" t="s">
        <v>701</v>
      </c>
      <c r="K282" s="663" t="s">
        <v>702</v>
      </c>
      <c r="L282" s="665">
        <v>150.49000000000004</v>
      </c>
      <c r="M282" s="665">
        <v>2</v>
      </c>
      <c r="N282" s="666">
        <v>300.98000000000008</v>
      </c>
    </row>
    <row r="283" spans="1:14" ht="14.4" customHeight="1" x14ac:dyDescent="0.3">
      <c r="A283" s="661" t="s">
        <v>529</v>
      </c>
      <c r="B283" s="662" t="s">
        <v>530</v>
      </c>
      <c r="C283" s="663" t="s">
        <v>539</v>
      </c>
      <c r="D283" s="664" t="s">
        <v>1570</v>
      </c>
      <c r="E283" s="663" t="s">
        <v>545</v>
      </c>
      <c r="F283" s="664" t="s">
        <v>1572</v>
      </c>
      <c r="G283" s="663" t="s">
        <v>567</v>
      </c>
      <c r="H283" s="663" t="s">
        <v>703</v>
      </c>
      <c r="I283" s="663" t="s">
        <v>704</v>
      </c>
      <c r="J283" s="663" t="s">
        <v>705</v>
      </c>
      <c r="K283" s="663" t="s">
        <v>706</v>
      </c>
      <c r="L283" s="665">
        <v>117.41021933269877</v>
      </c>
      <c r="M283" s="665">
        <v>2</v>
      </c>
      <c r="N283" s="666">
        <v>234.82043866539755</v>
      </c>
    </row>
    <row r="284" spans="1:14" ht="14.4" customHeight="1" x14ac:dyDescent="0.3">
      <c r="A284" s="661" t="s">
        <v>529</v>
      </c>
      <c r="B284" s="662" t="s">
        <v>530</v>
      </c>
      <c r="C284" s="663" t="s">
        <v>539</v>
      </c>
      <c r="D284" s="664" t="s">
        <v>1570</v>
      </c>
      <c r="E284" s="663" t="s">
        <v>545</v>
      </c>
      <c r="F284" s="664" t="s">
        <v>1572</v>
      </c>
      <c r="G284" s="663" t="s">
        <v>567</v>
      </c>
      <c r="H284" s="663" t="s">
        <v>718</v>
      </c>
      <c r="I284" s="663" t="s">
        <v>719</v>
      </c>
      <c r="J284" s="663" t="s">
        <v>720</v>
      </c>
      <c r="K284" s="663" t="s">
        <v>721</v>
      </c>
      <c r="L284" s="665">
        <v>60.819951940759914</v>
      </c>
      <c r="M284" s="665">
        <v>97</v>
      </c>
      <c r="N284" s="666">
        <v>5899.5353382537114</v>
      </c>
    </row>
    <row r="285" spans="1:14" ht="14.4" customHeight="1" x14ac:dyDescent="0.3">
      <c r="A285" s="661" t="s">
        <v>529</v>
      </c>
      <c r="B285" s="662" t="s">
        <v>530</v>
      </c>
      <c r="C285" s="663" t="s">
        <v>539</v>
      </c>
      <c r="D285" s="664" t="s">
        <v>1570</v>
      </c>
      <c r="E285" s="663" t="s">
        <v>545</v>
      </c>
      <c r="F285" s="664" t="s">
        <v>1572</v>
      </c>
      <c r="G285" s="663" t="s">
        <v>567</v>
      </c>
      <c r="H285" s="663" t="s">
        <v>726</v>
      </c>
      <c r="I285" s="663" t="s">
        <v>727</v>
      </c>
      <c r="J285" s="663" t="s">
        <v>728</v>
      </c>
      <c r="K285" s="663" t="s">
        <v>729</v>
      </c>
      <c r="L285" s="665">
        <v>112.65091452488294</v>
      </c>
      <c r="M285" s="665">
        <v>37</v>
      </c>
      <c r="N285" s="666">
        <v>4168.0838374206687</v>
      </c>
    </row>
    <row r="286" spans="1:14" ht="14.4" customHeight="1" x14ac:dyDescent="0.3">
      <c r="A286" s="661" t="s">
        <v>529</v>
      </c>
      <c r="B286" s="662" t="s">
        <v>530</v>
      </c>
      <c r="C286" s="663" t="s">
        <v>539</v>
      </c>
      <c r="D286" s="664" t="s">
        <v>1570</v>
      </c>
      <c r="E286" s="663" t="s">
        <v>545</v>
      </c>
      <c r="F286" s="664" t="s">
        <v>1572</v>
      </c>
      <c r="G286" s="663" t="s">
        <v>567</v>
      </c>
      <c r="H286" s="663" t="s">
        <v>757</v>
      </c>
      <c r="I286" s="663" t="s">
        <v>758</v>
      </c>
      <c r="J286" s="663" t="s">
        <v>759</v>
      </c>
      <c r="K286" s="663" t="s">
        <v>760</v>
      </c>
      <c r="L286" s="665">
        <v>66.633978843971462</v>
      </c>
      <c r="M286" s="665">
        <v>2</v>
      </c>
      <c r="N286" s="666">
        <v>133.26795768794292</v>
      </c>
    </row>
    <row r="287" spans="1:14" ht="14.4" customHeight="1" x14ac:dyDescent="0.3">
      <c r="A287" s="661" t="s">
        <v>529</v>
      </c>
      <c r="B287" s="662" t="s">
        <v>530</v>
      </c>
      <c r="C287" s="663" t="s">
        <v>539</v>
      </c>
      <c r="D287" s="664" t="s">
        <v>1570</v>
      </c>
      <c r="E287" s="663" t="s">
        <v>545</v>
      </c>
      <c r="F287" s="664" t="s">
        <v>1572</v>
      </c>
      <c r="G287" s="663" t="s">
        <v>567</v>
      </c>
      <c r="H287" s="663" t="s">
        <v>1449</v>
      </c>
      <c r="I287" s="663" t="s">
        <v>1450</v>
      </c>
      <c r="J287" s="663" t="s">
        <v>767</v>
      </c>
      <c r="K287" s="663" t="s">
        <v>1451</v>
      </c>
      <c r="L287" s="665">
        <v>45.19000663544967</v>
      </c>
      <c r="M287" s="665">
        <v>1</v>
      </c>
      <c r="N287" s="666">
        <v>45.19000663544967</v>
      </c>
    </row>
    <row r="288" spans="1:14" ht="14.4" customHeight="1" x14ac:dyDescent="0.3">
      <c r="A288" s="661" t="s">
        <v>529</v>
      </c>
      <c r="B288" s="662" t="s">
        <v>530</v>
      </c>
      <c r="C288" s="663" t="s">
        <v>539</v>
      </c>
      <c r="D288" s="664" t="s">
        <v>1570</v>
      </c>
      <c r="E288" s="663" t="s">
        <v>545</v>
      </c>
      <c r="F288" s="664" t="s">
        <v>1572</v>
      </c>
      <c r="G288" s="663" t="s">
        <v>567</v>
      </c>
      <c r="H288" s="663" t="s">
        <v>1452</v>
      </c>
      <c r="I288" s="663" t="s">
        <v>1453</v>
      </c>
      <c r="J288" s="663" t="s">
        <v>1454</v>
      </c>
      <c r="K288" s="663" t="s">
        <v>1455</v>
      </c>
      <c r="L288" s="665">
        <v>61.729999999999983</v>
      </c>
      <c r="M288" s="665">
        <v>1</v>
      </c>
      <c r="N288" s="666">
        <v>61.729999999999983</v>
      </c>
    </row>
    <row r="289" spans="1:14" ht="14.4" customHeight="1" x14ac:dyDescent="0.3">
      <c r="A289" s="661" t="s">
        <v>529</v>
      </c>
      <c r="B289" s="662" t="s">
        <v>530</v>
      </c>
      <c r="C289" s="663" t="s">
        <v>539</v>
      </c>
      <c r="D289" s="664" t="s">
        <v>1570</v>
      </c>
      <c r="E289" s="663" t="s">
        <v>545</v>
      </c>
      <c r="F289" s="664" t="s">
        <v>1572</v>
      </c>
      <c r="G289" s="663" t="s">
        <v>567</v>
      </c>
      <c r="H289" s="663" t="s">
        <v>1456</v>
      </c>
      <c r="I289" s="663" t="s">
        <v>793</v>
      </c>
      <c r="J289" s="663" t="s">
        <v>1457</v>
      </c>
      <c r="K289" s="663"/>
      <c r="L289" s="665">
        <v>37.434544621522782</v>
      </c>
      <c r="M289" s="665">
        <v>17</v>
      </c>
      <c r="N289" s="666">
        <v>636.38725856588735</v>
      </c>
    </row>
    <row r="290" spans="1:14" ht="14.4" customHeight="1" x14ac:dyDescent="0.3">
      <c r="A290" s="661" t="s">
        <v>529</v>
      </c>
      <c r="B290" s="662" t="s">
        <v>530</v>
      </c>
      <c r="C290" s="663" t="s">
        <v>539</v>
      </c>
      <c r="D290" s="664" t="s">
        <v>1570</v>
      </c>
      <c r="E290" s="663" t="s">
        <v>545</v>
      </c>
      <c r="F290" s="664" t="s">
        <v>1572</v>
      </c>
      <c r="G290" s="663" t="s">
        <v>567</v>
      </c>
      <c r="H290" s="663" t="s">
        <v>1458</v>
      </c>
      <c r="I290" s="663" t="s">
        <v>1459</v>
      </c>
      <c r="J290" s="663" t="s">
        <v>1460</v>
      </c>
      <c r="K290" s="663" t="s">
        <v>1461</v>
      </c>
      <c r="L290" s="665">
        <v>66.140241193886638</v>
      </c>
      <c r="M290" s="665">
        <v>1</v>
      </c>
      <c r="N290" s="666">
        <v>66.140241193886638</v>
      </c>
    </row>
    <row r="291" spans="1:14" ht="14.4" customHeight="1" x14ac:dyDescent="0.3">
      <c r="A291" s="661" t="s">
        <v>529</v>
      </c>
      <c r="B291" s="662" t="s">
        <v>530</v>
      </c>
      <c r="C291" s="663" t="s">
        <v>539</v>
      </c>
      <c r="D291" s="664" t="s">
        <v>1570</v>
      </c>
      <c r="E291" s="663" t="s">
        <v>545</v>
      </c>
      <c r="F291" s="664" t="s">
        <v>1572</v>
      </c>
      <c r="G291" s="663" t="s">
        <v>567</v>
      </c>
      <c r="H291" s="663" t="s">
        <v>800</v>
      </c>
      <c r="I291" s="663" t="s">
        <v>801</v>
      </c>
      <c r="J291" s="663" t="s">
        <v>802</v>
      </c>
      <c r="K291" s="663" t="s">
        <v>803</v>
      </c>
      <c r="L291" s="665">
        <v>52.1699929585848</v>
      </c>
      <c r="M291" s="665">
        <v>35</v>
      </c>
      <c r="N291" s="666">
        <v>1825.9497535504679</v>
      </c>
    </row>
    <row r="292" spans="1:14" ht="14.4" customHeight="1" x14ac:dyDescent="0.3">
      <c r="A292" s="661" t="s">
        <v>529</v>
      </c>
      <c r="B292" s="662" t="s">
        <v>530</v>
      </c>
      <c r="C292" s="663" t="s">
        <v>539</v>
      </c>
      <c r="D292" s="664" t="s">
        <v>1570</v>
      </c>
      <c r="E292" s="663" t="s">
        <v>545</v>
      </c>
      <c r="F292" s="664" t="s">
        <v>1572</v>
      </c>
      <c r="G292" s="663" t="s">
        <v>567</v>
      </c>
      <c r="H292" s="663" t="s">
        <v>808</v>
      </c>
      <c r="I292" s="663" t="s">
        <v>809</v>
      </c>
      <c r="J292" s="663" t="s">
        <v>810</v>
      </c>
      <c r="K292" s="663" t="s">
        <v>811</v>
      </c>
      <c r="L292" s="665">
        <v>61.604817535678684</v>
      </c>
      <c r="M292" s="665">
        <v>20</v>
      </c>
      <c r="N292" s="666">
        <v>1232.0963507135737</v>
      </c>
    </row>
    <row r="293" spans="1:14" ht="14.4" customHeight="1" x14ac:dyDescent="0.3">
      <c r="A293" s="661" t="s">
        <v>529</v>
      </c>
      <c r="B293" s="662" t="s">
        <v>530</v>
      </c>
      <c r="C293" s="663" t="s">
        <v>539</v>
      </c>
      <c r="D293" s="664" t="s">
        <v>1570</v>
      </c>
      <c r="E293" s="663" t="s">
        <v>545</v>
      </c>
      <c r="F293" s="664" t="s">
        <v>1572</v>
      </c>
      <c r="G293" s="663" t="s">
        <v>567</v>
      </c>
      <c r="H293" s="663" t="s">
        <v>851</v>
      </c>
      <c r="I293" s="663" t="s">
        <v>852</v>
      </c>
      <c r="J293" s="663" t="s">
        <v>853</v>
      </c>
      <c r="K293" s="663" t="s">
        <v>854</v>
      </c>
      <c r="L293" s="665">
        <v>52.16962979085347</v>
      </c>
      <c r="M293" s="665">
        <v>1</v>
      </c>
      <c r="N293" s="666">
        <v>52.16962979085347</v>
      </c>
    </row>
    <row r="294" spans="1:14" ht="14.4" customHeight="1" x14ac:dyDescent="0.3">
      <c r="A294" s="661" t="s">
        <v>529</v>
      </c>
      <c r="B294" s="662" t="s">
        <v>530</v>
      </c>
      <c r="C294" s="663" t="s">
        <v>539</v>
      </c>
      <c r="D294" s="664" t="s">
        <v>1570</v>
      </c>
      <c r="E294" s="663" t="s">
        <v>545</v>
      </c>
      <c r="F294" s="664" t="s">
        <v>1572</v>
      </c>
      <c r="G294" s="663" t="s">
        <v>567</v>
      </c>
      <c r="H294" s="663" t="s">
        <v>861</v>
      </c>
      <c r="I294" s="663" t="s">
        <v>862</v>
      </c>
      <c r="J294" s="663" t="s">
        <v>594</v>
      </c>
      <c r="K294" s="663" t="s">
        <v>863</v>
      </c>
      <c r="L294" s="665">
        <v>69.412428963915758</v>
      </c>
      <c r="M294" s="665">
        <v>8</v>
      </c>
      <c r="N294" s="666">
        <v>555.29943171132606</v>
      </c>
    </row>
    <row r="295" spans="1:14" ht="14.4" customHeight="1" x14ac:dyDescent="0.3">
      <c r="A295" s="661" t="s">
        <v>529</v>
      </c>
      <c r="B295" s="662" t="s">
        <v>530</v>
      </c>
      <c r="C295" s="663" t="s">
        <v>539</v>
      </c>
      <c r="D295" s="664" t="s">
        <v>1570</v>
      </c>
      <c r="E295" s="663" t="s">
        <v>545</v>
      </c>
      <c r="F295" s="664" t="s">
        <v>1572</v>
      </c>
      <c r="G295" s="663" t="s">
        <v>567</v>
      </c>
      <c r="H295" s="663" t="s">
        <v>864</v>
      </c>
      <c r="I295" s="663" t="s">
        <v>865</v>
      </c>
      <c r="J295" s="663" t="s">
        <v>866</v>
      </c>
      <c r="K295" s="663" t="s">
        <v>867</v>
      </c>
      <c r="L295" s="665">
        <v>154.03</v>
      </c>
      <c r="M295" s="665">
        <v>2</v>
      </c>
      <c r="N295" s="666">
        <v>308.06</v>
      </c>
    </row>
    <row r="296" spans="1:14" ht="14.4" customHeight="1" x14ac:dyDescent="0.3">
      <c r="A296" s="661" t="s">
        <v>529</v>
      </c>
      <c r="B296" s="662" t="s">
        <v>530</v>
      </c>
      <c r="C296" s="663" t="s">
        <v>539</v>
      </c>
      <c r="D296" s="664" t="s">
        <v>1570</v>
      </c>
      <c r="E296" s="663" t="s">
        <v>545</v>
      </c>
      <c r="F296" s="664" t="s">
        <v>1572</v>
      </c>
      <c r="G296" s="663" t="s">
        <v>567</v>
      </c>
      <c r="H296" s="663" t="s">
        <v>1462</v>
      </c>
      <c r="I296" s="663" t="s">
        <v>1463</v>
      </c>
      <c r="J296" s="663" t="s">
        <v>1464</v>
      </c>
      <c r="K296" s="663" t="s">
        <v>1465</v>
      </c>
      <c r="L296" s="665">
        <v>254.97999999999996</v>
      </c>
      <c r="M296" s="665">
        <v>2</v>
      </c>
      <c r="N296" s="666">
        <v>509.95999999999992</v>
      </c>
    </row>
    <row r="297" spans="1:14" ht="14.4" customHeight="1" x14ac:dyDescent="0.3">
      <c r="A297" s="661" t="s">
        <v>529</v>
      </c>
      <c r="B297" s="662" t="s">
        <v>530</v>
      </c>
      <c r="C297" s="663" t="s">
        <v>539</v>
      </c>
      <c r="D297" s="664" t="s">
        <v>1570</v>
      </c>
      <c r="E297" s="663" t="s">
        <v>545</v>
      </c>
      <c r="F297" s="664" t="s">
        <v>1572</v>
      </c>
      <c r="G297" s="663" t="s">
        <v>567</v>
      </c>
      <c r="H297" s="663" t="s">
        <v>894</v>
      </c>
      <c r="I297" s="663" t="s">
        <v>895</v>
      </c>
      <c r="J297" s="663" t="s">
        <v>896</v>
      </c>
      <c r="K297" s="663" t="s">
        <v>897</v>
      </c>
      <c r="L297" s="665">
        <v>186.34867762172789</v>
      </c>
      <c r="M297" s="665">
        <v>1</v>
      </c>
      <c r="N297" s="666">
        <v>186.34867762172789</v>
      </c>
    </row>
    <row r="298" spans="1:14" ht="14.4" customHeight="1" x14ac:dyDescent="0.3">
      <c r="A298" s="661" t="s">
        <v>529</v>
      </c>
      <c r="B298" s="662" t="s">
        <v>530</v>
      </c>
      <c r="C298" s="663" t="s">
        <v>539</v>
      </c>
      <c r="D298" s="664" t="s">
        <v>1570</v>
      </c>
      <c r="E298" s="663" t="s">
        <v>545</v>
      </c>
      <c r="F298" s="664" t="s">
        <v>1572</v>
      </c>
      <c r="G298" s="663" t="s">
        <v>567</v>
      </c>
      <c r="H298" s="663" t="s">
        <v>906</v>
      </c>
      <c r="I298" s="663" t="s">
        <v>793</v>
      </c>
      <c r="J298" s="663" t="s">
        <v>907</v>
      </c>
      <c r="K298" s="663"/>
      <c r="L298" s="665">
        <v>73.214070473980996</v>
      </c>
      <c r="M298" s="665">
        <v>8</v>
      </c>
      <c r="N298" s="666">
        <v>585.71256379184797</v>
      </c>
    </row>
    <row r="299" spans="1:14" ht="14.4" customHeight="1" x14ac:dyDescent="0.3">
      <c r="A299" s="661" t="s">
        <v>529</v>
      </c>
      <c r="B299" s="662" t="s">
        <v>530</v>
      </c>
      <c r="C299" s="663" t="s">
        <v>539</v>
      </c>
      <c r="D299" s="664" t="s">
        <v>1570</v>
      </c>
      <c r="E299" s="663" t="s">
        <v>545</v>
      </c>
      <c r="F299" s="664" t="s">
        <v>1572</v>
      </c>
      <c r="G299" s="663" t="s">
        <v>567</v>
      </c>
      <c r="H299" s="663" t="s">
        <v>1466</v>
      </c>
      <c r="I299" s="663" t="s">
        <v>1467</v>
      </c>
      <c r="J299" s="663" t="s">
        <v>1468</v>
      </c>
      <c r="K299" s="663" t="s">
        <v>1469</v>
      </c>
      <c r="L299" s="665">
        <v>28.520000000000014</v>
      </c>
      <c r="M299" s="665">
        <v>7</v>
      </c>
      <c r="N299" s="666">
        <v>199.6400000000001</v>
      </c>
    </row>
    <row r="300" spans="1:14" ht="14.4" customHeight="1" x14ac:dyDescent="0.3">
      <c r="A300" s="661" t="s">
        <v>529</v>
      </c>
      <c r="B300" s="662" t="s">
        <v>530</v>
      </c>
      <c r="C300" s="663" t="s">
        <v>539</v>
      </c>
      <c r="D300" s="664" t="s">
        <v>1570</v>
      </c>
      <c r="E300" s="663" t="s">
        <v>545</v>
      </c>
      <c r="F300" s="664" t="s">
        <v>1572</v>
      </c>
      <c r="G300" s="663" t="s">
        <v>567</v>
      </c>
      <c r="H300" s="663" t="s">
        <v>908</v>
      </c>
      <c r="I300" s="663" t="s">
        <v>909</v>
      </c>
      <c r="J300" s="663" t="s">
        <v>910</v>
      </c>
      <c r="K300" s="663" t="s">
        <v>911</v>
      </c>
      <c r="L300" s="665">
        <v>104.07000000000001</v>
      </c>
      <c r="M300" s="665">
        <v>3</v>
      </c>
      <c r="N300" s="666">
        <v>312.21000000000004</v>
      </c>
    </row>
    <row r="301" spans="1:14" ht="14.4" customHeight="1" x14ac:dyDescent="0.3">
      <c r="A301" s="661" t="s">
        <v>529</v>
      </c>
      <c r="B301" s="662" t="s">
        <v>530</v>
      </c>
      <c r="C301" s="663" t="s">
        <v>539</v>
      </c>
      <c r="D301" s="664" t="s">
        <v>1570</v>
      </c>
      <c r="E301" s="663" t="s">
        <v>545</v>
      </c>
      <c r="F301" s="664" t="s">
        <v>1572</v>
      </c>
      <c r="G301" s="663" t="s">
        <v>567</v>
      </c>
      <c r="H301" s="663" t="s">
        <v>916</v>
      </c>
      <c r="I301" s="663" t="s">
        <v>793</v>
      </c>
      <c r="J301" s="663" t="s">
        <v>917</v>
      </c>
      <c r="K301" s="663" t="s">
        <v>918</v>
      </c>
      <c r="L301" s="665">
        <v>73.3100776406568</v>
      </c>
      <c r="M301" s="665">
        <v>7</v>
      </c>
      <c r="N301" s="666">
        <v>513.1705434845976</v>
      </c>
    </row>
    <row r="302" spans="1:14" ht="14.4" customHeight="1" x14ac:dyDescent="0.3">
      <c r="A302" s="661" t="s">
        <v>529</v>
      </c>
      <c r="B302" s="662" t="s">
        <v>530</v>
      </c>
      <c r="C302" s="663" t="s">
        <v>539</v>
      </c>
      <c r="D302" s="664" t="s">
        <v>1570</v>
      </c>
      <c r="E302" s="663" t="s">
        <v>545</v>
      </c>
      <c r="F302" s="664" t="s">
        <v>1572</v>
      </c>
      <c r="G302" s="663" t="s">
        <v>567</v>
      </c>
      <c r="H302" s="663" t="s">
        <v>925</v>
      </c>
      <c r="I302" s="663" t="s">
        <v>926</v>
      </c>
      <c r="J302" s="663" t="s">
        <v>927</v>
      </c>
      <c r="K302" s="663" t="s">
        <v>928</v>
      </c>
      <c r="L302" s="665">
        <v>105.029</v>
      </c>
      <c r="M302" s="665">
        <v>2</v>
      </c>
      <c r="N302" s="666">
        <v>210.05799999999999</v>
      </c>
    </row>
    <row r="303" spans="1:14" ht="14.4" customHeight="1" x14ac:dyDescent="0.3">
      <c r="A303" s="661" t="s">
        <v>529</v>
      </c>
      <c r="B303" s="662" t="s">
        <v>530</v>
      </c>
      <c r="C303" s="663" t="s">
        <v>539</v>
      </c>
      <c r="D303" s="664" t="s">
        <v>1570</v>
      </c>
      <c r="E303" s="663" t="s">
        <v>545</v>
      </c>
      <c r="F303" s="664" t="s">
        <v>1572</v>
      </c>
      <c r="G303" s="663" t="s">
        <v>567</v>
      </c>
      <c r="H303" s="663" t="s">
        <v>1470</v>
      </c>
      <c r="I303" s="663" t="s">
        <v>1471</v>
      </c>
      <c r="J303" s="663" t="s">
        <v>1472</v>
      </c>
      <c r="K303" s="663" t="s">
        <v>1473</v>
      </c>
      <c r="L303" s="665">
        <v>352.30000000000024</v>
      </c>
      <c r="M303" s="665">
        <v>1</v>
      </c>
      <c r="N303" s="666">
        <v>352.30000000000024</v>
      </c>
    </row>
    <row r="304" spans="1:14" ht="14.4" customHeight="1" x14ac:dyDescent="0.3">
      <c r="A304" s="661" t="s">
        <v>529</v>
      </c>
      <c r="B304" s="662" t="s">
        <v>530</v>
      </c>
      <c r="C304" s="663" t="s">
        <v>539</v>
      </c>
      <c r="D304" s="664" t="s">
        <v>1570</v>
      </c>
      <c r="E304" s="663" t="s">
        <v>545</v>
      </c>
      <c r="F304" s="664" t="s">
        <v>1572</v>
      </c>
      <c r="G304" s="663" t="s">
        <v>567</v>
      </c>
      <c r="H304" s="663" t="s">
        <v>929</v>
      </c>
      <c r="I304" s="663" t="s">
        <v>929</v>
      </c>
      <c r="J304" s="663" t="s">
        <v>930</v>
      </c>
      <c r="K304" s="663" t="s">
        <v>905</v>
      </c>
      <c r="L304" s="665">
        <v>90.380000000000038</v>
      </c>
      <c r="M304" s="665">
        <v>12</v>
      </c>
      <c r="N304" s="666">
        <v>1084.5600000000004</v>
      </c>
    </row>
    <row r="305" spans="1:14" ht="14.4" customHeight="1" x14ac:dyDescent="0.3">
      <c r="A305" s="661" t="s">
        <v>529</v>
      </c>
      <c r="B305" s="662" t="s">
        <v>530</v>
      </c>
      <c r="C305" s="663" t="s">
        <v>539</v>
      </c>
      <c r="D305" s="664" t="s">
        <v>1570</v>
      </c>
      <c r="E305" s="663" t="s">
        <v>545</v>
      </c>
      <c r="F305" s="664" t="s">
        <v>1572</v>
      </c>
      <c r="G305" s="663" t="s">
        <v>567</v>
      </c>
      <c r="H305" s="663" t="s">
        <v>935</v>
      </c>
      <c r="I305" s="663" t="s">
        <v>793</v>
      </c>
      <c r="J305" s="663" t="s">
        <v>936</v>
      </c>
      <c r="K305" s="663"/>
      <c r="L305" s="665">
        <v>47.389337692202638</v>
      </c>
      <c r="M305" s="665">
        <v>8</v>
      </c>
      <c r="N305" s="666">
        <v>379.1147015376211</v>
      </c>
    </row>
    <row r="306" spans="1:14" ht="14.4" customHeight="1" x14ac:dyDescent="0.3">
      <c r="A306" s="661" t="s">
        <v>529</v>
      </c>
      <c r="B306" s="662" t="s">
        <v>530</v>
      </c>
      <c r="C306" s="663" t="s">
        <v>539</v>
      </c>
      <c r="D306" s="664" t="s">
        <v>1570</v>
      </c>
      <c r="E306" s="663" t="s">
        <v>545</v>
      </c>
      <c r="F306" s="664" t="s">
        <v>1572</v>
      </c>
      <c r="G306" s="663" t="s">
        <v>567</v>
      </c>
      <c r="H306" s="663" t="s">
        <v>937</v>
      </c>
      <c r="I306" s="663" t="s">
        <v>793</v>
      </c>
      <c r="J306" s="663" t="s">
        <v>938</v>
      </c>
      <c r="K306" s="663"/>
      <c r="L306" s="665">
        <v>302.72344189870887</v>
      </c>
      <c r="M306" s="665">
        <v>18</v>
      </c>
      <c r="N306" s="666">
        <v>5449.0219541767592</v>
      </c>
    </row>
    <row r="307" spans="1:14" ht="14.4" customHeight="1" x14ac:dyDescent="0.3">
      <c r="A307" s="661" t="s">
        <v>529</v>
      </c>
      <c r="B307" s="662" t="s">
        <v>530</v>
      </c>
      <c r="C307" s="663" t="s">
        <v>539</v>
      </c>
      <c r="D307" s="664" t="s">
        <v>1570</v>
      </c>
      <c r="E307" s="663" t="s">
        <v>545</v>
      </c>
      <c r="F307" s="664" t="s">
        <v>1572</v>
      </c>
      <c r="G307" s="663" t="s">
        <v>567</v>
      </c>
      <c r="H307" s="663" t="s">
        <v>1474</v>
      </c>
      <c r="I307" s="663" t="s">
        <v>1475</v>
      </c>
      <c r="J307" s="663" t="s">
        <v>1476</v>
      </c>
      <c r="K307" s="663" t="s">
        <v>1477</v>
      </c>
      <c r="L307" s="665">
        <v>72.73</v>
      </c>
      <c r="M307" s="665">
        <v>16</v>
      </c>
      <c r="N307" s="666">
        <v>1163.68</v>
      </c>
    </row>
    <row r="308" spans="1:14" ht="14.4" customHeight="1" x14ac:dyDescent="0.3">
      <c r="A308" s="661" t="s">
        <v>529</v>
      </c>
      <c r="B308" s="662" t="s">
        <v>530</v>
      </c>
      <c r="C308" s="663" t="s">
        <v>539</v>
      </c>
      <c r="D308" s="664" t="s">
        <v>1570</v>
      </c>
      <c r="E308" s="663" t="s">
        <v>545</v>
      </c>
      <c r="F308" s="664" t="s">
        <v>1572</v>
      </c>
      <c r="G308" s="663" t="s">
        <v>567</v>
      </c>
      <c r="H308" s="663" t="s">
        <v>947</v>
      </c>
      <c r="I308" s="663" t="s">
        <v>793</v>
      </c>
      <c r="J308" s="663" t="s">
        <v>948</v>
      </c>
      <c r="K308" s="663"/>
      <c r="L308" s="665">
        <v>23.689999999999998</v>
      </c>
      <c r="M308" s="665">
        <v>1</v>
      </c>
      <c r="N308" s="666">
        <v>23.689999999999998</v>
      </c>
    </row>
    <row r="309" spans="1:14" ht="14.4" customHeight="1" x14ac:dyDescent="0.3">
      <c r="A309" s="661" t="s">
        <v>529</v>
      </c>
      <c r="B309" s="662" t="s">
        <v>530</v>
      </c>
      <c r="C309" s="663" t="s">
        <v>539</v>
      </c>
      <c r="D309" s="664" t="s">
        <v>1570</v>
      </c>
      <c r="E309" s="663" t="s">
        <v>545</v>
      </c>
      <c r="F309" s="664" t="s">
        <v>1572</v>
      </c>
      <c r="G309" s="663" t="s">
        <v>567</v>
      </c>
      <c r="H309" s="663" t="s">
        <v>1478</v>
      </c>
      <c r="I309" s="663" t="s">
        <v>793</v>
      </c>
      <c r="J309" s="663" t="s">
        <v>1479</v>
      </c>
      <c r="K309" s="663" t="s">
        <v>1480</v>
      </c>
      <c r="L309" s="665">
        <v>92.18</v>
      </c>
      <c r="M309" s="665">
        <v>2</v>
      </c>
      <c r="N309" s="666">
        <v>184.36</v>
      </c>
    </row>
    <row r="310" spans="1:14" ht="14.4" customHeight="1" x14ac:dyDescent="0.3">
      <c r="A310" s="661" t="s">
        <v>529</v>
      </c>
      <c r="B310" s="662" t="s">
        <v>530</v>
      </c>
      <c r="C310" s="663" t="s">
        <v>539</v>
      </c>
      <c r="D310" s="664" t="s">
        <v>1570</v>
      </c>
      <c r="E310" s="663" t="s">
        <v>545</v>
      </c>
      <c r="F310" s="664" t="s">
        <v>1572</v>
      </c>
      <c r="G310" s="663" t="s">
        <v>567</v>
      </c>
      <c r="H310" s="663" t="s">
        <v>1481</v>
      </c>
      <c r="I310" s="663" t="s">
        <v>793</v>
      </c>
      <c r="J310" s="663" t="s">
        <v>1482</v>
      </c>
      <c r="K310" s="663"/>
      <c r="L310" s="665">
        <v>39.397082211662806</v>
      </c>
      <c r="M310" s="665">
        <v>1</v>
      </c>
      <c r="N310" s="666">
        <v>39.397082211662806</v>
      </c>
    </row>
    <row r="311" spans="1:14" ht="14.4" customHeight="1" x14ac:dyDescent="0.3">
      <c r="A311" s="661" t="s">
        <v>529</v>
      </c>
      <c r="B311" s="662" t="s">
        <v>530</v>
      </c>
      <c r="C311" s="663" t="s">
        <v>539</v>
      </c>
      <c r="D311" s="664" t="s">
        <v>1570</v>
      </c>
      <c r="E311" s="663" t="s">
        <v>545</v>
      </c>
      <c r="F311" s="664" t="s">
        <v>1572</v>
      </c>
      <c r="G311" s="663" t="s">
        <v>567</v>
      </c>
      <c r="H311" s="663" t="s">
        <v>970</v>
      </c>
      <c r="I311" s="663" t="s">
        <v>793</v>
      </c>
      <c r="J311" s="663" t="s">
        <v>971</v>
      </c>
      <c r="K311" s="663"/>
      <c r="L311" s="665">
        <v>87.968841850540727</v>
      </c>
      <c r="M311" s="665">
        <v>15</v>
      </c>
      <c r="N311" s="666">
        <v>1319.5326277581109</v>
      </c>
    </row>
    <row r="312" spans="1:14" ht="14.4" customHeight="1" x14ac:dyDescent="0.3">
      <c r="A312" s="661" t="s">
        <v>529</v>
      </c>
      <c r="B312" s="662" t="s">
        <v>530</v>
      </c>
      <c r="C312" s="663" t="s">
        <v>539</v>
      </c>
      <c r="D312" s="664" t="s">
        <v>1570</v>
      </c>
      <c r="E312" s="663" t="s">
        <v>545</v>
      </c>
      <c r="F312" s="664" t="s">
        <v>1572</v>
      </c>
      <c r="G312" s="663" t="s">
        <v>567</v>
      </c>
      <c r="H312" s="663" t="s">
        <v>1483</v>
      </c>
      <c r="I312" s="663" t="s">
        <v>793</v>
      </c>
      <c r="J312" s="663" t="s">
        <v>1484</v>
      </c>
      <c r="K312" s="663"/>
      <c r="L312" s="665">
        <v>140.81310784033946</v>
      </c>
      <c r="M312" s="665">
        <v>9</v>
      </c>
      <c r="N312" s="666">
        <v>1267.317970563055</v>
      </c>
    </row>
    <row r="313" spans="1:14" ht="14.4" customHeight="1" x14ac:dyDescent="0.3">
      <c r="A313" s="661" t="s">
        <v>529</v>
      </c>
      <c r="B313" s="662" t="s">
        <v>530</v>
      </c>
      <c r="C313" s="663" t="s">
        <v>539</v>
      </c>
      <c r="D313" s="664" t="s">
        <v>1570</v>
      </c>
      <c r="E313" s="663" t="s">
        <v>545</v>
      </c>
      <c r="F313" s="664" t="s">
        <v>1572</v>
      </c>
      <c r="G313" s="663" t="s">
        <v>567</v>
      </c>
      <c r="H313" s="663" t="s">
        <v>974</v>
      </c>
      <c r="I313" s="663" t="s">
        <v>975</v>
      </c>
      <c r="J313" s="663" t="s">
        <v>802</v>
      </c>
      <c r="K313" s="663" t="s">
        <v>976</v>
      </c>
      <c r="L313" s="665">
        <v>59.899999833504403</v>
      </c>
      <c r="M313" s="665">
        <v>65</v>
      </c>
      <c r="N313" s="666">
        <v>3893.4999891777861</v>
      </c>
    </row>
    <row r="314" spans="1:14" ht="14.4" customHeight="1" x14ac:dyDescent="0.3">
      <c r="A314" s="661" t="s">
        <v>529</v>
      </c>
      <c r="B314" s="662" t="s">
        <v>530</v>
      </c>
      <c r="C314" s="663" t="s">
        <v>539</v>
      </c>
      <c r="D314" s="664" t="s">
        <v>1570</v>
      </c>
      <c r="E314" s="663" t="s">
        <v>545</v>
      </c>
      <c r="F314" s="664" t="s">
        <v>1572</v>
      </c>
      <c r="G314" s="663" t="s">
        <v>567</v>
      </c>
      <c r="H314" s="663" t="s">
        <v>977</v>
      </c>
      <c r="I314" s="663" t="s">
        <v>793</v>
      </c>
      <c r="J314" s="663" t="s">
        <v>978</v>
      </c>
      <c r="K314" s="663"/>
      <c r="L314" s="665">
        <v>75.59209897037141</v>
      </c>
      <c r="M314" s="665">
        <v>16</v>
      </c>
      <c r="N314" s="666">
        <v>1209.4735835259426</v>
      </c>
    </row>
    <row r="315" spans="1:14" ht="14.4" customHeight="1" x14ac:dyDescent="0.3">
      <c r="A315" s="661" t="s">
        <v>529</v>
      </c>
      <c r="B315" s="662" t="s">
        <v>530</v>
      </c>
      <c r="C315" s="663" t="s">
        <v>539</v>
      </c>
      <c r="D315" s="664" t="s">
        <v>1570</v>
      </c>
      <c r="E315" s="663" t="s">
        <v>545</v>
      </c>
      <c r="F315" s="664" t="s">
        <v>1572</v>
      </c>
      <c r="G315" s="663" t="s">
        <v>567</v>
      </c>
      <c r="H315" s="663" t="s">
        <v>1485</v>
      </c>
      <c r="I315" s="663" t="s">
        <v>793</v>
      </c>
      <c r="J315" s="663" t="s">
        <v>1486</v>
      </c>
      <c r="K315" s="663"/>
      <c r="L315" s="665">
        <v>56.437991196808845</v>
      </c>
      <c r="M315" s="665">
        <v>1</v>
      </c>
      <c r="N315" s="666">
        <v>56.437991196808845</v>
      </c>
    </row>
    <row r="316" spans="1:14" ht="14.4" customHeight="1" x14ac:dyDescent="0.3">
      <c r="A316" s="661" t="s">
        <v>529</v>
      </c>
      <c r="B316" s="662" t="s">
        <v>530</v>
      </c>
      <c r="C316" s="663" t="s">
        <v>539</v>
      </c>
      <c r="D316" s="664" t="s">
        <v>1570</v>
      </c>
      <c r="E316" s="663" t="s">
        <v>545</v>
      </c>
      <c r="F316" s="664" t="s">
        <v>1572</v>
      </c>
      <c r="G316" s="663" t="s">
        <v>567</v>
      </c>
      <c r="H316" s="663" t="s">
        <v>1487</v>
      </c>
      <c r="I316" s="663" t="s">
        <v>1488</v>
      </c>
      <c r="J316" s="663" t="s">
        <v>1489</v>
      </c>
      <c r="K316" s="663" t="s">
        <v>1490</v>
      </c>
      <c r="L316" s="665">
        <v>82.749412788827399</v>
      </c>
      <c r="M316" s="665">
        <v>1</v>
      </c>
      <c r="N316" s="666">
        <v>82.749412788827399</v>
      </c>
    </row>
    <row r="317" spans="1:14" ht="14.4" customHeight="1" x14ac:dyDescent="0.3">
      <c r="A317" s="661" t="s">
        <v>529</v>
      </c>
      <c r="B317" s="662" t="s">
        <v>530</v>
      </c>
      <c r="C317" s="663" t="s">
        <v>539</v>
      </c>
      <c r="D317" s="664" t="s">
        <v>1570</v>
      </c>
      <c r="E317" s="663" t="s">
        <v>545</v>
      </c>
      <c r="F317" s="664" t="s">
        <v>1572</v>
      </c>
      <c r="G317" s="663" t="s">
        <v>567</v>
      </c>
      <c r="H317" s="663" t="s">
        <v>1491</v>
      </c>
      <c r="I317" s="663" t="s">
        <v>605</v>
      </c>
      <c r="J317" s="663" t="s">
        <v>1492</v>
      </c>
      <c r="K317" s="663"/>
      <c r="L317" s="665">
        <v>91.330171894637118</v>
      </c>
      <c r="M317" s="665">
        <v>1</v>
      </c>
      <c r="N317" s="666">
        <v>91.330171894637118</v>
      </c>
    </row>
    <row r="318" spans="1:14" ht="14.4" customHeight="1" x14ac:dyDescent="0.3">
      <c r="A318" s="661" t="s">
        <v>529</v>
      </c>
      <c r="B318" s="662" t="s">
        <v>530</v>
      </c>
      <c r="C318" s="663" t="s">
        <v>539</v>
      </c>
      <c r="D318" s="664" t="s">
        <v>1570</v>
      </c>
      <c r="E318" s="663" t="s">
        <v>545</v>
      </c>
      <c r="F318" s="664" t="s">
        <v>1572</v>
      </c>
      <c r="G318" s="663" t="s">
        <v>567</v>
      </c>
      <c r="H318" s="663" t="s">
        <v>1493</v>
      </c>
      <c r="I318" s="663" t="s">
        <v>793</v>
      </c>
      <c r="J318" s="663" t="s">
        <v>1494</v>
      </c>
      <c r="K318" s="663"/>
      <c r="L318" s="665">
        <v>35.055588724586968</v>
      </c>
      <c r="M318" s="665">
        <v>1</v>
      </c>
      <c r="N318" s="666">
        <v>35.055588724586968</v>
      </c>
    </row>
    <row r="319" spans="1:14" ht="14.4" customHeight="1" x14ac:dyDescent="0.3">
      <c r="A319" s="661" t="s">
        <v>529</v>
      </c>
      <c r="B319" s="662" t="s">
        <v>530</v>
      </c>
      <c r="C319" s="663" t="s">
        <v>539</v>
      </c>
      <c r="D319" s="664" t="s">
        <v>1570</v>
      </c>
      <c r="E319" s="663" t="s">
        <v>545</v>
      </c>
      <c r="F319" s="664" t="s">
        <v>1572</v>
      </c>
      <c r="G319" s="663" t="s">
        <v>567</v>
      </c>
      <c r="H319" s="663" t="s">
        <v>1495</v>
      </c>
      <c r="I319" s="663" t="s">
        <v>1495</v>
      </c>
      <c r="J319" s="663" t="s">
        <v>1496</v>
      </c>
      <c r="K319" s="663" t="s">
        <v>1497</v>
      </c>
      <c r="L319" s="665">
        <v>125.21</v>
      </c>
      <c r="M319" s="665">
        <v>1</v>
      </c>
      <c r="N319" s="666">
        <v>125.21</v>
      </c>
    </row>
    <row r="320" spans="1:14" ht="14.4" customHeight="1" x14ac:dyDescent="0.3">
      <c r="A320" s="661" t="s">
        <v>529</v>
      </c>
      <c r="B320" s="662" t="s">
        <v>530</v>
      </c>
      <c r="C320" s="663" t="s">
        <v>539</v>
      </c>
      <c r="D320" s="664" t="s">
        <v>1570</v>
      </c>
      <c r="E320" s="663" t="s">
        <v>545</v>
      </c>
      <c r="F320" s="664" t="s">
        <v>1572</v>
      </c>
      <c r="G320" s="663" t="s">
        <v>567</v>
      </c>
      <c r="H320" s="663" t="s">
        <v>1498</v>
      </c>
      <c r="I320" s="663" t="s">
        <v>793</v>
      </c>
      <c r="J320" s="663" t="s">
        <v>1499</v>
      </c>
      <c r="K320" s="663"/>
      <c r="L320" s="665">
        <v>132.62741959467121</v>
      </c>
      <c r="M320" s="665">
        <v>2</v>
      </c>
      <c r="N320" s="666">
        <v>265.25483918934242</v>
      </c>
    </row>
    <row r="321" spans="1:14" ht="14.4" customHeight="1" x14ac:dyDescent="0.3">
      <c r="A321" s="661" t="s">
        <v>529</v>
      </c>
      <c r="B321" s="662" t="s">
        <v>530</v>
      </c>
      <c r="C321" s="663" t="s">
        <v>539</v>
      </c>
      <c r="D321" s="664" t="s">
        <v>1570</v>
      </c>
      <c r="E321" s="663" t="s">
        <v>545</v>
      </c>
      <c r="F321" s="664" t="s">
        <v>1572</v>
      </c>
      <c r="G321" s="663" t="s">
        <v>567</v>
      </c>
      <c r="H321" s="663" t="s">
        <v>1500</v>
      </c>
      <c r="I321" s="663" t="s">
        <v>793</v>
      </c>
      <c r="J321" s="663" t="s">
        <v>1501</v>
      </c>
      <c r="K321" s="663"/>
      <c r="L321" s="665">
        <v>66.190498506044165</v>
      </c>
      <c r="M321" s="665">
        <v>1</v>
      </c>
      <c r="N321" s="666">
        <v>66.190498506044165</v>
      </c>
    </row>
    <row r="322" spans="1:14" ht="14.4" customHeight="1" x14ac:dyDescent="0.3">
      <c r="A322" s="661" t="s">
        <v>529</v>
      </c>
      <c r="B322" s="662" t="s">
        <v>530</v>
      </c>
      <c r="C322" s="663" t="s">
        <v>539</v>
      </c>
      <c r="D322" s="664" t="s">
        <v>1570</v>
      </c>
      <c r="E322" s="663" t="s">
        <v>545</v>
      </c>
      <c r="F322" s="664" t="s">
        <v>1572</v>
      </c>
      <c r="G322" s="663" t="s">
        <v>567</v>
      </c>
      <c r="H322" s="663" t="s">
        <v>1502</v>
      </c>
      <c r="I322" s="663" t="s">
        <v>793</v>
      </c>
      <c r="J322" s="663" t="s">
        <v>1503</v>
      </c>
      <c r="K322" s="663"/>
      <c r="L322" s="665">
        <v>85.69362240396616</v>
      </c>
      <c r="M322" s="665">
        <v>1</v>
      </c>
      <c r="N322" s="666">
        <v>85.69362240396616</v>
      </c>
    </row>
    <row r="323" spans="1:14" ht="14.4" customHeight="1" x14ac:dyDescent="0.3">
      <c r="A323" s="661" t="s">
        <v>529</v>
      </c>
      <c r="B323" s="662" t="s">
        <v>530</v>
      </c>
      <c r="C323" s="663" t="s">
        <v>539</v>
      </c>
      <c r="D323" s="664" t="s">
        <v>1570</v>
      </c>
      <c r="E323" s="663" t="s">
        <v>545</v>
      </c>
      <c r="F323" s="664" t="s">
        <v>1572</v>
      </c>
      <c r="G323" s="663" t="s">
        <v>567</v>
      </c>
      <c r="H323" s="663" t="s">
        <v>1504</v>
      </c>
      <c r="I323" s="663" t="s">
        <v>793</v>
      </c>
      <c r="J323" s="663" t="s">
        <v>1505</v>
      </c>
      <c r="K323" s="663"/>
      <c r="L323" s="665">
        <v>54.530354396317406</v>
      </c>
      <c r="M323" s="665">
        <v>1</v>
      </c>
      <c r="N323" s="666">
        <v>54.530354396317406</v>
      </c>
    </row>
    <row r="324" spans="1:14" ht="14.4" customHeight="1" x14ac:dyDescent="0.3">
      <c r="A324" s="661" t="s">
        <v>529</v>
      </c>
      <c r="B324" s="662" t="s">
        <v>530</v>
      </c>
      <c r="C324" s="663" t="s">
        <v>539</v>
      </c>
      <c r="D324" s="664" t="s">
        <v>1570</v>
      </c>
      <c r="E324" s="663" t="s">
        <v>545</v>
      </c>
      <c r="F324" s="664" t="s">
        <v>1572</v>
      </c>
      <c r="G324" s="663" t="s">
        <v>567</v>
      </c>
      <c r="H324" s="663" t="s">
        <v>1506</v>
      </c>
      <c r="I324" s="663" t="s">
        <v>793</v>
      </c>
      <c r="J324" s="663" t="s">
        <v>1507</v>
      </c>
      <c r="K324" s="663"/>
      <c r="L324" s="665">
        <v>159.03843010406158</v>
      </c>
      <c r="M324" s="665">
        <v>5</v>
      </c>
      <c r="N324" s="666">
        <v>795.19215052030791</v>
      </c>
    </row>
    <row r="325" spans="1:14" ht="14.4" customHeight="1" x14ac:dyDescent="0.3">
      <c r="A325" s="661" t="s">
        <v>529</v>
      </c>
      <c r="B325" s="662" t="s">
        <v>530</v>
      </c>
      <c r="C325" s="663" t="s">
        <v>539</v>
      </c>
      <c r="D325" s="664" t="s">
        <v>1570</v>
      </c>
      <c r="E325" s="663" t="s">
        <v>545</v>
      </c>
      <c r="F325" s="664" t="s">
        <v>1572</v>
      </c>
      <c r="G325" s="663" t="s">
        <v>567</v>
      </c>
      <c r="H325" s="663" t="s">
        <v>1508</v>
      </c>
      <c r="I325" s="663" t="s">
        <v>793</v>
      </c>
      <c r="J325" s="663" t="s">
        <v>1509</v>
      </c>
      <c r="K325" s="663"/>
      <c r="L325" s="665">
        <v>194.83267323446404</v>
      </c>
      <c r="M325" s="665">
        <v>7</v>
      </c>
      <c r="N325" s="666">
        <v>1363.8287126412483</v>
      </c>
    </row>
    <row r="326" spans="1:14" ht="14.4" customHeight="1" x14ac:dyDescent="0.3">
      <c r="A326" s="661" t="s">
        <v>529</v>
      </c>
      <c r="B326" s="662" t="s">
        <v>530</v>
      </c>
      <c r="C326" s="663" t="s">
        <v>539</v>
      </c>
      <c r="D326" s="664" t="s">
        <v>1570</v>
      </c>
      <c r="E326" s="663" t="s">
        <v>545</v>
      </c>
      <c r="F326" s="664" t="s">
        <v>1572</v>
      </c>
      <c r="G326" s="663" t="s">
        <v>567</v>
      </c>
      <c r="H326" s="663" t="s">
        <v>1510</v>
      </c>
      <c r="I326" s="663" t="s">
        <v>793</v>
      </c>
      <c r="J326" s="663" t="s">
        <v>1511</v>
      </c>
      <c r="K326" s="663" t="s">
        <v>1512</v>
      </c>
      <c r="L326" s="665">
        <v>256.27073581904529</v>
      </c>
      <c r="M326" s="665">
        <v>4</v>
      </c>
      <c r="N326" s="666">
        <v>1025.0829432761811</v>
      </c>
    </row>
    <row r="327" spans="1:14" ht="14.4" customHeight="1" x14ac:dyDescent="0.3">
      <c r="A327" s="661" t="s">
        <v>529</v>
      </c>
      <c r="B327" s="662" t="s">
        <v>530</v>
      </c>
      <c r="C327" s="663" t="s">
        <v>539</v>
      </c>
      <c r="D327" s="664" t="s">
        <v>1570</v>
      </c>
      <c r="E327" s="663" t="s">
        <v>545</v>
      </c>
      <c r="F327" s="664" t="s">
        <v>1572</v>
      </c>
      <c r="G327" s="663" t="s">
        <v>567</v>
      </c>
      <c r="H327" s="663" t="s">
        <v>1015</v>
      </c>
      <c r="I327" s="663" t="s">
        <v>1016</v>
      </c>
      <c r="J327" s="663" t="s">
        <v>1017</v>
      </c>
      <c r="K327" s="663" t="s">
        <v>1018</v>
      </c>
      <c r="L327" s="665">
        <v>80.59</v>
      </c>
      <c r="M327" s="665">
        <v>1</v>
      </c>
      <c r="N327" s="666">
        <v>80.59</v>
      </c>
    </row>
    <row r="328" spans="1:14" ht="14.4" customHeight="1" x14ac:dyDescent="0.3">
      <c r="A328" s="661" t="s">
        <v>529</v>
      </c>
      <c r="B328" s="662" t="s">
        <v>530</v>
      </c>
      <c r="C328" s="663" t="s">
        <v>539</v>
      </c>
      <c r="D328" s="664" t="s">
        <v>1570</v>
      </c>
      <c r="E328" s="663" t="s">
        <v>545</v>
      </c>
      <c r="F328" s="664" t="s">
        <v>1572</v>
      </c>
      <c r="G328" s="663" t="s">
        <v>567</v>
      </c>
      <c r="H328" s="663" t="s">
        <v>1037</v>
      </c>
      <c r="I328" s="663" t="s">
        <v>1037</v>
      </c>
      <c r="J328" s="663" t="s">
        <v>610</v>
      </c>
      <c r="K328" s="663" t="s">
        <v>1038</v>
      </c>
      <c r="L328" s="665">
        <v>63.77</v>
      </c>
      <c r="M328" s="665">
        <v>2</v>
      </c>
      <c r="N328" s="666">
        <v>127.54</v>
      </c>
    </row>
    <row r="329" spans="1:14" ht="14.4" customHeight="1" x14ac:dyDescent="0.3">
      <c r="A329" s="661" t="s">
        <v>529</v>
      </c>
      <c r="B329" s="662" t="s">
        <v>530</v>
      </c>
      <c r="C329" s="663" t="s">
        <v>539</v>
      </c>
      <c r="D329" s="664" t="s">
        <v>1570</v>
      </c>
      <c r="E329" s="663" t="s">
        <v>545</v>
      </c>
      <c r="F329" s="664" t="s">
        <v>1572</v>
      </c>
      <c r="G329" s="663" t="s">
        <v>567</v>
      </c>
      <c r="H329" s="663" t="s">
        <v>1042</v>
      </c>
      <c r="I329" s="663" t="s">
        <v>793</v>
      </c>
      <c r="J329" s="663" t="s">
        <v>1043</v>
      </c>
      <c r="K329" s="663"/>
      <c r="L329" s="665">
        <v>27.990000000000013</v>
      </c>
      <c r="M329" s="665">
        <v>2</v>
      </c>
      <c r="N329" s="666">
        <v>55.980000000000025</v>
      </c>
    </row>
    <row r="330" spans="1:14" ht="14.4" customHeight="1" x14ac:dyDescent="0.3">
      <c r="A330" s="661" t="s">
        <v>529</v>
      </c>
      <c r="B330" s="662" t="s">
        <v>530</v>
      </c>
      <c r="C330" s="663" t="s">
        <v>539</v>
      </c>
      <c r="D330" s="664" t="s">
        <v>1570</v>
      </c>
      <c r="E330" s="663" t="s">
        <v>545</v>
      </c>
      <c r="F330" s="664" t="s">
        <v>1572</v>
      </c>
      <c r="G330" s="663" t="s">
        <v>567</v>
      </c>
      <c r="H330" s="663" t="s">
        <v>1066</v>
      </c>
      <c r="I330" s="663" t="s">
        <v>793</v>
      </c>
      <c r="J330" s="663" t="s">
        <v>1067</v>
      </c>
      <c r="K330" s="663"/>
      <c r="L330" s="665">
        <v>71.830000999002223</v>
      </c>
      <c r="M330" s="665">
        <v>3</v>
      </c>
      <c r="N330" s="666">
        <v>215.49000299700668</v>
      </c>
    </row>
    <row r="331" spans="1:14" ht="14.4" customHeight="1" x14ac:dyDescent="0.3">
      <c r="A331" s="661" t="s">
        <v>529</v>
      </c>
      <c r="B331" s="662" t="s">
        <v>530</v>
      </c>
      <c r="C331" s="663" t="s">
        <v>539</v>
      </c>
      <c r="D331" s="664" t="s">
        <v>1570</v>
      </c>
      <c r="E331" s="663" t="s">
        <v>545</v>
      </c>
      <c r="F331" s="664" t="s">
        <v>1572</v>
      </c>
      <c r="G331" s="663" t="s">
        <v>567</v>
      </c>
      <c r="H331" s="663" t="s">
        <v>1513</v>
      </c>
      <c r="I331" s="663" t="s">
        <v>1513</v>
      </c>
      <c r="J331" s="663" t="s">
        <v>1514</v>
      </c>
      <c r="K331" s="663" t="s">
        <v>1515</v>
      </c>
      <c r="L331" s="665">
        <v>151.69333333333327</v>
      </c>
      <c r="M331" s="665">
        <v>9</v>
      </c>
      <c r="N331" s="666">
        <v>1365.2399999999996</v>
      </c>
    </row>
    <row r="332" spans="1:14" ht="14.4" customHeight="1" x14ac:dyDescent="0.3">
      <c r="A332" s="661" t="s">
        <v>529</v>
      </c>
      <c r="B332" s="662" t="s">
        <v>530</v>
      </c>
      <c r="C332" s="663" t="s">
        <v>539</v>
      </c>
      <c r="D332" s="664" t="s">
        <v>1570</v>
      </c>
      <c r="E332" s="663" t="s">
        <v>545</v>
      </c>
      <c r="F332" s="664" t="s">
        <v>1572</v>
      </c>
      <c r="G332" s="663" t="s">
        <v>567</v>
      </c>
      <c r="H332" s="663" t="s">
        <v>1516</v>
      </c>
      <c r="I332" s="663" t="s">
        <v>793</v>
      </c>
      <c r="J332" s="663" t="s">
        <v>1517</v>
      </c>
      <c r="K332" s="663"/>
      <c r="L332" s="665">
        <v>131.89850775061876</v>
      </c>
      <c r="M332" s="665">
        <v>4</v>
      </c>
      <c r="N332" s="666">
        <v>527.59403100247505</v>
      </c>
    </row>
    <row r="333" spans="1:14" ht="14.4" customHeight="1" x14ac:dyDescent="0.3">
      <c r="A333" s="661" t="s">
        <v>529</v>
      </c>
      <c r="B333" s="662" t="s">
        <v>530</v>
      </c>
      <c r="C333" s="663" t="s">
        <v>539</v>
      </c>
      <c r="D333" s="664" t="s">
        <v>1570</v>
      </c>
      <c r="E333" s="663" t="s">
        <v>545</v>
      </c>
      <c r="F333" s="664" t="s">
        <v>1572</v>
      </c>
      <c r="G333" s="663" t="s">
        <v>1113</v>
      </c>
      <c r="H333" s="663" t="s">
        <v>1144</v>
      </c>
      <c r="I333" s="663" t="s">
        <v>1145</v>
      </c>
      <c r="J333" s="663" t="s">
        <v>1146</v>
      </c>
      <c r="K333" s="663" t="s">
        <v>1147</v>
      </c>
      <c r="L333" s="665">
        <v>42.96</v>
      </c>
      <c r="M333" s="665">
        <v>1</v>
      </c>
      <c r="N333" s="666">
        <v>42.96</v>
      </c>
    </row>
    <row r="334" spans="1:14" ht="14.4" customHeight="1" x14ac:dyDescent="0.3">
      <c r="A334" s="661" t="s">
        <v>529</v>
      </c>
      <c r="B334" s="662" t="s">
        <v>530</v>
      </c>
      <c r="C334" s="663" t="s">
        <v>539</v>
      </c>
      <c r="D334" s="664" t="s">
        <v>1570</v>
      </c>
      <c r="E334" s="663" t="s">
        <v>545</v>
      </c>
      <c r="F334" s="664" t="s">
        <v>1572</v>
      </c>
      <c r="G334" s="663" t="s">
        <v>1113</v>
      </c>
      <c r="H334" s="663" t="s">
        <v>1518</v>
      </c>
      <c r="I334" s="663" t="s">
        <v>1519</v>
      </c>
      <c r="J334" s="663" t="s">
        <v>1238</v>
      </c>
      <c r="K334" s="663" t="s">
        <v>1520</v>
      </c>
      <c r="L334" s="665">
        <v>134.12999999999997</v>
      </c>
      <c r="M334" s="665">
        <v>2</v>
      </c>
      <c r="N334" s="666">
        <v>268.25999999999993</v>
      </c>
    </row>
    <row r="335" spans="1:14" ht="14.4" customHeight="1" x14ac:dyDescent="0.3">
      <c r="A335" s="661" t="s">
        <v>529</v>
      </c>
      <c r="B335" s="662" t="s">
        <v>530</v>
      </c>
      <c r="C335" s="663" t="s">
        <v>539</v>
      </c>
      <c r="D335" s="664" t="s">
        <v>1570</v>
      </c>
      <c r="E335" s="663" t="s">
        <v>545</v>
      </c>
      <c r="F335" s="664" t="s">
        <v>1572</v>
      </c>
      <c r="G335" s="663" t="s">
        <v>1113</v>
      </c>
      <c r="H335" s="663" t="s">
        <v>1236</v>
      </c>
      <c r="I335" s="663" t="s">
        <v>1237</v>
      </c>
      <c r="J335" s="663" t="s">
        <v>1238</v>
      </c>
      <c r="K335" s="663" t="s">
        <v>942</v>
      </c>
      <c r="L335" s="665">
        <v>28.250000000000007</v>
      </c>
      <c r="M335" s="665">
        <v>1</v>
      </c>
      <c r="N335" s="666">
        <v>28.250000000000007</v>
      </c>
    </row>
    <row r="336" spans="1:14" ht="14.4" customHeight="1" x14ac:dyDescent="0.3">
      <c r="A336" s="661" t="s">
        <v>529</v>
      </c>
      <c r="B336" s="662" t="s">
        <v>530</v>
      </c>
      <c r="C336" s="663" t="s">
        <v>539</v>
      </c>
      <c r="D336" s="664" t="s">
        <v>1570</v>
      </c>
      <c r="E336" s="663" t="s">
        <v>1326</v>
      </c>
      <c r="F336" s="664" t="s">
        <v>1574</v>
      </c>
      <c r="G336" s="663" t="s">
        <v>567</v>
      </c>
      <c r="H336" s="663" t="s">
        <v>1521</v>
      </c>
      <c r="I336" s="663" t="s">
        <v>1522</v>
      </c>
      <c r="J336" s="663" t="s">
        <v>1523</v>
      </c>
      <c r="K336" s="663" t="s">
        <v>1524</v>
      </c>
      <c r="L336" s="665">
        <v>98.29</v>
      </c>
      <c r="M336" s="665">
        <v>3</v>
      </c>
      <c r="N336" s="666">
        <v>294.87</v>
      </c>
    </row>
    <row r="337" spans="1:14" ht="14.4" customHeight="1" x14ac:dyDescent="0.3">
      <c r="A337" s="661" t="s">
        <v>529</v>
      </c>
      <c r="B337" s="662" t="s">
        <v>530</v>
      </c>
      <c r="C337" s="663" t="s">
        <v>539</v>
      </c>
      <c r="D337" s="664" t="s">
        <v>1570</v>
      </c>
      <c r="E337" s="663" t="s">
        <v>1326</v>
      </c>
      <c r="F337" s="664" t="s">
        <v>1574</v>
      </c>
      <c r="G337" s="663" t="s">
        <v>567</v>
      </c>
      <c r="H337" s="663" t="s">
        <v>1525</v>
      </c>
      <c r="I337" s="663" t="s">
        <v>1526</v>
      </c>
      <c r="J337" s="663" t="s">
        <v>1527</v>
      </c>
      <c r="K337" s="663" t="s">
        <v>1528</v>
      </c>
      <c r="L337" s="665">
        <v>65.399999999999991</v>
      </c>
      <c r="M337" s="665">
        <v>3</v>
      </c>
      <c r="N337" s="666">
        <v>196.2</v>
      </c>
    </row>
    <row r="338" spans="1:14" ht="14.4" customHeight="1" x14ac:dyDescent="0.3">
      <c r="A338" s="661" t="s">
        <v>529</v>
      </c>
      <c r="B338" s="662" t="s">
        <v>530</v>
      </c>
      <c r="C338" s="663" t="s">
        <v>539</v>
      </c>
      <c r="D338" s="664" t="s">
        <v>1570</v>
      </c>
      <c r="E338" s="663" t="s">
        <v>1326</v>
      </c>
      <c r="F338" s="664" t="s">
        <v>1574</v>
      </c>
      <c r="G338" s="663" t="s">
        <v>567</v>
      </c>
      <c r="H338" s="663" t="s">
        <v>1529</v>
      </c>
      <c r="I338" s="663" t="s">
        <v>1529</v>
      </c>
      <c r="J338" s="663" t="s">
        <v>1530</v>
      </c>
      <c r="K338" s="663" t="s">
        <v>1531</v>
      </c>
      <c r="L338" s="665">
        <v>72.275000532631594</v>
      </c>
      <c r="M338" s="665">
        <v>14</v>
      </c>
      <c r="N338" s="666">
        <v>1011.8500074568423</v>
      </c>
    </row>
    <row r="339" spans="1:14" ht="14.4" customHeight="1" x14ac:dyDescent="0.3">
      <c r="A339" s="661" t="s">
        <v>529</v>
      </c>
      <c r="B339" s="662" t="s">
        <v>530</v>
      </c>
      <c r="C339" s="663" t="s">
        <v>542</v>
      </c>
      <c r="D339" s="664" t="s">
        <v>1571</v>
      </c>
      <c r="E339" s="663" t="s">
        <v>545</v>
      </c>
      <c r="F339" s="664" t="s">
        <v>1572</v>
      </c>
      <c r="G339" s="663" t="s">
        <v>567</v>
      </c>
      <c r="H339" s="663" t="s">
        <v>584</v>
      </c>
      <c r="I339" s="663" t="s">
        <v>585</v>
      </c>
      <c r="J339" s="663" t="s">
        <v>586</v>
      </c>
      <c r="K339" s="663" t="s">
        <v>587</v>
      </c>
      <c r="L339" s="665">
        <v>87.030000000000015</v>
      </c>
      <c r="M339" s="665">
        <v>19</v>
      </c>
      <c r="N339" s="666">
        <v>1653.5700000000004</v>
      </c>
    </row>
    <row r="340" spans="1:14" ht="14.4" customHeight="1" x14ac:dyDescent="0.3">
      <c r="A340" s="661" t="s">
        <v>529</v>
      </c>
      <c r="B340" s="662" t="s">
        <v>530</v>
      </c>
      <c r="C340" s="663" t="s">
        <v>542</v>
      </c>
      <c r="D340" s="664" t="s">
        <v>1571</v>
      </c>
      <c r="E340" s="663" t="s">
        <v>545</v>
      </c>
      <c r="F340" s="664" t="s">
        <v>1572</v>
      </c>
      <c r="G340" s="663" t="s">
        <v>567</v>
      </c>
      <c r="H340" s="663" t="s">
        <v>592</v>
      </c>
      <c r="I340" s="663" t="s">
        <v>593</v>
      </c>
      <c r="J340" s="663" t="s">
        <v>594</v>
      </c>
      <c r="K340" s="663" t="s">
        <v>595</v>
      </c>
      <c r="L340" s="665">
        <v>167.61000174832344</v>
      </c>
      <c r="M340" s="665">
        <v>24</v>
      </c>
      <c r="N340" s="666">
        <v>4022.6400419597626</v>
      </c>
    </row>
    <row r="341" spans="1:14" ht="14.4" customHeight="1" x14ac:dyDescent="0.3">
      <c r="A341" s="661" t="s">
        <v>529</v>
      </c>
      <c r="B341" s="662" t="s">
        <v>530</v>
      </c>
      <c r="C341" s="663" t="s">
        <v>542</v>
      </c>
      <c r="D341" s="664" t="s">
        <v>1571</v>
      </c>
      <c r="E341" s="663" t="s">
        <v>545</v>
      </c>
      <c r="F341" s="664" t="s">
        <v>1572</v>
      </c>
      <c r="G341" s="663" t="s">
        <v>567</v>
      </c>
      <c r="H341" s="663" t="s">
        <v>604</v>
      </c>
      <c r="I341" s="663" t="s">
        <v>605</v>
      </c>
      <c r="J341" s="663" t="s">
        <v>606</v>
      </c>
      <c r="K341" s="663" t="s">
        <v>607</v>
      </c>
      <c r="L341" s="665">
        <v>79.200058972492727</v>
      </c>
      <c r="M341" s="665">
        <v>13</v>
      </c>
      <c r="N341" s="666">
        <v>1029.6007666424055</v>
      </c>
    </row>
    <row r="342" spans="1:14" ht="14.4" customHeight="1" x14ac:dyDescent="0.3">
      <c r="A342" s="661" t="s">
        <v>529</v>
      </c>
      <c r="B342" s="662" t="s">
        <v>530</v>
      </c>
      <c r="C342" s="663" t="s">
        <v>542</v>
      </c>
      <c r="D342" s="664" t="s">
        <v>1571</v>
      </c>
      <c r="E342" s="663" t="s">
        <v>545</v>
      </c>
      <c r="F342" s="664" t="s">
        <v>1572</v>
      </c>
      <c r="G342" s="663" t="s">
        <v>567</v>
      </c>
      <c r="H342" s="663" t="s">
        <v>1532</v>
      </c>
      <c r="I342" s="663" t="s">
        <v>1533</v>
      </c>
      <c r="J342" s="663" t="s">
        <v>1534</v>
      </c>
      <c r="K342" s="663" t="s">
        <v>1535</v>
      </c>
      <c r="L342" s="665">
        <v>74.870047291131272</v>
      </c>
      <c r="M342" s="665">
        <v>7</v>
      </c>
      <c r="N342" s="666">
        <v>524.09033103791887</v>
      </c>
    </row>
    <row r="343" spans="1:14" ht="14.4" customHeight="1" x14ac:dyDescent="0.3">
      <c r="A343" s="661" t="s">
        <v>529</v>
      </c>
      <c r="B343" s="662" t="s">
        <v>530</v>
      </c>
      <c r="C343" s="663" t="s">
        <v>542</v>
      </c>
      <c r="D343" s="664" t="s">
        <v>1571</v>
      </c>
      <c r="E343" s="663" t="s">
        <v>545</v>
      </c>
      <c r="F343" s="664" t="s">
        <v>1572</v>
      </c>
      <c r="G343" s="663" t="s">
        <v>567</v>
      </c>
      <c r="H343" s="663" t="s">
        <v>788</v>
      </c>
      <c r="I343" s="663" t="s">
        <v>789</v>
      </c>
      <c r="J343" s="663" t="s">
        <v>790</v>
      </c>
      <c r="K343" s="663" t="s">
        <v>791</v>
      </c>
      <c r="L343" s="665">
        <v>179.97499999999999</v>
      </c>
      <c r="M343" s="665">
        <v>2</v>
      </c>
      <c r="N343" s="666">
        <v>359.95</v>
      </c>
    </row>
    <row r="344" spans="1:14" ht="14.4" customHeight="1" x14ac:dyDescent="0.3">
      <c r="A344" s="661" t="s">
        <v>529</v>
      </c>
      <c r="B344" s="662" t="s">
        <v>530</v>
      </c>
      <c r="C344" s="663" t="s">
        <v>542</v>
      </c>
      <c r="D344" s="664" t="s">
        <v>1571</v>
      </c>
      <c r="E344" s="663" t="s">
        <v>545</v>
      </c>
      <c r="F344" s="664" t="s">
        <v>1572</v>
      </c>
      <c r="G344" s="663" t="s">
        <v>567</v>
      </c>
      <c r="H344" s="663" t="s">
        <v>800</v>
      </c>
      <c r="I344" s="663" t="s">
        <v>801</v>
      </c>
      <c r="J344" s="663" t="s">
        <v>802</v>
      </c>
      <c r="K344" s="663" t="s">
        <v>803</v>
      </c>
      <c r="L344" s="665">
        <v>52.179875156221684</v>
      </c>
      <c r="M344" s="665">
        <v>77</v>
      </c>
      <c r="N344" s="666">
        <v>4017.8503870290697</v>
      </c>
    </row>
    <row r="345" spans="1:14" ht="14.4" customHeight="1" x14ac:dyDescent="0.3">
      <c r="A345" s="661" t="s">
        <v>529</v>
      </c>
      <c r="B345" s="662" t="s">
        <v>530</v>
      </c>
      <c r="C345" s="663" t="s">
        <v>542</v>
      </c>
      <c r="D345" s="664" t="s">
        <v>1571</v>
      </c>
      <c r="E345" s="663" t="s">
        <v>545</v>
      </c>
      <c r="F345" s="664" t="s">
        <v>1572</v>
      </c>
      <c r="G345" s="663" t="s">
        <v>567</v>
      </c>
      <c r="H345" s="663" t="s">
        <v>1536</v>
      </c>
      <c r="I345" s="663" t="s">
        <v>1537</v>
      </c>
      <c r="J345" s="663" t="s">
        <v>701</v>
      </c>
      <c r="K345" s="663" t="s">
        <v>1538</v>
      </c>
      <c r="L345" s="665">
        <v>74.870044738474775</v>
      </c>
      <c r="M345" s="665">
        <v>22</v>
      </c>
      <c r="N345" s="666">
        <v>1647.140984246445</v>
      </c>
    </row>
    <row r="346" spans="1:14" ht="14.4" customHeight="1" x14ac:dyDescent="0.3">
      <c r="A346" s="661" t="s">
        <v>529</v>
      </c>
      <c r="B346" s="662" t="s">
        <v>530</v>
      </c>
      <c r="C346" s="663" t="s">
        <v>542</v>
      </c>
      <c r="D346" s="664" t="s">
        <v>1571</v>
      </c>
      <c r="E346" s="663" t="s">
        <v>545</v>
      </c>
      <c r="F346" s="664" t="s">
        <v>1572</v>
      </c>
      <c r="G346" s="663" t="s">
        <v>567</v>
      </c>
      <c r="H346" s="663" t="s">
        <v>870</v>
      </c>
      <c r="I346" s="663" t="s">
        <v>871</v>
      </c>
      <c r="J346" s="663" t="s">
        <v>872</v>
      </c>
      <c r="K346" s="663" t="s">
        <v>611</v>
      </c>
      <c r="L346" s="665">
        <v>40.78003566754046</v>
      </c>
      <c r="M346" s="665">
        <v>32</v>
      </c>
      <c r="N346" s="666">
        <v>1304.9611413612947</v>
      </c>
    </row>
    <row r="347" spans="1:14" ht="14.4" customHeight="1" x14ac:dyDescent="0.3">
      <c r="A347" s="661" t="s">
        <v>529</v>
      </c>
      <c r="B347" s="662" t="s">
        <v>530</v>
      </c>
      <c r="C347" s="663" t="s">
        <v>542</v>
      </c>
      <c r="D347" s="664" t="s">
        <v>1571</v>
      </c>
      <c r="E347" s="663" t="s">
        <v>545</v>
      </c>
      <c r="F347" s="664" t="s">
        <v>1572</v>
      </c>
      <c r="G347" s="663" t="s">
        <v>567</v>
      </c>
      <c r="H347" s="663" t="s">
        <v>1539</v>
      </c>
      <c r="I347" s="663" t="s">
        <v>1540</v>
      </c>
      <c r="J347" s="663" t="s">
        <v>1541</v>
      </c>
      <c r="K347" s="663" t="s">
        <v>867</v>
      </c>
      <c r="L347" s="665">
        <v>152.16000189430295</v>
      </c>
      <c r="M347" s="665">
        <v>2</v>
      </c>
      <c r="N347" s="666">
        <v>304.3200037886059</v>
      </c>
    </row>
    <row r="348" spans="1:14" ht="14.4" customHeight="1" x14ac:dyDescent="0.3">
      <c r="A348" s="661" t="s">
        <v>529</v>
      </c>
      <c r="B348" s="662" t="s">
        <v>530</v>
      </c>
      <c r="C348" s="663" t="s">
        <v>542</v>
      </c>
      <c r="D348" s="664" t="s">
        <v>1571</v>
      </c>
      <c r="E348" s="663" t="s">
        <v>545</v>
      </c>
      <c r="F348" s="664" t="s">
        <v>1572</v>
      </c>
      <c r="G348" s="663" t="s">
        <v>567</v>
      </c>
      <c r="H348" s="663" t="s">
        <v>908</v>
      </c>
      <c r="I348" s="663" t="s">
        <v>909</v>
      </c>
      <c r="J348" s="663" t="s">
        <v>910</v>
      </c>
      <c r="K348" s="663" t="s">
        <v>911</v>
      </c>
      <c r="L348" s="665">
        <v>104.06999999999998</v>
      </c>
      <c r="M348" s="665">
        <v>6</v>
      </c>
      <c r="N348" s="666">
        <v>624.41999999999985</v>
      </c>
    </row>
    <row r="349" spans="1:14" ht="14.4" customHeight="1" x14ac:dyDescent="0.3">
      <c r="A349" s="661" t="s">
        <v>529</v>
      </c>
      <c r="B349" s="662" t="s">
        <v>530</v>
      </c>
      <c r="C349" s="663" t="s">
        <v>542</v>
      </c>
      <c r="D349" s="664" t="s">
        <v>1571</v>
      </c>
      <c r="E349" s="663" t="s">
        <v>545</v>
      </c>
      <c r="F349" s="664" t="s">
        <v>1572</v>
      </c>
      <c r="G349" s="663" t="s">
        <v>567</v>
      </c>
      <c r="H349" s="663" t="s">
        <v>1542</v>
      </c>
      <c r="I349" s="663" t="s">
        <v>793</v>
      </c>
      <c r="J349" s="663" t="s">
        <v>1543</v>
      </c>
      <c r="K349" s="663" t="s">
        <v>1544</v>
      </c>
      <c r="L349" s="665">
        <v>23.700040746017823</v>
      </c>
      <c r="M349" s="665">
        <v>222</v>
      </c>
      <c r="N349" s="666">
        <v>5261.4090456159565</v>
      </c>
    </row>
    <row r="350" spans="1:14" ht="14.4" customHeight="1" x14ac:dyDescent="0.3">
      <c r="A350" s="661" t="s">
        <v>529</v>
      </c>
      <c r="B350" s="662" t="s">
        <v>530</v>
      </c>
      <c r="C350" s="663" t="s">
        <v>542</v>
      </c>
      <c r="D350" s="664" t="s">
        <v>1571</v>
      </c>
      <c r="E350" s="663" t="s">
        <v>545</v>
      </c>
      <c r="F350" s="664" t="s">
        <v>1572</v>
      </c>
      <c r="G350" s="663" t="s">
        <v>567</v>
      </c>
      <c r="H350" s="663" t="s">
        <v>916</v>
      </c>
      <c r="I350" s="663" t="s">
        <v>793</v>
      </c>
      <c r="J350" s="663" t="s">
        <v>917</v>
      </c>
      <c r="K350" s="663" t="s">
        <v>918</v>
      </c>
      <c r="L350" s="665">
        <v>73.310206987837134</v>
      </c>
      <c r="M350" s="665">
        <v>3</v>
      </c>
      <c r="N350" s="666">
        <v>219.93062096351139</v>
      </c>
    </row>
    <row r="351" spans="1:14" ht="14.4" customHeight="1" x14ac:dyDescent="0.3">
      <c r="A351" s="661" t="s">
        <v>529</v>
      </c>
      <c r="B351" s="662" t="s">
        <v>530</v>
      </c>
      <c r="C351" s="663" t="s">
        <v>542</v>
      </c>
      <c r="D351" s="664" t="s">
        <v>1571</v>
      </c>
      <c r="E351" s="663" t="s">
        <v>545</v>
      </c>
      <c r="F351" s="664" t="s">
        <v>1572</v>
      </c>
      <c r="G351" s="663" t="s">
        <v>567</v>
      </c>
      <c r="H351" s="663" t="s">
        <v>1545</v>
      </c>
      <c r="I351" s="663" t="s">
        <v>1546</v>
      </c>
      <c r="J351" s="663" t="s">
        <v>1547</v>
      </c>
      <c r="K351" s="663" t="s">
        <v>1548</v>
      </c>
      <c r="L351" s="665">
        <v>33.789995260094322</v>
      </c>
      <c r="M351" s="665">
        <v>32</v>
      </c>
      <c r="N351" s="666">
        <v>1081.2798483230183</v>
      </c>
    </row>
    <row r="352" spans="1:14" ht="14.4" customHeight="1" x14ac:dyDescent="0.3">
      <c r="A352" s="661" t="s">
        <v>529</v>
      </c>
      <c r="B352" s="662" t="s">
        <v>530</v>
      </c>
      <c r="C352" s="663" t="s">
        <v>542</v>
      </c>
      <c r="D352" s="664" t="s">
        <v>1571</v>
      </c>
      <c r="E352" s="663" t="s">
        <v>545</v>
      </c>
      <c r="F352" s="664" t="s">
        <v>1572</v>
      </c>
      <c r="G352" s="663" t="s">
        <v>567</v>
      </c>
      <c r="H352" s="663" t="s">
        <v>935</v>
      </c>
      <c r="I352" s="663" t="s">
        <v>793</v>
      </c>
      <c r="J352" s="663" t="s">
        <v>936</v>
      </c>
      <c r="K352" s="663"/>
      <c r="L352" s="665">
        <v>49.2666295314378</v>
      </c>
      <c r="M352" s="665">
        <v>4</v>
      </c>
      <c r="N352" s="666">
        <v>197.0665181257512</v>
      </c>
    </row>
    <row r="353" spans="1:14" ht="14.4" customHeight="1" x14ac:dyDescent="0.3">
      <c r="A353" s="661" t="s">
        <v>529</v>
      </c>
      <c r="B353" s="662" t="s">
        <v>530</v>
      </c>
      <c r="C353" s="663" t="s">
        <v>542</v>
      </c>
      <c r="D353" s="664" t="s">
        <v>1571</v>
      </c>
      <c r="E353" s="663" t="s">
        <v>545</v>
      </c>
      <c r="F353" s="664" t="s">
        <v>1572</v>
      </c>
      <c r="G353" s="663" t="s">
        <v>567</v>
      </c>
      <c r="H353" s="663" t="s">
        <v>1549</v>
      </c>
      <c r="I353" s="663" t="s">
        <v>793</v>
      </c>
      <c r="J353" s="663" t="s">
        <v>1550</v>
      </c>
      <c r="K353" s="663" t="s">
        <v>1551</v>
      </c>
      <c r="L353" s="665">
        <v>55.261150920857688</v>
      </c>
      <c r="M353" s="665">
        <v>6</v>
      </c>
      <c r="N353" s="666">
        <v>331.56690552514613</v>
      </c>
    </row>
    <row r="354" spans="1:14" ht="14.4" customHeight="1" x14ac:dyDescent="0.3">
      <c r="A354" s="661" t="s">
        <v>529</v>
      </c>
      <c r="B354" s="662" t="s">
        <v>530</v>
      </c>
      <c r="C354" s="663" t="s">
        <v>542</v>
      </c>
      <c r="D354" s="664" t="s">
        <v>1571</v>
      </c>
      <c r="E354" s="663" t="s">
        <v>545</v>
      </c>
      <c r="F354" s="664" t="s">
        <v>1572</v>
      </c>
      <c r="G354" s="663" t="s">
        <v>567</v>
      </c>
      <c r="H354" s="663" t="s">
        <v>1552</v>
      </c>
      <c r="I354" s="663" t="s">
        <v>1553</v>
      </c>
      <c r="J354" s="663" t="s">
        <v>1554</v>
      </c>
      <c r="K354" s="663" t="s">
        <v>1555</v>
      </c>
      <c r="L354" s="665">
        <v>52.269999999999989</v>
      </c>
      <c r="M354" s="665">
        <v>2</v>
      </c>
      <c r="N354" s="666">
        <v>104.53999999999998</v>
      </c>
    </row>
    <row r="355" spans="1:14" ht="14.4" customHeight="1" x14ac:dyDescent="0.3">
      <c r="A355" s="661" t="s">
        <v>529</v>
      </c>
      <c r="B355" s="662" t="s">
        <v>530</v>
      </c>
      <c r="C355" s="663" t="s">
        <v>542</v>
      </c>
      <c r="D355" s="664" t="s">
        <v>1571</v>
      </c>
      <c r="E355" s="663" t="s">
        <v>545</v>
      </c>
      <c r="F355" s="664" t="s">
        <v>1572</v>
      </c>
      <c r="G355" s="663" t="s">
        <v>567</v>
      </c>
      <c r="H355" s="663" t="s">
        <v>1556</v>
      </c>
      <c r="I355" s="663" t="s">
        <v>793</v>
      </c>
      <c r="J355" s="663" t="s">
        <v>1557</v>
      </c>
      <c r="K355" s="663"/>
      <c r="L355" s="665">
        <v>63.18761573104068</v>
      </c>
      <c r="M355" s="665">
        <v>10</v>
      </c>
      <c r="N355" s="666">
        <v>631.87615731040682</v>
      </c>
    </row>
    <row r="356" spans="1:14" ht="14.4" customHeight="1" x14ac:dyDescent="0.3">
      <c r="A356" s="661" t="s">
        <v>529</v>
      </c>
      <c r="B356" s="662" t="s">
        <v>530</v>
      </c>
      <c r="C356" s="663" t="s">
        <v>542</v>
      </c>
      <c r="D356" s="664" t="s">
        <v>1571</v>
      </c>
      <c r="E356" s="663" t="s">
        <v>545</v>
      </c>
      <c r="F356" s="664" t="s">
        <v>1572</v>
      </c>
      <c r="G356" s="663" t="s">
        <v>567</v>
      </c>
      <c r="H356" s="663" t="s">
        <v>977</v>
      </c>
      <c r="I356" s="663" t="s">
        <v>793</v>
      </c>
      <c r="J356" s="663" t="s">
        <v>978</v>
      </c>
      <c r="K356" s="663"/>
      <c r="L356" s="665">
        <v>78.500739441665104</v>
      </c>
      <c r="M356" s="665">
        <v>22</v>
      </c>
      <c r="N356" s="666">
        <v>1727.0162677166322</v>
      </c>
    </row>
    <row r="357" spans="1:14" ht="14.4" customHeight="1" x14ac:dyDescent="0.3">
      <c r="A357" s="661" t="s">
        <v>529</v>
      </c>
      <c r="B357" s="662" t="s">
        <v>530</v>
      </c>
      <c r="C357" s="663" t="s">
        <v>542</v>
      </c>
      <c r="D357" s="664" t="s">
        <v>1571</v>
      </c>
      <c r="E357" s="663" t="s">
        <v>545</v>
      </c>
      <c r="F357" s="664" t="s">
        <v>1572</v>
      </c>
      <c r="G357" s="663" t="s">
        <v>567</v>
      </c>
      <c r="H357" s="663" t="s">
        <v>1558</v>
      </c>
      <c r="I357" s="663" t="s">
        <v>1559</v>
      </c>
      <c r="J357" s="663" t="s">
        <v>1560</v>
      </c>
      <c r="K357" s="663"/>
      <c r="L357" s="665">
        <v>4537.5</v>
      </c>
      <c r="M357" s="665">
        <v>1</v>
      </c>
      <c r="N357" s="666">
        <v>4537.5</v>
      </c>
    </row>
    <row r="358" spans="1:14" ht="14.4" customHeight="1" x14ac:dyDescent="0.3">
      <c r="A358" s="661" t="s">
        <v>529</v>
      </c>
      <c r="B358" s="662" t="s">
        <v>530</v>
      </c>
      <c r="C358" s="663" t="s">
        <v>542</v>
      </c>
      <c r="D358" s="664" t="s">
        <v>1571</v>
      </c>
      <c r="E358" s="663" t="s">
        <v>545</v>
      </c>
      <c r="F358" s="664" t="s">
        <v>1572</v>
      </c>
      <c r="G358" s="663" t="s">
        <v>567</v>
      </c>
      <c r="H358" s="663" t="s">
        <v>1508</v>
      </c>
      <c r="I358" s="663" t="s">
        <v>793</v>
      </c>
      <c r="J358" s="663" t="s">
        <v>1509</v>
      </c>
      <c r="K358" s="663"/>
      <c r="L358" s="665">
        <v>199.68276952469924</v>
      </c>
      <c r="M358" s="665">
        <v>6</v>
      </c>
      <c r="N358" s="666">
        <v>1198.0966171481955</v>
      </c>
    </row>
    <row r="359" spans="1:14" ht="14.4" customHeight="1" x14ac:dyDescent="0.3">
      <c r="A359" s="661" t="s">
        <v>529</v>
      </c>
      <c r="B359" s="662" t="s">
        <v>530</v>
      </c>
      <c r="C359" s="663" t="s">
        <v>542</v>
      </c>
      <c r="D359" s="664" t="s">
        <v>1571</v>
      </c>
      <c r="E359" s="663" t="s">
        <v>545</v>
      </c>
      <c r="F359" s="664" t="s">
        <v>1572</v>
      </c>
      <c r="G359" s="663" t="s">
        <v>567</v>
      </c>
      <c r="H359" s="663" t="s">
        <v>1510</v>
      </c>
      <c r="I359" s="663" t="s">
        <v>793</v>
      </c>
      <c r="J359" s="663" t="s">
        <v>1511</v>
      </c>
      <c r="K359" s="663" t="s">
        <v>1512</v>
      </c>
      <c r="L359" s="665">
        <v>230.1255800026411</v>
      </c>
      <c r="M359" s="665">
        <v>13</v>
      </c>
      <c r="N359" s="666">
        <v>2991.6325400343344</v>
      </c>
    </row>
    <row r="360" spans="1:14" ht="14.4" customHeight="1" x14ac:dyDescent="0.3">
      <c r="A360" s="661" t="s">
        <v>529</v>
      </c>
      <c r="B360" s="662" t="s">
        <v>530</v>
      </c>
      <c r="C360" s="663" t="s">
        <v>542</v>
      </c>
      <c r="D360" s="664" t="s">
        <v>1571</v>
      </c>
      <c r="E360" s="663" t="s">
        <v>545</v>
      </c>
      <c r="F360" s="664" t="s">
        <v>1572</v>
      </c>
      <c r="G360" s="663" t="s">
        <v>567</v>
      </c>
      <c r="H360" s="663" t="s">
        <v>1561</v>
      </c>
      <c r="I360" s="663" t="s">
        <v>793</v>
      </c>
      <c r="J360" s="663" t="s">
        <v>1562</v>
      </c>
      <c r="K360" s="663"/>
      <c r="L360" s="665">
        <v>186.21611850095445</v>
      </c>
      <c r="M360" s="665">
        <v>14</v>
      </c>
      <c r="N360" s="666">
        <v>2607.0256590133622</v>
      </c>
    </row>
    <row r="361" spans="1:14" ht="14.4" customHeight="1" x14ac:dyDescent="0.3">
      <c r="A361" s="661" t="s">
        <v>529</v>
      </c>
      <c r="B361" s="662" t="s">
        <v>530</v>
      </c>
      <c r="C361" s="663" t="s">
        <v>542</v>
      </c>
      <c r="D361" s="664" t="s">
        <v>1571</v>
      </c>
      <c r="E361" s="663" t="s">
        <v>545</v>
      </c>
      <c r="F361" s="664" t="s">
        <v>1572</v>
      </c>
      <c r="G361" s="663" t="s">
        <v>567</v>
      </c>
      <c r="H361" s="663" t="s">
        <v>1563</v>
      </c>
      <c r="I361" s="663" t="s">
        <v>1563</v>
      </c>
      <c r="J361" s="663" t="s">
        <v>1564</v>
      </c>
      <c r="K361" s="663" t="s">
        <v>1565</v>
      </c>
      <c r="L361" s="665">
        <v>2719.2</v>
      </c>
      <c r="M361" s="665">
        <v>1</v>
      </c>
      <c r="N361" s="666">
        <v>2719.2</v>
      </c>
    </row>
    <row r="362" spans="1:14" ht="14.4" customHeight="1" x14ac:dyDescent="0.3">
      <c r="A362" s="661" t="s">
        <v>529</v>
      </c>
      <c r="B362" s="662" t="s">
        <v>530</v>
      </c>
      <c r="C362" s="663" t="s">
        <v>542</v>
      </c>
      <c r="D362" s="664" t="s">
        <v>1571</v>
      </c>
      <c r="E362" s="663" t="s">
        <v>545</v>
      </c>
      <c r="F362" s="664" t="s">
        <v>1572</v>
      </c>
      <c r="G362" s="663" t="s">
        <v>567</v>
      </c>
      <c r="H362" s="663" t="s">
        <v>1513</v>
      </c>
      <c r="I362" s="663" t="s">
        <v>1513</v>
      </c>
      <c r="J362" s="663" t="s">
        <v>1514</v>
      </c>
      <c r="K362" s="663" t="s">
        <v>1515</v>
      </c>
      <c r="L362" s="665">
        <v>151.56000000000003</v>
      </c>
      <c r="M362" s="665">
        <v>2</v>
      </c>
      <c r="N362" s="666">
        <v>303.12000000000006</v>
      </c>
    </row>
    <row r="363" spans="1:14" ht="14.4" customHeight="1" thickBot="1" x14ac:dyDescent="0.35">
      <c r="A363" s="667" t="s">
        <v>529</v>
      </c>
      <c r="B363" s="668" t="s">
        <v>530</v>
      </c>
      <c r="C363" s="669" t="s">
        <v>542</v>
      </c>
      <c r="D363" s="670" t="s">
        <v>1571</v>
      </c>
      <c r="E363" s="669" t="s">
        <v>545</v>
      </c>
      <c r="F363" s="670" t="s">
        <v>1572</v>
      </c>
      <c r="G363" s="669" t="s">
        <v>567</v>
      </c>
      <c r="H363" s="669" t="s">
        <v>1566</v>
      </c>
      <c r="I363" s="669" t="s">
        <v>793</v>
      </c>
      <c r="J363" s="669" t="s">
        <v>1567</v>
      </c>
      <c r="K363" s="669" t="s">
        <v>1568</v>
      </c>
      <c r="L363" s="671">
        <v>82.933391020285171</v>
      </c>
      <c r="M363" s="671">
        <v>2</v>
      </c>
      <c r="N363" s="672">
        <v>165.86678204057034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15" t="s">
        <v>206</v>
      </c>
      <c r="B1" s="516"/>
      <c r="C1" s="516"/>
      <c r="D1" s="516"/>
      <c r="E1" s="516"/>
      <c r="F1" s="516"/>
    </row>
    <row r="2" spans="1:6" ht="14.4" customHeight="1" thickBot="1" x14ac:dyDescent="0.35">
      <c r="A2" s="382" t="s">
        <v>310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673" t="s">
        <v>185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x14ac:dyDescent="0.3">
      <c r="A5" s="687" t="s">
        <v>1578</v>
      </c>
      <c r="B5" s="659">
        <v>4350.0599999999995</v>
      </c>
      <c r="C5" s="677">
        <v>3.7619745806206299E-2</v>
      </c>
      <c r="D5" s="659">
        <v>111282.30026125276</v>
      </c>
      <c r="E5" s="677">
        <v>0.96238025419379369</v>
      </c>
      <c r="F5" s="660">
        <v>115632.36026125276</v>
      </c>
    </row>
    <row r="6" spans="1:6" ht="14.4" customHeight="1" thickBot="1" x14ac:dyDescent="0.35">
      <c r="A6" s="688" t="s">
        <v>1579</v>
      </c>
      <c r="B6" s="680"/>
      <c r="C6" s="681">
        <v>0</v>
      </c>
      <c r="D6" s="680">
        <v>339.46999999999991</v>
      </c>
      <c r="E6" s="681">
        <v>1</v>
      </c>
      <c r="F6" s="682">
        <v>339.46999999999991</v>
      </c>
    </row>
    <row r="7" spans="1:6" ht="14.4" customHeight="1" thickBot="1" x14ac:dyDescent="0.35">
      <c r="A7" s="683" t="s">
        <v>3</v>
      </c>
      <c r="B7" s="684">
        <v>4350.0599999999995</v>
      </c>
      <c r="C7" s="685">
        <v>3.7509626175602349E-2</v>
      </c>
      <c r="D7" s="684">
        <v>111621.77026125276</v>
      </c>
      <c r="E7" s="685">
        <v>0.96249037382439762</v>
      </c>
      <c r="F7" s="686">
        <v>115971.83026125276</v>
      </c>
    </row>
    <row r="8" spans="1:6" ht="14.4" customHeight="1" thickBot="1" x14ac:dyDescent="0.35"/>
    <row r="9" spans="1:6" ht="14.4" customHeight="1" x14ac:dyDescent="0.3">
      <c r="A9" s="687" t="s">
        <v>1580</v>
      </c>
      <c r="B9" s="659">
        <v>1652.1999999999998</v>
      </c>
      <c r="C9" s="677">
        <v>1</v>
      </c>
      <c r="D9" s="659"/>
      <c r="E9" s="677">
        <v>0</v>
      </c>
      <c r="F9" s="660">
        <v>1652.1999999999998</v>
      </c>
    </row>
    <row r="10" spans="1:6" ht="14.4" customHeight="1" x14ac:dyDescent="0.3">
      <c r="A10" s="690" t="s">
        <v>1581</v>
      </c>
      <c r="B10" s="665">
        <v>1249.1399999999999</v>
      </c>
      <c r="C10" s="678">
        <v>0.20327679975004145</v>
      </c>
      <c r="D10" s="665">
        <v>4895.88</v>
      </c>
      <c r="E10" s="678">
        <v>0.79672320024995846</v>
      </c>
      <c r="F10" s="666">
        <v>6145.02</v>
      </c>
    </row>
    <row r="11" spans="1:6" ht="14.4" customHeight="1" x14ac:dyDescent="0.3">
      <c r="A11" s="690" t="s">
        <v>1582</v>
      </c>
      <c r="B11" s="665">
        <v>1007.8799999999999</v>
      </c>
      <c r="C11" s="678">
        <v>0.31523044587899712</v>
      </c>
      <c r="D11" s="665">
        <v>2189.4</v>
      </c>
      <c r="E11" s="678">
        <v>0.68476955412100293</v>
      </c>
      <c r="F11" s="666">
        <v>3197.2799999999997</v>
      </c>
    </row>
    <row r="12" spans="1:6" ht="14.4" customHeight="1" x14ac:dyDescent="0.3">
      <c r="A12" s="690" t="s">
        <v>1583</v>
      </c>
      <c r="B12" s="665">
        <v>154.30999999999997</v>
      </c>
      <c r="C12" s="678">
        <v>9.2667010261953897E-2</v>
      </c>
      <c r="D12" s="665">
        <v>1510.8996529691831</v>
      </c>
      <c r="E12" s="678">
        <v>0.9073329897380461</v>
      </c>
      <c r="F12" s="666">
        <v>1665.209652969183</v>
      </c>
    </row>
    <row r="13" spans="1:6" ht="14.4" customHeight="1" x14ac:dyDescent="0.3">
      <c r="A13" s="690" t="s">
        <v>1584</v>
      </c>
      <c r="B13" s="665">
        <v>148.5</v>
      </c>
      <c r="C13" s="678">
        <v>0.33727004315239612</v>
      </c>
      <c r="D13" s="665">
        <v>291.79999999999995</v>
      </c>
      <c r="E13" s="678">
        <v>0.66272995684760383</v>
      </c>
      <c r="F13" s="666">
        <v>440.29999999999995</v>
      </c>
    </row>
    <row r="14" spans="1:6" ht="14.4" customHeight="1" x14ac:dyDescent="0.3">
      <c r="A14" s="690" t="s">
        <v>1585</v>
      </c>
      <c r="B14" s="665">
        <v>138.03000000000003</v>
      </c>
      <c r="C14" s="678">
        <v>1</v>
      </c>
      <c r="D14" s="665"/>
      <c r="E14" s="678">
        <v>0</v>
      </c>
      <c r="F14" s="666">
        <v>138.03000000000003</v>
      </c>
    </row>
    <row r="15" spans="1:6" ht="14.4" customHeight="1" x14ac:dyDescent="0.3">
      <c r="A15" s="690" t="s">
        <v>1586</v>
      </c>
      <c r="B15" s="665"/>
      <c r="C15" s="678">
        <v>0</v>
      </c>
      <c r="D15" s="665">
        <v>370.14721898253947</v>
      </c>
      <c r="E15" s="678">
        <v>1</v>
      </c>
      <c r="F15" s="666">
        <v>370.14721898253947</v>
      </c>
    </row>
    <row r="16" spans="1:6" ht="14.4" customHeight="1" x14ac:dyDescent="0.3">
      <c r="A16" s="690" t="s">
        <v>1587</v>
      </c>
      <c r="B16" s="665"/>
      <c r="C16" s="678">
        <v>0</v>
      </c>
      <c r="D16" s="665">
        <v>45.189998179887162</v>
      </c>
      <c r="E16" s="678">
        <v>1</v>
      </c>
      <c r="F16" s="666">
        <v>45.189998179887162</v>
      </c>
    </row>
    <row r="17" spans="1:6" ht="14.4" customHeight="1" x14ac:dyDescent="0.3">
      <c r="A17" s="690" t="s">
        <v>1588</v>
      </c>
      <c r="B17" s="665"/>
      <c r="C17" s="678">
        <v>0</v>
      </c>
      <c r="D17" s="665">
        <v>95.02</v>
      </c>
      <c r="E17" s="678">
        <v>1</v>
      </c>
      <c r="F17" s="666">
        <v>95.02</v>
      </c>
    </row>
    <row r="18" spans="1:6" ht="14.4" customHeight="1" x14ac:dyDescent="0.3">
      <c r="A18" s="690" t="s">
        <v>1589</v>
      </c>
      <c r="B18" s="665"/>
      <c r="C18" s="678">
        <v>0</v>
      </c>
      <c r="D18" s="665">
        <v>30274.335828356387</v>
      </c>
      <c r="E18" s="678">
        <v>1</v>
      </c>
      <c r="F18" s="666">
        <v>30274.335828356387</v>
      </c>
    </row>
    <row r="19" spans="1:6" ht="14.4" customHeight="1" x14ac:dyDescent="0.3">
      <c r="A19" s="690" t="s">
        <v>1590</v>
      </c>
      <c r="B19" s="665"/>
      <c r="C19" s="678">
        <v>0</v>
      </c>
      <c r="D19" s="665">
        <v>101.47000000000001</v>
      </c>
      <c r="E19" s="678">
        <v>1</v>
      </c>
      <c r="F19" s="666">
        <v>101.47000000000001</v>
      </c>
    </row>
    <row r="20" spans="1:6" ht="14.4" customHeight="1" x14ac:dyDescent="0.3">
      <c r="A20" s="690" t="s">
        <v>1591</v>
      </c>
      <c r="B20" s="665"/>
      <c r="C20" s="678">
        <v>0</v>
      </c>
      <c r="D20" s="665">
        <v>42.96</v>
      </c>
      <c r="E20" s="678">
        <v>1</v>
      </c>
      <c r="F20" s="666">
        <v>42.96</v>
      </c>
    </row>
    <row r="21" spans="1:6" ht="14.4" customHeight="1" x14ac:dyDescent="0.3">
      <c r="A21" s="690" t="s">
        <v>1592</v>
      </c>
      <c r="B21" s="665"/>
      <c r="C21" s="678">
        <v>0</v>
      </c>
      <c r="D21" s="665">
        <v>496.68999999999994</v>
      </c>
      <c r="E21" s="678">
        <v>1</v>
      </c>
      <c r="F21" s="666">
        <v>496.68999999999994</v>
      </c>
    </row>
    <row r="22" spans="1:6" ht="14.4" customHeight="1" x14ac:dyDescent="0.3">
      <c r="A22" s="690" t="s">
        <v>1593</v>
      </c>
      <c r="B22" s="665"/>
      <c r="C22" s="678">
        <v>0</v>
      </c>
      <c r="D22" s="665">
        <v>624.91417493723247</v>
      </c>
      <c r="E22" s="678">
        <v>1</v>
      </c>
      <c r="F22" s="666">
        <v>624.91417493723247</v>
      </c>
    </row>
    <row r="23" spans="1:6" ht="14.4" customHeight="1" x14ac:dyDescent="0.3">
      <c r="A23" s="690" t="s">
        <v>1594</v>
      </c>
      <c r="B23" s="665"/>
      <c r="C23" s="678">
        <v>0</v>
      </c>
      <c r="D23" s="665">
        <v>2442.0500000000006</v>
      </c>
      <c r="E23" s="678">
        <v>1</v>
      </c>
      <c r="F23" s="666">
        <v>2442.0500000000006</v>
      </c>
    </row>
    <row r="24" spans="1:6" ht="14.4" customHeight="1" x14ac:dyDescent="0.3">
      <c r="A24" s="690" t="s">
        <v>1595</v>
      </c>
      <c r="B24" s="665"/>
      <c r="C24" s="678">
        <v>0</v>
      </c>
      <c r="D24" s="665">
        <v>21.670000000000016</v>
      </c>
      <c r="E24" s="678">
        <v>1</v>
      </c>
      <c r="F24" s="666">
        <v>21.670000000000016</v>
      </c>
    </row>
    <row r="25" spans="1:6" ht="14.4" customHeight="1" x14ac:dyDescent="0.3">
      <c r="A25" s="690" t="s">
        <v>1596</v>
      </c>
      <c r="B25" s="665"/>
      <c r="C25" s="678">
        <v>0</v>
      </c>
      <c r="D25" s="665">
        <v>164.41937048979389</v>
      </c>
      <c r="E25" s="678">
        <v>1</v>
      </c>
      <c r="F25" s="666">
        <v>164.41937048979389</v>
      </c>
    </row>
    <row r="26" spans="1:6" ht="14.4" customHeight="1" x14ac:dyDescent="0.3">
      <c r="A26" s="690" t="s">
        <v>1597</v>
      </c>
      <c r="B26" s="665"/>
      <c r="C26" s="678">
        <v>0</v>
      </c>
      <c r="D26" s="665">
        <v>235.62655252203621</v>
      </c>
      <c r="E26" s="678">
        <v>1</v>
      </c>
      <c r="F26" s="666">
        <v>235.62655252203621</v>
      </c>
    </row>
    <row r="27" spans="1:6" ht="14.4" customHeight="1" x14ac:dyDescent="0.3">
      <c r="A27" s="690" t="s">
        <v>1598</v>
      </c>
      <c r="B27" s="665"/>
      <c r="C27" s="678">
        <v>0</v>
      </c>
      <c r="D27" s="665">
        <v>2438.15</v>
      </c>
      <c r="E27" s="678">
        <v>1</v>
      </c>
      <c r="F27" s="666">
        <v>2438.15</v>
      </c>
    </row>
    <row r="28" spans="1:6" ht="14.4" customHeight="1" x14ac:dyDescent="0.3">
      <c r="A28" s="690" t="s">
        <v>1599</v>
      </c>
      <c r="B28" s="665"/>
      <c r="C28" s="678">
        <v>0</v>
      </c>
      <c r="D28" s="665">
        <v>426.33858484121293</v>
      </c>
      <c r="E28" s="678">
        <v>1</v>
      </c>
      <c r="F28" s="666">
        <v>426.33858484121293</v>
      </c>
    </row>
    <row r="29" spans="1:6" ht="14.4" customHeight="1" x14ac:dyDescent="0.3">
      <c r="A29" s="690" t="s">
        <v>1600</v>
      </c>
      <c r="B29" s="665"/>
      <c r="C29" s="678">
        <v>0</v>
      </c>
      <c r="D29" s="665">
        <v>792</v>
      </c>
      <c r="E29" s="678">
        <v>1</v>
      </c>
      <c r="F29" s="666">
        <v>792</v>
      </c>
    </row>
    <row r="30" spans="1:6" ht="14.4" customHeight="1" x14ac:dyDescent="0.3">
      <c r="A30" s="690" t="s">
        <v>1601</v>
      </c>
      <c r="B30" s="665"/>
      <c r="C30" s="678">
        <v>0</v>
      </c>
      <c r="D30" s="665">
        <v>1372.3589031082311</v>
      </c>
      <c r="E30" s="678">
        <v>1</v>
      </c>
      <c r="F30" s="666">
        <v>1372.3589031082311</v>
      </c>
    </row>
    <row r="31" spans="1:6" ht="14.4" customHeight="1" x14ac:dyDescent="0.3">
      <c r="A31" s="690" t="s">
        <v>1602</v>
      </c>
      <c r="B31" s="665"/>
      <c r="C31" s="678">
        <v>0</v>
      </c>
      <c r="D31" s="665">
        <v>120.02000000000005</v>
      </c>
      <c r="E31" s="678">
        <v>1</v>
      </c>
      <c r="F31" s="666">
        <v>120.02000000000005</v>
      </c>
    </row>
    <row r="32" spans="1:6" ht="14.4" customHeight="1" x14ac:dyDescent="0.3">
      <c r="A32" s="690" t="s">
        <v>1603</v>
      </c>
      <c r="B32" s="665"/>
      <c r="C32" s="678">
        <v>0</v>
      </c>
      <c r="D32" s="665">
        <v>200.17999999999998</v>
      </c>
      <c r="E32" s="678">
        <v>1</v>
      </c>
      <c r="F32" s="666">
        <v>200.17999999999998</v>
      </c>
    </row>
    <row r="33" spans="1:6" ht="14.4" customHeight="1" x14ac:dyDescent="0.3">
      <c r="A33" s="690" t="s">
        <v>1604</v>
      </c>
      <c r="B33" s="665"/>
      <c r="C33" s="678">
        <v>0</v>
      </c>
      <c r="D33" s="665">
        <v>322.48999999999995</v>
      </c>
      <c r="E33" s="678">
        <v>1</v>
      </c>
      <c r="F33" s="666">
        <v>322.48999999999995</v>
      </c>
    </row>
    <row r="34" spans="1:6" ht="14.4" customHeight="1" x14ac:dyDescent="0.3">
      <c r="A34" s="690" t="s">
        <v>1605</v>
      </c>
      <c r="B34" s="665"/>
      <c r="C34" s="678">
        <v>0</v>
      </c>
      <c r="D34" s="665">
        <v>139.00000000000003</v>
      </c>
      <c r="E34" s="678">
        <v>1</v>
      </c>
      <c r="F34" s="666">
        <v>139.00000000000003</v>
      </c>
    </row>
    <row r="35" spans="1:6" ht="14.4" customHeight="1" x14ac:dyDescent="0.3">
      <c r="A35" s="690" t="s">
        <v>1606</v>
      </c>
      <c r="B35" s="665"/>
      <c r="C35" s="678">
        <v>0</v>
      </c>
      <c r="D35" s="665">
        <v>507.25007448178462</v>
      </c>
      <c r="E35" s="678">
        <v>1</v>
      </c>
      <c r="F35" s="666">
        <v>507.25007448178462</v>
      </c>
    </row>
    <row r="36" spans="1:6" ht="14.4" customHeight="1" x14ac:dyDescent="0.3">
      <c r="A36" s="690" t="s">
        <v>1607</v>
      </c>
      <c r="B36" s="665"/>
      <c r="C36" s="678">
        <v>0</v>
      </c>
      <c r="D36" s="665">
        <v>616.1099999999999</v>
      </c>
      <c r="E36" s="678">
        <v>1</v>
      </c>
      <c r="F36" s="666">
        <v>616.1099999999999</v>
      </c>
    </row>
    <row r="37" spans="1:6" ht="14.4" customHeight="1" x14ac:dyDescent="0.3">
      <c r="A37" s="690" t="s">
        <v>1608</v>
      </c>
      <c r="B37" s="665"/>
      <c r="C37" s="678">
        <v>0</v>
      </c>
      <c r="D37" s="665">
        <v>142.65999999999997</v>
      </c>
      <c r="E37" s="678">
        <v>1</v>
      </c>
      <c r="F37" s="666">
        <v>142.65999999999997</v>
      </c>
    </row>
    <row r="38" spans="1:6" ht="14.4" customHeight="1" x14ac:dyDescent="0.3">
      <c r="A38" s="690" t="s">
        <v>1609</v>
      </c>
      <c r="B38" s="665"/>
      <c r="C38" s="678">
        <v>0</v>
      </c>
      <c r="D38" s="665">
        <v>924.00000000000045</v>
      </c>
      <c r="E38" s="678">
        <v>1</v>
      </c>
      <c r="F38" s="666">
        <v>924.00000000000045</v>
      </c>
    </row>
    <row r="39" spans="1:6" ht="14.4" customHeight="1" x14ac:dyDescent="0.3">
      <c r="A39" s="690" t="s">
        <v>1610</v>
      </c>
      <c r="B39" s="665"/>
      <c r="C39" s="678">
        <v>0</v>
      </c>
      <c r="D39" s="665">
        <v>182.45999999999992</v>
      </c>
      <c r="E39" s="678">
        <v>1</v>
      </c>
      <c r="F39" s="666">
        <v>182.45999999999992</v>
      </c>
    </row>
    <row r="40" spans="1:6" ht="14.4" customHeight="1" x14ac:dyDescent="0.3">
      <c r="A40" s="690" t="s">
        <v>1611</v>
      </c>
      <c r="B40" s="665"/>
      <c r="C40" s="678">
        <v>0</v>
      </c>
      <c r="D40" s="665">
        <v>126.80000000000004</v>
      </c>
      <c r="E40" s="678">
        <v>1</v>
      </c>
      <c r="F40" s="666">
        <v>126.80000000000004</v>
      </c>
    </row>
    <row r="41" spans="1:6" ht="14.4" customHeight="1" x14ac:dyDescent="0.3">
      <c r="A41" s="690" t="s">
        <v>1612</v>
      </c>
      <c r="B41" s="665"/>
      <c r="C41" s="678">
        <v>0</v>
      </c>
      <c r="D41" s="665">
        <v>39347.669902384514</v>
      </c>
      <c r="E41" s="678">
        <v>1</v>
      </c>
      <c r="F41" s="666">
        <v>39347.669902384514</v>
      </c>
    </row>
    <row r="42" spans="1:6" ht="14.4" customHeight="1" x14ac:dyDescent="0.3">
      <c r="A42" s="690" t="s">
        <v>1613</v>
      </c>
      <c r="B42" s="665"/>
      <c r="C42" s="678">
        <v>0</v>
      </c>
      <c r="D42" s="665">
        <v>112.72999999999996</v>
      </c>
      <c r="E42" s="678">
        <v>1</v>
      </c>
      <c r="F42" s="666">
        <v>112.72999999999996</v>
      </c>
    </row>
    <row r="43" spans="1:6" ht="14.4" customHeight="1" x14ac:dyDescent="0.3">
      <c r="A43" s="690" t="s">
        <v>1614</v>
      </c>
      <c r="B43" s="665"/>
      <c r="C43" s="678">
        <v>0</v>
      </c>
      <c r="D43" s="665">
        <v>1034</v>
      </c>
      <c r="E43" s="678">
        <v>1</v>
      </c>
      <c r="F43" s="666">
        <v>1034</v>
      </c>
    </row>
    <row r="44" spans="1:6" ht="14.4" customHeight="1" thickBot="1" x14ac:dyDescent="0.35">
      <c r="A44" s="688" t="s">
        <v>1615</v>
      </c>
      <c r="B44" s="680"/>
      <c r="C44" s="681">
        <v>0</v>
      </c>
      <c r="D44" s="680">
        <v>19015.080000000002</v>
      </c>
      <c r="E44" s="681">
        <v>1</v>
      </c>
      <c r="F44" s="682">
        <v>19015.080000000002</v>
      </c>
    </row>
    <row r="45" spans="1:6" ht="14.4" customHeight="1" thickBot="1" x14ac:dyDescent="0.35">
      <c r="A45" s="683" t="s">
        <v>3</v>
      </c>
      <c r="B45" s="684">
        <v>4350.0599999999995</v>
      </c>
      <c r="C45" s="685">
        <v>3.7509626175602336E-2</v>
      </c>
      <c r="D45" s="684">
        <v>111621.77026125284</v>
      </c>
      <c r="E45" s="685">
        <v>0.96249037382439784</v>
      </c>
      <c r="F45" s="686">
        <v>115971.83026125282</v>
      </c>
    </row>
  </sheetData>
  <mergeCells count="3">
    <mergeCell ref="A1:F1"/>
    <mergeCell ref="B3:C3"/>
    <mergeCell ref="D3:E3"/>
  </mergeCells>
  <conditionalFormatting sqref="C5:C1048576">
    <cfRule type="cellIs" dxfId="6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2016-04-27T13:41:20Z</dcterms:modified>
</cp:coreProperties>
</file>