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47" i="371" l="1"/>
  <c r="U47" i="371"/>
  <c r="T47" i="371"/>
  <c r="S47" i="371"/>
  <c r="R47" i="371"/>
  <c r="Q47" i="371"/>
  <c r="U46" i="371"/>
  <c r="T46" i="371"/>
  <c r="V46" i="371" s="1"/>
  <c r="S46" i="371"/>
  <c r="R46" i="371"/>
  <c r="Q46" i="371"/>
  <c r="V45" i="371"/>
  <c r="U45" i="371"/>
  <c r="T45" i="371"/>
  <c r="S45" i="371"/>
  <c r="R45" i="371"/>
  <c r="Q45" i="371"/>
  <c r="U44" i="371"/>
  <c r="T44" i="371"/>
  <c r="V44" i="371" s="1"/>
  <c r="S44" i="371"/>
  <c r="R44" i="371"/>
  <c r="Q44" i="371"/>
  <c r="T43" i="371"/>
  <c r="U43" i="371" s="1"/>
  <c r="S43" i="371"/>
  <c r="V43" i="371" s="1"/>
  <c r="R43" i="371"/>
  <c r="Q43" i="371"/>
  <c r="V42" i="371"/>
  <c r="U42" i="371"/>
  <c r="T42" i="371"/>
  <c r="S42" i="371"/>
  <c r="R42" i="371"/>
  <c r="Q42" i="371"/>
  <c r="T41" i="371"/>
  <c r="S41" i="371"/>
  <c r="V41" i="371" s="1"/>
  <c r="R41" i="371"/>
  <c r="Q41" i="371"/>
  <c r="U40" i="371"/>
  <c r="T40" i="371"/>
  <c r="V40" i="371" s="1"/>
  <c r="S40" i="371"/>
  <c r="R40" i="371"/>
  <c r="Q40" i="371"/>
  <c r="T39" i="371"/>
  <c r="S39" i="371"/>
  <c r="V39" i="371" s="1"/>
  <c r="R39" i="371"/>
  <c r="Q39" i="371"/>
  <c r="U38" i="371"/>
  <c r="T38" i="371"/>
  <c r="V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S35" i="371"/>
  <c r="V35" i="371" s="1"/>
  <c r="R35" i="371"/>
  <c r="Q35" i="371"/>
  <c r="U34" i="371"/>
  <c r="T34" i="371"/>
  <c r="V34" i="371" s="1"/>
  <c r="S34" i="371"/>
  <c r="R34" i="371"/>
  <c r="Q34" i="371"/>
  <c r="T33" i="371"/>
  <c r="S33" i="371"/>
  <c r="V33" i="371" s="1"/>
  <c r="R33" i="371"/>
  <c r="Q33" i="371"/>
  <c r="U32" i="371"/>
  <c r="T32" i="371"/>
  <c r="V32" i="371" s="1"/>
  <c r="S32" i="371"/>
  <c r="R32" i="371"/>
  <c r="Q32" i="371"/>
  <c r="T31" i="371"/>
  <c r="S31" i="371"/>
  <c r="V31" i="371" s="1"/>
  <c r="R31" i="371"/>
  <c r="Q31" i="371"/>
  <c r="V30" i="371"/>
  <c r="U30" i="371"/>
  <c r="T30" i="371"/>
  <c r="S30" i="371"/>
  <c r="R30" i="371"/>
  <c r="Q30" i="371"/>
  <c r="T29" i="371"/>
  <c r="S29" i="371"/>
  <c r="V29" i="371" s="1"/>
  <c r="R29" i="371"/>
  <c r="Q29" i="371"/>
  <c r="U28" i="371"/>
  <c r="T28" i="371"/>
  <c r="V28" i="371" s="1"/>
  <c r="S28" i="371"/>
  <c r="R28" i="371"/>
  <c r="Q28" i="371"/>
  <c r="T27" i="371"/>
  <c r="S27" i="371"/>
  <c r="V27" i="371" s="1"/>
  <c r="R27" i="371"/>
  <c r="Q27" i="371"/>
  <c r="U26" i="371"/>
  <c r="T26" i="371"/>
  <c r="V26" i="371" s="1"/>
  <c r="S26" i="371"/>
  <c r="R26" i="371"/>
  <c r="Q26" i="371"/>
  <c r="T25" i="371"/>
  <c r="S25" i="371"/>
  <c r="V25" i="371" s="1"/>
  <c r="R25" i="371"/>
  <c r="Q25" i="371"/>
  <c r="V24" i="371"/>
  <c r="U24" i="371"/>
  <c r="T24" i="371"/>
  <c r="S24" i="371"/>
  <c r="R24" i="371"/>
  <c r="Q24" i="371"/>
  <c r="T23" i="371"/>
  <c r="S23" i="371"/>
  <c r="V23" i="371" s="1"/>
  <c r="R23" i="371"/>
  <c r="Q23" i="371"/>
  <c r="U22" i="371"/>
  <c r="T22" i="371"/>
  <c r="V22" i="371" s="1"/>
  <c r="S22" i="371"/>
  <c r="R22" i="371"/>
  <c r="Q22" i="371"/>
  <c r="T21" i="371"/>
  <c r="S21" i="371"/>
  <c r="V21" i="371" s="1"/>
  <c r="R21" i="371"/>
  <c r="Q21" i="371"/>
  <c r="U20" i="371"/>
  <c r="T20" i="371"/>
  <c r="V20" i="371" s="1"/>
  <c r="S20" i="371"/>
  <c r="R20" i="371"/>
  <c r="Q20" i="371"/>
  <c r="T19" i="371"/>
  <c r="S19" i="371"/>
  <c r="V19" i="371" s="1"/>
  <c r="R19" i="371"/>
  <c r="Q19" i="371"/>
  <c r="U18" i="371"/>
  <c r="T18" i="371"/>
  <c r="V18" i="371" s="1"/>
  <c r="S18" i="371"/>
  <c r="R18" i="371"/>
  <c r="Q18" i="371"/>
  <c r="V17" i="371"/>
  <c r="U17" i="371"/>
  <c r="T17" i="371"/>
  <c r="S17" i="371"/>
  <c r="R17" i="371"/>
  <c r="Q17" i="371"/>
  <c r="U16" i="371"/>
  <c r="T16" i="371"/>
  <c r="V16" i="371" s="1"/>
  <c r="S16" i="371"/>
  <c r="R16" i="371"/>
  <c r="Q16" i="371"/>
  <c r="V15" i="371"/>
  <c r="U15" i="371"/>
  <c r="T15" i="371"/>
  <c r="S15" i="371"/>
  <c r="R15" i="371"/>
  <c r="Q15" i="371"/>
  <c r="U14" i="371"/>
  <c r="T14" i="371"/>
  <c r="V14" i="371" s="1"/>
  <c r="S14" i="371"/>
  <c r="R14" i="371"/>
  <c r="Q14" i="371"/>
  <c r="T13" i="371"/>
  <c r="S13" i="371"/>
  <c r="V13" i="371" s="1"/>
  <c r="R13" i="371"/>
  <c r="Q13" i="371"/>
  <c r="V12" i="371"/>
  <c r="U12" i="371"/>
  <c r="T12" i="371"/>
  <c r="S12" i="371"/>
  <c r="R12" i="371"/>
  <c r="Q12" i="371"/>
  <c r="T11" i="371"/>
  <c r="S11" i="371"/>
  <c r="V11" i="371" s="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U8" i="371"/>
  <c r="T8" i="371"/>
  <c r="V8" i="371" s="1"/>
  <c r="S8" i="371"/>
  <c r="R8" i="371"/>
  <c r="Q8" i="371"/>
  <c r="V7" i="371"/>
  <c r="U7" i="371"/>
  <c r="T7" i="371"/>
  <c r="S7" i="371"/>
  <c r="R7" i="371"/>
  <c r="Q7" i="371"/>
  <c r="U6" i="371"/>
  <c r="T6" i="371"/>
  <c r="V6" i="371" s="1"/>
  <c r="S6" i="371"/>
  <c r="R6" i="371"/>
  <c r="Q6" i="371"/>
  <c r="V5" i="371"/>
  <c r="U5" i="371"/>
  <c r="T5" i="371"/>
  <c r="S5" i="371"/>
  <c r="R5" i="371"/>
  <c r="Q5" i="371"/>
  <c r="U11" i="371" l="1"/>
  <c r="U13" i="371"/>
  <c r="U19" i="371"/>
  <c r="U21" i="371"/>
  <c r="U23" i="371"/>
  <c r="U25" i="371"/>
  <c r="U27" i="371"/>
  <c r="U29" i="371"/>
  <c r="U31" i="371"/>
  <c r="U33" i="371"/>
  <c r="U35" i="371"/>
  <c r="U39" i="371"/>
  <c r="U41" i="371"/>
  <c r="A7" i="339"/>
  <c r="B3" i="418" l="1"/>
  <c r="L6" i="419" l="1"/>
  <c r="H6" i="419"/>
  <c r="C6" i="419"/>
  <c r="K6" i="419"/>
  <c r="G6" i="419"/>
  <c r="D6" i="419"/>
  <c r="F6" i="419"/>
  <c r="I6" i="419"/>
  <c r="E6" i="419"/>
  <c r="B6" i="419"/>
  <c r="J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5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Q3" i="377" l="1"/>
  <c r="H3" i="390"/>
  <c r="Q3" i="347"/>
  <c r="S3" i="347"/>
  <c r="U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11" i="383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5" i="414"/>
  <c r="D17" i="414"/>
  <c r="C4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<sst xmlns="http://schemas.openxmlformats.org/spreadsheetml/2006/main" count="18735" uniqueCount="3124">
  <si>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</si>
  <si>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</si>
  <si>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</si>
  <si>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</si>
  <si>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</si>
  <si>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</si>
  <si>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</si>
  <si>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</si>
  <si>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</si>
  <si>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</si>
  <si>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</si>
  <si>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</si>
  <si>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</si>
  <si>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</si>
  <si>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</si>
  <si>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</si>
  <si>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</si>
  <si>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</si>
  <si>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</si>
  <si>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</si>
  <si>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</si>
  <si>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</si>
  <si>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</si>
  <si>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</si>
  <si>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</si>
  <si>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</si>
  <si>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</si>
  <si>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</si>
  <si>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</si>
  <si>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</si>
  <si>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</si>
  <si>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</si>
  <si>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</si>
  <si>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</si>
  <si>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</si>
  <si>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</si>
  <si>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</si>
  <si>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</si>
  <si>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</si>
  <si>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</si>
  <si>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</si>
  <si>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</si>
  <si>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</si>
  <si>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</si>
  <si>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</si>
  <si>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</si>
  <si>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</si>
  <si>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</si>
  <si>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</si>
  <si>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</si>
  <si>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</si>
  <si>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</si>
  <si>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</si>
  <si>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</si>
  <si>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</si>
  <si>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</si>
  <si>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</si>
  <si>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</si>
  <si>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</si>
  <si>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</si>
  <si>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</si>
  <si>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</si>
  <si>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</si>
  <si>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</si>
  <si>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</si>
  <si>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</si>
  <si>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</si>
  <si>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</si>
  <si>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</si>
  <si>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</si>
  <si>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</si>
  <si>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</si>
  <si>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</si>
  <si>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</si>
  <si>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</si>
  <si>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</si>
  <si>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</si>
  <si>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</si>
  <si>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</si>
  <si>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</si>
  <si>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</si>
  <si>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</si>
  <si>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</si>
  <si>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</si>
  <si>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</si>
  <si>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</si>
  <si>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</si>
  <si>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</si>
  <si>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</si>
  <si>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</si>
  <si>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</si>
  <si>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</si>
  <si>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</si>
  <si>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</si>
  <si>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</si>
  <si>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</si>
  <si>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</si>
  <si>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</si>
  <si>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</si>
  <si>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</si>
  <si>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</si>
  <si>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</si>
  <si>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</si>
  <si>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</si>
  <si>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</si>
  <si>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</si>
  <si>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</si>
  <si>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</si>
  <si>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</si>
  <si>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</si>
  <si>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</si>
  <si>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</si>
  <si>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</si>
  <si>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</si>
  <si>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</si>
  <si>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</si>
  <si>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</si>
  <si>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</si>
  <si>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</si>
  <si>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</si>
  <si>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</si>
  <si>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</si>
  <si>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</si>
  <si>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</si>
  <si>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</si>
  <si>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</si>
  <si>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</si>
  <si>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</si>
  <si>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</si>
  <si>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</si>
  <si>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</si>
  <si>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</si>
  <si>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</si>
  <si>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</si>
  <si>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</si>
  <si>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</si>
  <si>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</si>
  <si>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</si>
  <si>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</si>
  <si>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</si>
  <si>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</si>
  <si>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</si>
  <si>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</si>
  <si>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</si>
  <si>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</si>
  <si>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</si>
  <si>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</si>
  <si>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</si>
  <si>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</si>
  <si>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</si>
  <si>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</si>
  <si>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</si>
  <si>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</si>
  <si>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</si>
  <si>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</si>
  <si>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</si>
  <si>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</si>
  <si>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</si>
  <si>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</si>
  <si>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</si>
  <si>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</si>
  <si>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</si>
  <si>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</si>
  <si>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</si>
  <si>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</si>
  <si>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</si>
  <si>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</si>
  <si>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</si>
  <si>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</si>
  <si>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</si>
  <si>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</si>
  <si>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</si>
  <si>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</si>
  <si>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</si>
  <si>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</si>
  <si>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</si>
  <si>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</si>
  <si>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</si>
  <si>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</si>
  <si>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</si>
  <si>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</si>
  <si>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</si>
  <si>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</si>
  <si>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</si>
  <si>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</si>
  <si>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</si>
  <si>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</si>
  <si>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</si>
  <si>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</si>
  <si>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</si>
  <si>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</si>
  <si>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</si>
  <si>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</si>
  <si>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</si>
  <si>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</si>
  <si>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</si>
  <si>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</si>
  <si>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</si>
  <si>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</si>
  <si>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</si>
  <si>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</si>
  <si>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</si>
  <si>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</si>
  <si>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</si>
  <si>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</si>
  <si>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</si>
  <si>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</si>
  <si>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</si>
  <si>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</si>
  <si>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</si>
  <si>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</si>
  <si>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</si>
  <si>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</si>
  <si>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</si>
  <si>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</si>
  <si>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</si>
  <si>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</si>
  <si>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</si>
  <si>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</si>
  <si>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</si>
  <si>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</si>
  <si>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</si>
  <si>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</si>
  <si>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</si>
  <si>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</si>
  <si>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</si>
  <si>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</si>
  <si>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</si>
  <si>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</si>
  <si>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</si>
  <si>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</si>
  <si>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</si>
  <si>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</si>
  <si>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</si>
  <si>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</si>
  <si>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</si>
  <si>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</si>
  <si>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</si>
  <si>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</si>
  <si>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</si>
  <si>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</si>
  <si>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</si>
  <si>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</si>
  <si>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</si>
  <si>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</si>
  <si>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</si>
  <si>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</si>
  <si>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</si>
  <si>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</si>
  <si>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</si>
  <si>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</si>
  <si>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</si>
  <si>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</si>
  <si>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</si>
  <si>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</si>
  <si>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</si>
  <si>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</si>
  <si>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</si>
  <si>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</si>
  <si>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</si>
  <si>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</si>
  <si>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</si>
  <si>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</si>
  <si>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</si>
  <si>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</si>
  <si>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</si>
  <si>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</si>
  <si>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</si>
  <si>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</si>
  <si>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</si>
  <si>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</si>
  <si>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</si>
  <si>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</si>
  <si>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</si>
  <si>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</si>
  <si>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</si>
  <si>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</si>
  <si>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</si>
  <si>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</si>
  <si>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</si>
  <si>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</si>
  <si>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</si>
  <si>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</si>
  <si>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</si>
  <si>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</si>
  <si>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</si>
  <si>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</si>
  <si>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</si>
  <si>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</si>
  <si>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</si>
  <si>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</si>
  <si>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</si>
  <si>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</si>
  <si>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</si>
  <si>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</si>
  <si>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</si>
  <si>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</si>
  <si>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</si>
  <si>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psychiatrie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</si>
  <si>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</si>
  <si>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</si>
  <si>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</si>
  <si>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</si>
  <si>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</si>
  <si>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</si>
  <si>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</si>
  <si>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</si>
  <si>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</si>
  <si>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</si>
  <si>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</si>
  <si>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</si>
  <si>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</si>
  <si>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</si>
  <si>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</si>
  <si>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</si>
  <si>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</si>
  <si>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</si>
  <si>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</si>
  <si>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</si>
  <si>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</si>
  <si>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</si>
  <si>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</si>
  <si>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</si>
  <si>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</si>
  <si>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</si>
  <si>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</si>
  <si>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</si>
  <si>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</si>
  <si>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</si>
  <si>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</si>
  <si>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</si>
  <si>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</si>
  <si>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</si>
  <si>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</si>
  <si>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</si>
  <si>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</si>
  <si>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</si>
  <si>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</si>
  <si>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</si>
  <si>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</si>
  <si>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</si>
  <si>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</si>
  <si>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</si>
  <si>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</si>
  <si>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</si>
  <si>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</si>
  <si>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</si>
  <si>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</si>
  <si>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</si>
  <si>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</si>
  <si>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</si>
  <si>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</si>
  <si>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</si>
  <si>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</si>
  <si>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</si>
  <si>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</si>
  <si>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</si>
  <si>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</si>
  <si>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</si>
  <si>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</si>
  <si>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</si>
  <si>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</si>
  <si>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</si>
  <si>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</si>
  <si>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</si>
  <si>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</si>
  <si>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</si>
  <si>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</si>
  <si>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</si>
  <si>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</si>
  <si>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</si>
  <si>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</si>
  <si>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</si>
  <si>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</si>
  <si>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</si>
  <si>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</si>
  <si>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</si>
  <si>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</si>
  <si>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</si>
  <si>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</si>
  <si>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</si>
  <si>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</si>
  <si>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51874018     propagace, reklama, tisk (TM)</t>
  </si>
  <si>
    <t>51874019     personál.rozvoj (9071)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</si>
  <si>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</si>
  <si>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</si>
  <si>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</si>
  <si>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</si>
  <si>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</si>
  <si>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</si>
  <si>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</si>
  <si>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</si>
  <si>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</si>
  <si>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</si>
  <si>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</si>
  <si>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</si>
  <si>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</si>
  <si>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</si>
  <si>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</si>
  <si>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</si>
  <si>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</si>
  <si>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</si>
  <si>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</si>
  <si>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</si>
  <si>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</si>
  <si>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</si>
  <si>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</si>
  <si>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</si>
  <si>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</si>
  <si>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</si>
  <si>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</si>
  <si>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</si>
  <si>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</si>
  <si>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</si>
  <si>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</si>
  <si>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</si>
  <si>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</si>
  <si>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</si>
  <si>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</si>
  <si>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</si>
  <si>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</si>
  <si>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</si>
  <si>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</si>
  <si>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</si>
  <si>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</si>
  <si>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</si>
  <si>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</si>
  <si>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</si>
  <si>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</si>
  <si>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</si>
  <si>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</si>
  <si>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</si>
  <si>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</si>
  <si>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</si>
  <si>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</si>
  <si>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</si>
  <si>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</si>
  <si>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</si>
  <si>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</si>
  <si>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</si>
  <si>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</si>
  <si>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</si>
  <si>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</si>
  <si>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</si>
  <si>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</si>
  <si>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</si>
  <si>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</si>
  <si>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</si>
  <si>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</si>
  <si>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</si>
  <si>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</si>
  <si>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</si>
  <si>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</si>
  <si>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</si>
  <si>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</si>
  <si>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</si>
  <si>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</si>
  <si>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</si>
  <si>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</si>
  <si>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</si>
  <si>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</si>
  <si>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</si>
  <si>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</si>
  <si>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</si>
  <si>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</si>
  <si>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</si>
  <si>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</si>
  <si>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</si>
  <si>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</si>
  <si>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</si>
  <si>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</si>
  <si>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</si>
  <si>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</si>
  <si>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</si>
  <si>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</si>
  <si>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</si>
  <si>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</si>
  <si>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</si>
  <si>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</si>
  <si>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</si>
  <si>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</si>
  <si>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</si>
  <si>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</si>
  <si>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</si>
  <si>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</si>
  <si>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</si>
  <si>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</si>
  <si>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</si>
  <si>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</si>
  <si>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</si>
  <si>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</si>
  <si>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</si>
  <si>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</si>
  <si>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18</t>
  </si>
  <si>
    <t/>
  </si>
  <si>
    <t>Klinika psychiatrie</t>
  </si>
  <si>
    <t>50113001</t>
  </si>
  <si>
    <t>Lékárna - léčiva</t>
  </si>
  <si>
    <t>50113006</t>
  </si>
  <si>
    <t>Lékárna - enterární výživa</t>
  </si>
  <si>
    <t>50113013</t>
  </si>
  <si>
    <t>Lékárna - antibiotika</t>
  </si>
  <si>
    <t>50113014</t>
  </si>
  <si>
    <t>Lékárna - antimykotika</t>
  </si>
  <si>
    <t>SumaKL</t>
  </si>
  <si>
    <t>1811</t>
  </si>
  <si>
    <t>Klinika psychiatrie, lůžkové oddělení 32A</t>
  </si>
  <si>
    <t>SumaNS</t>
  </si>
  <si>
    <t>mezeraNS</t>
  </si>
  <si>
    <t>1812</t>
  </si>
  <si>
    <t>PSY, lůžkové oddělení 32C + krizové centrum</t>
  </si>
  <si>
    <t>1813</t>
  </si>
  <si>
    <t>Klinika psychiatrie, lůžkové oddělení 32B</t>
  </si>
  <si>
    <t>1821</t>
  </si>
  <si>
    <t>Klinika psychiatrie, ambulance</t>
  </si>
  <si>
    <t>1823</t>
  </si>
  <si>
    <t>Klinika psychiatrie, ambulance AT centrum</t>
  </si>
  <si>
    <t>167666</t>
  </si>
  <si>
    <t>TOLURA 40 MG</t>
  </si>
  <si>
    <t>POR TBL NOB 28X40MG</t>
  </si>
  <si>
    <t>849482</t>
  </si>
  <si>
    <t>129829</t>
  </si>
  <si>
    <t>APO-QUETIAPIN 100 MG</t>
  </si>
  <si>
    <t>POR TBL FLM 30X100MG</t>
  </si>
  <si>
    <t>145560</t>
  </si>
  <si>
    <t>45560</t>
  </si>
  <si>
    <t>SEROPRAM 40MG/ML</t>
  </si>
  <si>
    <t>GTT 1X15ML 40MG/ML</t>
  </si>
  <si>
    <t>O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</si>
  <si>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</si>
  <si>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</si>
  <si>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</si>
  <si>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</si>
  <si>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</si>
  <si>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</si>
  <si>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</si>
  <si>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</si>
  <si>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</si>
  <si>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</si>
  <si>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</si>
  <si>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</si>
  <si>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</si>
  <si>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</si>
  <si>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</si>
  <si>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</si>
  <si>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</si>
  <si>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</si>
  <si>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100835</t>
  </si>
  <si>
    <t>835</t>
  </si>
  <si>
    <t>CALCIUM PANTHOTEN. SLOVAKOFARMA</t>
  </si>
  <si>
    <t>UNG 1X30GM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</si>
  <si>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</si>
  <si>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</si>
  <si>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</si>
  <si>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</si>
  <si>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</si>
  <si>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</si>
  <si>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</si>
  <si>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</si>
  <si>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</si>
  <si>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</si>
  <si>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</si>
  <si>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</si>
  <si>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</si>
  <si>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</si>
  <si>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</si>
  <si>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</si>
  <si>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</si>
  <si>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</si>
  <si>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</si>
  <si>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</si>
  <si>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</si>
  <si>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</si>
  <si>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</si>
  <si>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</si>
  <si>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</si>
  <si>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</si>
  <si>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</si>
  <si>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</si>
  <si>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</si>
  <si>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</si>
  <si>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</si>
  <si>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</si>
  <si>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</si>
  <si>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</si>
  <si>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114075</t>
  </si>
  <si>
    <t>14075</t>
  </si>
  <si>
    <t>DETRALEX</t>
  </si>
  <si>
    <t>POR TBL FLM 60</t>
  </si>
  <si>
    <t>118304</t>
  </si>
  <si>
    <t>18304</t>
  </si>
  <si>
    <t>RINGERFUNDIN B.BRAUN</t>
  </si>
  <si>
    <t>INF SOL 10X500ML PE</t>
  </si>
  <si>
    <t>125366</t>
  </si>
  <si>
    <t>25366</t>
  </si>
  <si>
    <t>HELICID 20 ZENTIVA</t>
  </si>
  <si>
    <t>POR CPS ETD 90X20MG</t>
  </si>
  <si>
    <t>132225</t>
  </si>
  <si>
    <t>32225</t>
  </si>
  <si>
    <t>BETALOC ZOK 25 MG</t>
  </si>
  <si>
    <t>TBL RET 28X25MG</t>
  </si>
  <si>
    <t>146964</t>
  </si>
  <si>
    <t>46964</t>
  </si>
  <si>
    <t>RISPERDAL 1MG</t>
  </si>
  <si>
    <t>TBL OBD 20X1MG</t>
  </si>
  <si>
    <t>148578</t>
  </si>
  <si>
    <t>48578</t>
  </si>
  <si>
    <t>TIAPRIDAL</t>
  </si>
  <si>
    <t>POR TBLNOB 50X100MG</t>
  </si>
  <si>
    <t>150117</t>
  </si>
  <si>
    <t>50117</t>
  </si>
  <si>
    <t>TRIASYN 5/5 MG</t>
  </si>
  <si>
    <t>POR TBL RET 30</t>
  </si>
  <si>
    <t>155823</t>
  </si>
  <si>
    <t>55823</t>
  </si>
  <si>
    <t>TBL OBD 20X500MG</t>
  </si>
  <si>
    <t>155947</t>
  </si>
  <si>
    <t>55947</t>
  </si>
  <si>
    <t>OPHTAL LIQ 2X50ML</t>
  </si>
  <si>
    <t>156807</t>
  </si>
  <si>
    <t>56807</t>
  </si>
  <si>
    <t>FURORESE 125</t>
  </si>
  <si>
    <t>TBL 30X125MG</t>
  </si>
  <si>
    <t>162320</t>
  </si>
  <si>
    <t>62320</t>
  </si>
  <si>
    <t>BETADINE</t>
  </si>
  <si>
    <t>UNG 1X20GM</t>
  </si>
  <si>
    <t>183318</t>
  </si>
  <si>
    <t>83318</t>
  </si>
  <si>
    <t>DIGOXIN 0.125 LECIVA</t>
  </si>
  <si>
    <t>TBL 30X0.125MG</t>
  </si>
  <si>
    <t>185719</t>
  </si>
  <si>
    <t>85719</t>
  </si>
  <si>
    <t>ISOKET SPRAY</t>
  </si>
  <si>
    <t>SPR 1X12.4GM(=15ML)</t>
  </si>
  <si>
    <t>193582</t>
  </si>
  <si>
    <t>93582</t>
  </si>
  <si>
    <t>ANACID 5ML</t>
  </si>
  <si>
    <t>SUS 30X5ML</t>
  </si>
  <si>
    <t>197522</t>
  </si>
  <si>
    <t>97522</t>
  </si>
  <si>
    <t>TBL OBD 30</t>
  </si>
  <si>
    <t>395997</t>
  </si>
  <si>
    <t>DZ SOFTASEPT N BEZBARVÝ 250 ml</t>
  </si>
  <si>
    <t>500618</t>
  </si>
  <si>
    <t>125753</t>
  </si>
  <si>
    <t xml:space="preserve">Essentiale Forte N </t>
  </si>
  <si>
    <t>por.cps.dur.100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</si>
  <si>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</si>
  <si>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</si>
  <si>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</si>
  <si>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</si>
  <si>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</si>
  <si>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</si>
  <si>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</si>
  <si>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</si>
  <si>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</si>
  <si>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</si>
  <si>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</si>
  <si>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</si>
  <si>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</si>
  <si>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</si>
  <si>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</si>
  <si>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</si>
  <si>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</si>
  <si>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</si>
  <si>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</si>
  <si>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</si>
  <si>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</si>
  <si>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</si>
  <si>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</si>
  <si>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</si>
  <si>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848632</t>
  </si>
  <si>
    <t>125315</t>
  </si>
  <si>
    <t>INJ SOL 12X2ML/100MG</t>
  </si>
  <si>
    <t>850010</t>
  </si>
  <si>
    <t>149543</t>
  </si>
  <si>
    <t>CLOPIDOGREL APOTEX 75 MG</t>
  </si>
  <si>
    <t>POR TBL FLM 30X75MG</t>
  </si>
  <si>
    <t>102539</t>
  </si>
  <si>
    <t>2539</t>
  </si>
  <si>
    <t>GTT 1X10ML/20MG</t>
  </si>
  <si>
    <t>109139</t>
  </si>
  <si>
    <t>9139</t>
  </si>
  <si>
    <t>HEMINEVRIN 300MG</t>
  </si>
  <si>
    <t>CPS 100X300MG</t>
  </si>
  <si>
    <t>116029</t>
  </si>
  <si>
    <t>16029</t>
  </si>
  <si>
    <t>ANAFRANIL 25</t>
  </si>
  <si>
    <t>TBL OBD 30X25MG</t>
  </si>
  <si>
    <t>118305</t>
  </si>
  <si>
    <t>18305</t>
  </si>
  <si>
    <t>INF SOL10X1000ML PE</t>
  </si>
  <si>
    <t>122110</t>
  </si>
  <si>
    <t>22110</t>
  </si>
  <si>
    <t>GLIBOMET</t>
  </si>
  <si>
    <t>POR TBL FLM 100</t>
  </si>
  <si>
    <t>138839</t>
  </si>
  <si>
    <t>DORETA 37,5 MG/325 MG</t>
  </si>
  <si>
    <t>POR TBL FLM 10</t>
  </si>
  <si>
    <t>146991</t>
  </si>
  <si>
    <t>46991</t>
  </si>
  <si>
    <t>IMODIUM</t>
  </si>
  <si>
    <t>CPS 20X2MG</t>
  </si>
  <si>
    <t>163425</t>
  </si>
  <si>
    <t>ASPIRIN PROTECT 100</t>
  </si>
  <si>
    <t>POR TBL ENT 50X100MG</t>
  </si>
  <si>
    <t>196610</t>
  </si>
  <si>
    <t>96610</t>
  </si>
  <si>
    <t>APAURIN</t>
  </si>
  <si>
    <t>INJ 10X2ML/10MG</t>
  </si>
  <si>
    <t>848560</t>
  </si>
  <si>
    <t>125752</t>
  </si>
  <si>
    <t>ESSENTIALE FORTE N</t>
  </si>
  <si>
    <t>POR CPS DUR 50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</si>
  <si>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</si>
  <si>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</si>
  <si>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</si>
  <si>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</si>
  <si>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</si>
  <si>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</si>
  <si>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</si>
  <si>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920170</t>
  </si>
  <si>
    <t>DZ TRIXO 500 ML</t>
  </si>
  <si>
    <t>100874</t>
  </si>
  <si>
    <t>874</t>
  </si>
  <si>
    <t>OPHTHALMO-AZULEN</t>
  </si>
  <si>
    <t>UNG OPH 1X5GM</t>
  </si>
  <si>
    <t>194852</t>
  </si>
  <si>
    <t>94852</t>
  </si>
  <si>
    <t>SOLUVIT N PRO INFUS.</t>
  </si>
  <si>
    <t>INJ SIC 10</t>
  </si>
  <si>
    <t>841498</t>
  </si>
  <si>
    <t>Carbosorb tbl.20-blistr</t>
  </si>
  <si>
    <t>101940</t>
  </si>
  <si>
    <t>1940</t>
  </si>
  <si>
    <t>OXAZEPAM TBL.20X10MG</t>
  </si>
  <si>
    <t>TBL 20X10MG(BLISTR)</t>
  </si>
  <si>
    <t>114693</t>
  </si>
  <si>
    <t>14693</t>
  </si>
  <si>
    <t>TARKA 180/2 MG TBL.</t>
  </si>
  <si>
    <t>POR TBL RET 28</t>
  </si>
  <si>
    <t>125930</t>
  </si>
  <si>
    <t>25930</t>
  </si>
  <si>
    <t>ZYPREXA 10 MG</t>
  </si>
  <si>
    <t>POR TBL FLM 28X10MG</t>
  </si>
  <si>
    <t>187149</t>
  </si>
  <si>
    <t>87149</t>
  </si>
  <si>
    <t>THYROZOL 10</t>
  </si>
  <si>
    <t>TBL OBD 50X10MG</t>
  </si>
  <si>
    <t>199138</t>
  </si>
  <si>
    <t>99138</t>
  </si>
  <si>
    <t>AKTIFERRIN</t>
  </si>
  <si>
    <t>GTT 1X30ML</t>
  </si>
  <si>
    <t>199466</t>
  </si>
  <si>
    <t>BURONIL 25 MG</t>
  </si>
  <si>
    <t>POR TBL OBD 50X25MG</t>
  </si>
  <si>
    <t>100055</t>
  </si>
  <si>
    <t>55</t>
  </si>
  <si>
    <t>B-KOMPLEX LECIVA</t>
  </si>
  <si>
    <t>DRG 20(2X10)/FORTE/</t>
  </si>
  <si>
    <t>114711</t>
  </si>
  <si>
    <t>14711</t>
  </si>
  <si>
    <t>TARDYFERON</t>
  </si>
  <si>
    <t>TBL RET 30</t>
  </si>
  <si>
    <t>128791</t>
  </si>
  <si>
    <t>28791</t>
  </si>
  <si>
    <t>TOVIAZ 8 MG</t>
  </si>
  <si>
    <t>POR TBL PRO 28X8MG</t>
  </si>
  <si>
    <t>175025</t>
  </si>
  <si>
    <t>75025</t>
  </si>
  <si>
    <t>THIAMIN LECIVA</t>
  </si>
  <si>
    <t>TBL 20X50MG(BLISTR)</t>
  </si>
  <si>
    <t>102159</t>
  </si>
  <si>
    <t>2159</t>
  </si>
  <si>
    <t>SULFASALAZIN</t>
  </si>
  <si>
    <t>TBL 50X500MG</t>
  </si>
  <si>
    <t>844148</t>
  </si>
  <si>
    <t>104694</t>
  </si>
  <si>
    <t>MUCOSOLVAN PRO DOSPĚLÉ</t>
  </si>
  <si>
    <t>POR SIR 1X100ML</t>
  </si>
  <si>
    <t>154815</t>
  </si>
  <si>
    <t>TETANOL PUR</t>
  </si>
  <si>
    <t>INJ SUS 1X0.5ML</t>
  </si>
  <si>
    <t>175428</t>
  </si>
  <si>
    <t>75428</t>
  </si>
  <si>
    <t>CHLORPROTHIXEN LECIVA (BLISTR)</t>
  </si>
  <si>
    <t>TBL OBD 30X50MG</t>
  </si>
  <si>
    <t>850675</t>
  </si>
  <si>
    <t>Menalind professional tělové mléko 500ml</t>
  </si>
  <si>
    <t>900552</t>
  </si>
  <si>
    <t>KL SOL.ACIDI BORICI 3%,250G</t>
  </si>
  <si>
    <t>930078</t>
  </si>
  <si>
    <t>KL ONDREJOVA MAST, 100G</t>
  </si>
  <si>
    <t>185256</t>
  </si>
  <si>
    <t>85256</t>
  </si>
  <si>
    <t>RIVOTRIL 2.5MG/ML</t>
  </si>
  <si>
    <t>POR GTT SOL 1x10ML</t>
  </si>
  <si>
    <t>130521</t>
  </si>
  <si>
    <t>30521</t>
  </si>
  <si>
    <t>ZIBOR 2500 IU</t>
  </si>
  <si>
    <t>INJ SOL 10X0.2ML</t>
  </si>
  <si>
    <t>900007</t>
  </si>
  <si>
    <t>KL SOL.HYD.PEROX.3% 100G</t>
  </si>
  <si>
    <t>911928</t>
  </si>
  <si>
    <t>KL ETHANOL.C.BENZINO 250G</t>
  </si>
  <si>
    <t>119570</t>
  </si>
  <si>
    <t>19570</t>
  </si>
  <si>
    <t>LAGOSA</t>
  </si>
  <si>
    <t>DRG 50X150MG</t>
  </si>
  <si>
    <t>850608</t>
  </si>
  <si>
    <t>169303</t>
  </si>
  <si>
    <t>ARTEOPTIC 2%</t>
  </si>
  <si>
    <t>OPH GTT SOL 3X5ML</t>
  </si>
  <si>
    <t>116033</t>
  </si>
  <si>
    <t>16033</t>
  </si>
  <si>
    <t>LEPONEX 25 MG</t>
  </si>
  <si>
    <t>TBL 50X25MG</t>
  </si>
  <si>
    <t>125919</t>
  </si>
  <si>
    <t>25919</t>
  </si>
  <si>
    <t>ZYPREXA VELOTAB 10 MG</t>
  </si>
  <si>
    <t>POR TBL DIS 28X10MG</t>
  </si>
  <si>
    <t>186901</t>
  </si>
  <si>
    <t>86901</t>
  </si>
  <si>
    <t>CISORDINOL DEPOT(CLOPIXOL DEP.)</t>
  </si>
  <si>
    <t>INJ 10X1ML/200MG</t>
  </si>
  <si>
    <t>921248</t>
  </si>
  <si>
    <t>KL CPS PLACEBO</t>
  </si>
  <si>
    <t>845133</t>
  </si>
  <si>
    <t>27900</t>
  </si>
  <si>
    <t xml:space="preserve">SUBOXONE 2 MG/0,5 MG </t>
  </si>
  <si>
    <t xml:space="preserve">ORM TBL SLG 7 </t>
  </si>
  <si>
    <t>849377</t>
  </si>
  <si>
    <t>107899</t>
  </si>
  <si>
    <t>APO-FLUOXETINE</t>
  </si>
  <si>
    <t>POR CPS DUR 30X20MG</t>
  </si>
  <si>
    <t>159710</t>
  </si>
  <si>
    <t>59710</t>
  </si>
  <si>
    <t>PROSTAMOL UNO</t>
  </si>
  <si>
    <t>CPS 30X320MG</t>
  </si>
  <si>
    <t>180087</t>
  </si>
  <si>
    <t>SYMBICORT TURBUHALER 200 MIKROGRAMŮ/ 6 MIKROGRAMŮ/</t>
  </si>
  <si>
    <t>INH PLV 1X120DÁV</t>
  </si>
  <si>
    <t>125092</t>
  </si>
  <si>
    <t>25092</t>
  </si>
  <si>
    <t>FEVARIN 50</t>
  </si>
  <si>
    <t>POR TBL FLM 30X50MG</t>
  </si>
  <si>
    <t>848415</t>
  </si>
  <si>
    <t>500291</t>
  </si>
  <si>
    <t>VIMPAT 100 MG</t>
  </si>
  <si>
    <t>POR TBL FLM 56X100MG</t>
  </si>
  <si>
    <t>176954</t>
  </si>
  <si>
    <t>ALGIFEN NEO</t>
  </si>
  <si>
    <t>POR GTT SOL 1X50ML</t>
  </si>
  <si>
    <t>128167</t>
  </si>
  <si>
    <t>28167</t>
  </si>
  <si>
    <t>ABILIFY 15 MG</t>
  </si>
  <si>
    <t>POR TBL NOB 28X15MG</t>
  </si>
  <si>
    <t>142150</t>
  </si>
  <si>
    <t>DONEPEZIL MYLAN 5 MG POTAHOVANÉ TABLETY</t>
  </si>
  <si>
    <t>POR TBL FLM 28X5MG</t>
  </si>
  <si>
    <t>185810</t>
  </si>
  <si>
    <t>85810</t>
  </si>
  <si>
    <t>LERIVON</t>
  </si>
  <si>
    <t>TBL 20X30MG</t>
  </si>
  <si>
    <t>848833</t>
  </si>
  <si>
    <t>125514</t>
  </si>
  <si>
    <t>APO-ATENOL 50 MG</t>
  </si>
  <si>
    <t>POR TBL NOB 100X50MG</t>
  </si>
  <si>
    <t>P</t>
  </si>
  <si>
    <t>112892</t>
  </si>
  <si>
    <t>12892</t>
  </si>
  <si>
    <t>AULIN</t>
  </si>
  <si>
    <t>TBL 30X100MG</t>
  </si>
  <si>
    <t>113768</t>
  </si>
  <si>
    <t>13768</t>
  </si>
  <si>
    <t>CORDARONE</t>
  </si>
  <si>
    <t>POR TBL NOB60X200MG</t>
  </si>
  <si>
    <t>116932</t>
  </si>
  <si>
    <t>16932</t>
  </si>
  <si>
    <t>MOXOSTAD 0.4 MG</t>
  </si>
  <si>
    <t>POR TBL FLM30X0.4MG</t>
  </si>
  <si>
    <t>149113</t>
  </si>
  <si>
    <t>49113</t>
  </si>
  <si>
    <t>CONTROLOC 20 MG</t>
  </si>
  <si>
    <t>POR TBL ENT 28X20MG</t>
  </si>
  <si>
    <t>156981</t>
  </si>
  <si>
    <t>56981</t>
  </si>
  <si>
    <t>TRITACE 5</t>
  </si>
  <si>
    <t>TBL 30X5MG</t>
  </si>
  <si>
    <t>166030</t>
  </si>
  <si>
    <t>66030</t>
  </si>
  <si>
    <t>ZODAC</t>
  </si>
  <si>
    <t>TBL OBD 30X10MG</t>
  </si>
  <si>
    <t>184398</t>
  </si>
  <si>
    <t>84398</t>
  </si>
  <si>
    <t>NEURONTIN 100MG</t>
  </si>
  <si>
    <t>CPS 100X100MG</t>
  </si>
  <si>
    <t>190957</t>
  </si>
  <si>
    <t>90957</t>
  </si>
  <si>
    <t>XANAX</t>
  </si>
  <si>
    <t>TBL 30X0.25MG</t>
  </si>
  <si>
    <t>193013</t>
  </si>
  <si>
    <t>93013</t>
  </si>
  <si>
    <t>SORTIS 10MG</t>
  </si>
  <si>
    <t>193016</t>
  </si>
  <si>
    <t>93016</t>
  </si>
  <si>
    <t>SORTIS 20MG</t>
  </si>
  <si>
    <t>TBL OBD 30X20MG</t>
  </si>
  <si>
    <t>394404</t>
  </si>
  <si>
    <t>168373</t>
  </si>
  <si>
    <t>PRADAXA 150 MG</t>
  </si>
  <si>
    <t>POR CPS DUR 60X1X150 MG</t>
  </si>
  <si>
    <t>844554</t>
  </si>
  <si>
    <t>114065</t>
  </si>
  <si>
    <t>LOZAP 50 ZENTIVA</t>
  </si>
  <si>
    <t>850087</t>
  </si>
  <si>
    <t>120791</t>
  </si>
  <si>
    <t>APO-PERINDO 4 MG</t>
  </si>
  <si>
    <t>POR TBL NOB 30X4MG</t>
  </si>
  <si>
    <t>117425</t>
  </si>
  <si>
    <t>17425</t>
  </si>
  <si>
    <t>CITALEC 10 ZENTIVA</t>
  </si>
  <si>
    <t>POR TBL FLM30X10MG</t>
  </si>
  <si>
    <t>153642</t>
  </si>
  <si>
    <t>53642</t>
  </si>
  <si>
    <t>DIROTON 10MG</t>
  </si>
  <si>
    <t>TBL 28X10MG</t>
  </si>
  <si>
    <t>192587</t>
  </si>
  <si>
    <t>92587</t>
  </si>
  <si>
    <t>DEPAKINE CHRONO 500MG(PULENE)</t>
  </si>
  <si>
    <t>TBL RET 30X500MG</t>
  </si>
  <si>
    <t>844377</t>
  </si>
  <si>
    <t>102684</t>
  </si>
  <si>
    <t>BETAHISTIN ACTAVIS 16 MG</t>
  </si>
  <si>
    <t>POR TBL NOB 60X16MG</t>
  </si>
  <si>
    <t>848925</t>
  </si>
  <si>
    <t>148068</t>
  </si>
  <si>
    <t>ROSUCARD 10 MG POTAHOVANÉ TABLETY</t>
  </si>
  <si>
    <t>POR TBL FLM 30X10MG</t>
  </si>
  <si>
    <t>848947</t>
  </si>
  <si>
    <t>135928</t>
  </si>
  <si>
    <t>ESOPREX 10 MG</t>
  </si>
  <si>
    <t>849500</t>
  </si>
  <si>
    <t>120805</t>
  </si>
  <si>
    <t>APO-PERINDO 8 MG</t>
  </si>
  <si>
    <t>POR TBL NOB 30X8MG</t>
  </si>
  <si>
    <t>122678</t>
  </si>
  <si>
    <t>QUETIAPIN SANDOZ 25 MG</t>
  </si>
  <si>
    <t>POR TBL FLM 30X25MG</t>
  </si>
  <si>
    <t>132058</t>
  </si>
  <si>
    <t>32058</t>
  </si>
  <si>
    <t>FRAXIPARINE</t>
  </si>
  <si>
    <t>INJ SOL 10X0.3ML</t>
  </si>
  <si>
    <t>153951</t>
  </si>
  <si>
    <t>53951</t>
  </si>
  <si>
    <t>ZOLOFT 100MG</t>
  </si>
  <si>
    <t>TBL OBD 28X100MG</t>
  </si>
  <si>
    <t>184262</t>
  </si>
  <si>
    <t>84262</t>
  </si>
  <si>
    <t>TRALGIT GTT.</t>
  </si>
  <si>
    <t>POR GTT SOL 1X96ML</t>
  </si>
  <si>
    <t>117139</t>
  </si>
  <si>
    <t>17139</t>
  </si>
  <si>
    <t>LAMICTAL 50 MG</t>
  </si>
  <si>
    <t>POR TBL NOB 42X50MG</t>
  </si>
  <si>
    <t>153950</t>
  </si>
  <si>
    <t>53950</t>
  </si>
  <si>
    <t>ZOLOFT 50MG</t>
  </si>
  <si>
    <t>TBL OBD 28X50MG</t>
  </si>
  <si>
    <t>154032</t>
  </si>
  <si>
    <t>54032</t>
  </si>
  <si>
    <t>VERAPAMIL AL 240 RETARD</t>
  </si>
  <si>
    <t>POR TBL RET50X240MG</t>
  </si>
  <si>
    <t>845467</t>
  </si>
  <si>
    <t>114360</t>
  </si>
  <si>
    <t>RORENDO ORO TAB 1 MG</t>
  </si>
  <si>
    <t>POR TBL DIS 30X1MG</t>
  </si>
  <si>
    <t>116647</t>
  </si>
  <si>
    <t>16647</t>
  </si>
  <si>
    <t>MIRZATEN 45</t>
  </si>
  <si>
    <t>POR TBL FLM 30X45MG</t>
  </si>
  <si>
    <t>846016</t>
  </si>
  <si>
    <t>Nutrison Advanced Protison 500ml</t>
  </si>
  <si>
    <t>1X500ML</t>
  </si>
  <si>
    <t>33527</t>
  </si>
  <si>
    <t>NUTRISON</t>
  </si>
  <si>
    <t>POR SOL 1X500ML</t>
  </si>
  <si>
    <t>33526</t>
  </si>
  <si>
    <t>POR SOL 1X1000ML</t>
  </si>
  <si>
    <t>101076</t>
  </si>
  <si>
    <t>1076</t>
  </si>
  <si>
    <t>OPHTHALMO-FRAMYKOIN</t>
  </si>
  <si>
    <t>106264</t>
  </si>
  <si>
    <t>6264</t>
  </si>
  <si>
    <t>SUMETROLIM</t>
  </si>
  <si>
    <t>TBL 20X480MG</t>
  </si>
  <si>
    <t>114877</t>
  </si>
  <si>
    <t>14877</t>
  </si>
  <si>
    <t>IALUGEN PLUS</t>
  </si>
  <si>
    <t>CRM 1X60GM</t>
  </si>
  <si>
    <t>105960</t>
  </si>
  <si>
    <t>5960</t>
  </si>
  <si>
    <t>V-PENICILIN 750MG SLOVAKOFARMA</t>
  </si>
  <si>
    <t>TBL 20X750MG-BLISTR</t>
  </si>
  <si>
    <t>153202</t>
  </si>
  <si>
    <t>53202</t>
  </si>
  <si>
    <t>CIPHIN 500</t>
  </si>
  <si>
    <t>TBL OBD 10X500MG</t>
  </si>
  <si>
    <t>153922</t>
  </si>
  <si>
    <t>53922</t>
  </si>
  <si>
    <t>CIPHIN PRO INFUSION.200MG/100ML</t>
  </si>
  <si>
    <t>INF 1X100ML/200MG</t>
  </si>
  <si>
    <t>155636</t>
  </si>
  <si>
    <t>55636</t>
  </si>
  <si>
    <t>OFLOXIN 200</t>
  </si>
  <si>
    <t>TBL OBD 10X200MG</t>
  </si>
  <si>
    <t>101421</t>
  </si>
  <si>
    <t>1421</t>
  </si>
  <si>
    <t>LAMISIL 250 MG</t>
  </si>
  <si>
    <t>POR TBL NOB14X250MG</t>
  </si>
  <si>
    <t>845376</t>
  </si>
  <si>
    <t>107641</t>
  </si>
  <si>
    <t>MIRTAZAPIN SANDOZ 30 MG</t>
  </si>
  <si>
    <t>POR TBL FLM 30X30MG</t>
  </si>
  <si>
    <t>850190</t>
  </si>
  <si>
    <t>129831</t>
  </si>
  <si>
    <t>APO-QUETIAPIN 200 MG</t>
  </si>
  <si>
    <t>POR TBL FLM 30X200MG</t>
  </si>
  <si>
    <t>160259</t>
  </si>
  <si>
    <t>ESCITALOPRAM ORION 15 MG</t>
  </si>
  <si>
    <t>POR TBL FLM 28X15MG</t>
  </si>
  <si>
    <t>174750</t>
  </si>
  <si>
    <t>QUETIAPIN TEVA 200 MG RETARD</t>
  </si>
  <si>
    <t>POR TBL PRO 60X200MG</t>
  </si>
  <si>
    <t>194248</t>
  </si>
  <si>
    <t>94248</t>
  </si>
  <si>
    <t>ZOLPIDEM-RATIOPHARM 10 MG</t>
  </si>
  <si>
    <t>POR TBL FLM 10X10MG</t>
  </si>
  <si>
    <t>849941</t>
  </si>
  <si>
    <t>162142</t>
  </si>
  <si>
    <t>PARALEN 500</t>
  </si>
  <si>
    <t>POR TBL NOB 24X500MG</t>
  </si>
  <si>
    <t>850461</t>
  </si>
  <si>
    <t>122197</t>
  </si>
  <si>
    <t>PROTHAZIN</t>
  </si>
  <si>
    <t>POR TBL FLM 20X25MG</t>
  </si>
  <si>
    <t>102429</t>
  </si>
  <si>
    <t>2429</t>
  </si>
  <si>
    <t>TISERCIN</t>
  </si>
  <si>
    <t>TBL OBD 50X25MG</t>
  </si>
  <si>
    <t>116028</t>
  </si>
  <si>
    <t>16028</t>
  </si>
  <si>
    <t>ANAFRANIL SR 75</t>
  </si>
  <si>
    <t>TBL RET 20X75MG</t>
  </si>
  <si>
    <t>119757</t>
  </si>
  <si>
    <t>19757</t>
  </si>
  <si>
    <t>BELODERM</t>
  </si>
  <si>
    <t>DRM UNG1X30GM 0.05%</t>
  </si>
  <si>
    <t>846541</t>
  </si>
  <si>
    <t>112586</t>
  </si>
  <si>
    <t>NEBIVOLOL SANDOZ 5 MG</t>
  </si>
  <si>
    <t>POR TBL NOB 28X5MG</t>
  </si>
  <si>
    <t>147535</t>
  </si>
  <si>
    <t>47535</t>
  </si>
  <si>
    <t>DOGMATIL 50 MG</t>
  </si>
  <si>
    <t>POR CPS DUR 30X50MG</t>
  </si>
  <si>
    <t>185060</t>
  </si>
  <si>
    <t>85060</t>
  </si>
  <si>
    <t>ATARAX</t>
  </si>
  <si>
    <t>TBL OBD 25X25MG</t>
  </si>
  <si>
    <t>921134</t>
  </si>
  <si>
    <t>KL UNG.HYDROC.0,1G,LENIENS AD 100G</t>
  </si>
  <si>
    <t>921450</t>
  </si>
  <si>
    <t>KL UNG.HYDROC.0,25G,LENIENS AD 250G</t>
  </si>
  <si>
    <t>849695</t>
  </si>
  <si>
    <t>500578</t>
  </si>
  <si>
    <t>VALDOXAN 25 MG</t>
  </si>
  <si>
    <t>POR TBL FLM 28X25MG</t>
  </si>
  <si>
    <t>175433</t>
  </si>
  <si>
    <t>75433</t>
  </si>
  <si>
    <t>TBL OBD 30X15MG</t>
  </si>
  <si>
    <t>128162</t>
  </si>
  <si>
    <t>28162</t>
  </si>
  <si>
    <t>ABILIFY 10 MG</t>
  </si>
  <si>
    <t>POR TBL NOB 28X10MG</t>
  </si>
  <si>
    <t>56972</t>
  </si>
  <si>
    <t>TRITACE 1,25 MG</t>
  </si>
  <si>
    <t>POR TBL NOB 20X1.25MG</t>
  </si>
  <si>
    <t>149909</t>
  </si>
  <si>
    <t>49909</t>
  </si>
  <si>
    <t>LOKREN 20 MG</t>
  </si>
  <si>
    <t>POR TBL FLM 28X20MG</t>
  </si>
  <si>
    <t>193018</t>
  </si>
  <si>
    <t>93018</t>
  </si>
  <si>
    <t>SORTIS 20 MG</t>
  </si>
  <si>
    <t>POR TBL FLM100X20MG</t>
  </si>
  <si>
    <t>849713</t>
  </si>
  <si>
    <t>125046</t>
  </si>
  <si>
    <t>APO-AMLO 10</t>
  </si>
  <si>
    <t>POR TBL NOB 30X10MG</t>
  </si>
  <si>
    <t>199600</t>
  </si>
  <si>
    <t>99600</t>
  </si>
  <si>
    <t>POR TBL FLM 90X10MG</t>
  </si>
  <si>
    <t>128217</t>
  </si>
  <si>
    <t>28217</t>
  </si>
  <si>
    <t>LYRICA 75 MG</t>
  </si>
  <si>
    <t>POR CPSDUR56X75MG</t>
  </si>
  <si>
    <t>117431</t>
  </si>
  <si>
    <t>17431</t>
  </si>
  <si>
    <t>CITALEC 20 ZENTIVA</t>
  </si>
  <si>
    <t>POR TBL FLM30X20MG</t>
  </si>
  <si>
    <t>192034</t>
  </si>
  <si>
    <t>92034</t>
  </si>
  <si>
    <t>DEPAKINE CHRONO 300</t>
  </si>
  <si>
    <t>TBL RET 100X300MG</t>
  </si>
  <si>
    <t>845370</t>
  </si>
  <si>
    <t>105845</t>
  </si>
  <si>
    <t>MIRTAZAPIN ORION 15 MG</t>
  </si>
  <si>
    <t>POR TBL DIS 90X15MG</t>
  </si>
  <si>
    <t>128223</t>
  </si>
  <si>
    <t>28223</t>
  </si>
  <si>
    <t>LYRICA 150 MG</t>
  </si>
  <si>
    <t>POR CPSDUR 56X150MG</t>
  </si>
  <si>
    <t>125273</t>
  </si>
  <si>
    <t>25273</t>
  </si>
  <si>
    <t>DOSTINEX 0.5 MG</t>
  </si>
  <si>
    <t>POR TBL NOB8X0.5MG</t>
  </si>
  <si>
    <t>850077</t>
  </si>
  <si>
    <t>163354</t>
  </si>
  <si>
    <t>ANASTRAD 1 MG POTAHOVANÁ TABLETA</t>
  </si>
  <si>
    <t>POR TBL FLM 30X1MG</t>
  </si>
  <si>
    <t>845594</t>
  </si>
  <si>
    <t>107643</t>
  </si>
  <si>
    <t>MIRTAZAPIN SANDOZ 45 MG</t>
  </si>
  <si>
    <t>988793</t>
  </si>
  <si>
    <t>142866</t>
  </si>
  <si>
    <t>QUETIAPINE POLPHARMA 100 MG POTAHOVANÉ TABLETY</t>
  </si>
  <si>
    <t>POR TBL FLM 60X100MG</t>
  </si>
  <si>
    <t>47995</t>
  </si>
  <si>
    <t>EZETROL 10 MG TABLETY</t>
  </si>
  <si>
    <t>POR TBL NOB 30X10MG B</t>
  </si>
  <si>
    <t>51367</t>
  </si>
  <si>
    <t>INF SOL 10X250MLPELAH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</si>
  <si>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</si>
  <si>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</si>
  <si>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</si>
  <si>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</si>
  <si>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</si>
  <si>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</si>
  <si>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</si>
  <si>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</si>
  <si>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</si>
  <si>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</si>
  <si>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</si>
  <si>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</si>
  <si>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</si>
  <si>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</si>
  <si>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</si>
  <si>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102479</t>
  </si>
  <si>
    <t>2479</t>
  </si>
  <si>
    <t>DITHIADEN</t>
  </si>
  <si>
    <t>TBL 20X2MG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</si>
  <si>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</si>
  <si>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</si>
  <si>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</si>
  <si>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</si>
  <si>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</si>
  <si>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</si>
  <si>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</si>
  <si>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114957</t>
  </si>
  <si>
    <t>14957</t>
  </si>
  <si>
    <t>RIVOTRIL 0.5 MG</t>
  </si>
  <si>
    <t>TBL 50X0.5MG</t>
  </si>
  <si>
    <t>130434</t>
  </si>
  <si>
    <t>30434</t>
  </si>
  <si>
    <t>VEROSPIRON</t>
  </si>
  <si>
    <t>TBL 100X25MG</t>
  </si>
  <si>
    <t>150335</t>
  </si>
  <si>
    <t>50335</t>
  </si>
  <si>
    <t>POR GTT SOL 1X25ML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</si>
  <si>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</si>
  <si>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</si>
  <si>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</si>
  <si>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</si>
  <si>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</si>
  <si>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</si>
  <si>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</si>
  <si>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</si>
  <si>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166555</t>
  </si>
  <si>
    <t>66555</t>
  </si>
  <si>
    <t>MAGNOSOLV</t>
  </si>
  <si>
    <t>GRA 30X6.1GM(SACKY)</t>
  </si>
  <si>
    <t>184360</t>
  </si>
  <si>
    <t>84360</t>
  </si>
  <si>
    <t>TENAXUM</t>
  </si>
  <si>
    <t>TBL 30X1MG</t>
  </si>
  <si>
    <t>188217</t>
  </si>
  <si>
    <t>88217</t>
  </si>
  <si>
    <t>LEXAURIN</t>
  </si>
  <si>
    <t>TBL 30X1.5MG</t>
  </si>
  <si>
    <t>193104</t>
  </si>
  <si>
    <t>93104</t>
  </si>
  <si>
    <t>DEGAN</t>
  </si>
  <si>
    <t>TBL 40X10MG</t>
  </si>
  <si>
    <t>196696</t>
  </si>
  <si>
    <t>96696</t>
  </si>
  <si>
    <t>INDAP</t>
  </si>
  <si>
    <t>CPS 30X2.5MG</t>
  </si>
  <si>
    <t>845697</t>
  </si>
  <si>
    <t>125599</t>
  </si>
  <si>
    <t>KALNORMIN</t>
  </si>
  <si>
    <t>POR TBL PRO 30X1GM</t>
  </si>
  <si>
    <t>850642</t>
  </si>
  <si>
    <t>169673</t>
  </si>
  <si>
    <t>CALTRATE PLUS</t>
  </si>
  <si>
    <t>POR TBL FLM 30</t>
  </si>
  <si>
    <t>158793</t>
  </si>
  <si>
    <t>58793</t>
  </si>
  <si>
    <t>ECOBEC 250 MCG</t>
  </si>
  <si>
    <t>AER DOS 1X200DAVEK</t>
  </si>
  <si>
    <t>169189</t>
  </si>
  <si>
    <t>69189</t>
  </si>
  <si>
    <t>EUTHYROX 50</t>
  </si>
  <si>
    <t>TBL 100X50RG</t>
  </si>
  <si>
    <t>193724</t>
  </si>
  <si>
    <t>93724</t>
  </si>
  <si>
    <t>INDOMETACIN 100 BERLIN-CHEMIE</t>
  </si>
  <si>
    <t>SUP 10X100MG</t>
  </si>
  <si>
    <t>846824</t>
  </si>
  <si>
    <t>124087</t>
  </si>
  <si>
    <t>PRESTANCE 5 MG/5 MG</t>
  </si>
  <si>
    <t>POR TBL NOB 30</t>
  </si>
  <si>
    <t>104207</t>
  </si>
  <si>
    <t>4207</t>
  </si>
  <si>
    <t>PROTHIADEN</t>
  </si>
  <si>
    <t>DRG 30X25MG</t>
  </si>
  <si>
    <t>114958</t>
  </si>
  <si>
    <t>14958</t>
  </si>
  <si>
    <t>RIVOTRIL 2 MG</t>
  </si>
  <si>
    <t>TBL 30X2MG</t>
  </si>
  <si>
    <t>165388</t>
  </si>
  <si>
    <t>65388</t>
  </si>
  <si>
    <t>TENORMIN</t>
  </si>
  <si>
    <t>167547</t>
  </si>
  <si>
    <t>67547</t>
  </si>
  <si>
    <t>ALMIRAL</t>
  </si>
  <si>
    <t>INJ 10X3ML/75MG</t>
  </si>
  <si>
    <t>194234</t>
  </si>
  <si>
    <t>94234</t>
  </si>
  <si>
    <t>GUAJACURAN</t>
  </si>
  <si>
    <t>DRG 30X200MG-BLISTR</t>
  </si>
  <si>
    <t>845265</t>
  </si>
  <si>
    <t>107935</t>
  </si>
  <si>
    <t>GLYVENOL 400</t>
  </si>
  <si>
    <t>POR CPS MOL 60X400MG</t>
  </si>
  <si>
    <t>850235</t>
  </si>
  <si>
    <t>160806</t>
  </si>
  <si>
    <t>PICOPREP PRÁŠEK PRO PŘÍPRAVU PERORÁLNÍHO ROZTOKU</t>
  </si>
  <si>
    <t>POR PLV SOL 2</t>
  </si>
  <si>
    <t>118279</t>
  </si>
  <si>
    <t>18279</t>
  </si>
  <si>
    <t>VESICARE 5 MG</t>
  </si>
  <si>
    <t>POR TBL FLM 100X5MG</t>
  </si>
  <si>
    <t>109305</t>
  </si>
  <si>
    <t>9305</t>
  </si>
  <si>
    <t>LOCOID 0.1%</t>
  </si>
  <si>
    <t>CRM 1X30GM 0.1%</t>
  </si>
  <si>
    <t>127953</t>
  </si>
  <si>
    <t>27953</t>
  </si>
  <si>
    <t>LANTUS 100 JEDNOTEK/ML SOLOSTAR</t>
  </si>
  <si>
    <t xml:space="preserve">SDR INJ SOL 5X3ML </t>
  </si>
  <si>
    <t>848352</t>
  </si>
  <si>
    <t>130172</t>
  </si>
  <si>
    <t>APO-VENLAFAXIN PROLONG 75 MG</t>
  </si>
  <si>
    <t>POR CPS PRO 30X75MG</t>
  </si>
  <si>
    <t>921533</t>
  </si>
  <si>
    <t>KL UNG.ELOCOM 15G,LENIENS AD 100G</t>
  </si>
  <si>
    <t>177047</t>
  </si>
  <si>
    <t>77047</t>
  </si>
  <si>
    <t>PROTHIADEN 75</t>
  </si>
  <si>
    <t>TBL OBD 30X75MG</t>
  </si>
  <si>
    <t>191017</t>
  </si>
  <si>
    <t>91017</t>
  </si>
  <si>
    <t>URSOFALK</t>
  </si>
  <si>
    <t>CPS 100X250MG</t>
  </si>
  <si>
    <t>198791</t>
  </si>
  <si>
    <t>98791</t>
  </si>
  <si>
    <t>DEPREX LÉČIVA</t>
  </si>
  <si>
    <t>850729</t>
  </si>
  <si>
    <t>157875</t>
  </si>
  <si>
    <t>PARACETAMOL KABI 10MG/ML</t>
  </si>
  <si>
    <t>INF SOL 10X100ML/1000MG</t>
  </si>
  <si>
    <t>850427</t>
  </si>
  <si>
    <t>162857</t>
  </si>
  <si>
    <t>AFLUDITEN 25 MG/ML</t>
  </si>
  <si>
    <t>INJ SOL 5X1ML/25MG</t>
  </si>
  <si>
    <t>147544</t>
  </si>
  <si>
    <t>47544</t>
  </si>
  <si>
    <t>WELLBUTRIN SR</t>
  </si>
  <si>
    <t>POR TBL PRO30X150MG</t>
  </si>
  <si>
    <t>849469</t>
  </si>
  <si>
    <t>130193</t>
  </si>
  <si>
    <t>APO-VENLAFAXIN PROLONG 150 MG</t>
  </si>
  <si>
    <t>POR CPS PRO 100X150MG</t>
  </si>
  <si>
    <t>850145</t>
  </si>
  <si>
    <t>130175</t>
  </si>
  <si>
    <t>POR CPS PRO 100X75MG</t>
  </si>
  <si>
    <t>114954</t>
  </si>
  <si>
    <t>14954</t>
  </si>
  <si>
    <t>AURORIX 150 MG</t>
  </si>
  <si>
    <t>987698</t>
  </si>
  <si>
    <t>500873</t>
  </si>
  <si>
    <t>ZYPADHERA 300 MG</t>
  </si>
  <si>
    <t>INJ PLQ SUS PRO 1X300MG</t>
  </si>
  <si>
    <t>12026</t>
  </si>
  <si>
    <t>GLIMEPIRID SANDOZ 1 MG TABLETY</t>
  </si>
  <si>
    <t>POR TBL NOB 30X1MG</t>
  </si>
  <si>
    <t>163411</t>
  </si>
  <si>
    <t>LUDIOMIL 25</t>
  </si>
  <si>
    <t>124785</t>
  </si>
  <si>
    <t>24785</t>
  </si>
  <si>
    <t>MATRIFEN 50 MCG/H</t>
  </si>
  <si>
    <t>DRM EMP TDR 5X5,5MG</t>
  </si>
  <si>
    <t>27960</t>
  </si>
  <si>
    <t>APIDRA 100 JEDNOTEK/ML</t>
  </si>
  <si>
    <t>SDR INJ SOL 5X3ML SOLOSTAR</t>
  </si>
  <si>
    <t>56976</t>
  </si>
  <si>
    <t>TRITACE 2,5 MG</t>
  </si>
  <si>
    <t>POR TBL NOB 20X2.5MG</t>
  </si>
  <si>
    <t>104063</t>
  </si>
  <si>
    <t>4063</t>
  </si>
  <si>
    <t>CAVINTON</t>
  </si>
  <si>
    <t>TBL 50X5MG</t>
  </si>
  <si>
    <t>105496</t>
  </si>
  <si>
    <t>5496</t>
  </si>
  <si>
    <t>TBL OBD 60X10MG</t>
  </si>
  <si>
    <t>115316</t>
  </si>
  <si>
    <t>15316</t>
  </si>
  <si>
    <t>LOZAP H</t>
  </si>
  <si>
    <t>117121</t>
  </si>
  <si>
    <t>17121</t>
  </si>
  <si>
    <t>LANZUL</t>
  </si>
  <si>
    <t>CPS 28X30MG</t>
  </si>
  <si>
    <t>128222</t>
  </si>
  <si>
    <t>28222</t>
  </si>
  <si>
    <t>POR CPSDUR14X150MG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</si>
  <si>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</si>
  <si>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</si>
  <si>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</si>
  <si>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</si>
  <si>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</si>
  <si>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</si>
  <si>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</si>
  <si>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</si>
  <si>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196977</t>
  </si>
  <si>
    <t>96977</t>
  </si>
  <si>
    <t>849990</t>
  </si>
  <si>
    <t>102596</t>
  </si>
  <si>
    <t>CARVESAN 6,25</t>
  </si>
  <si>
    <t>POR TBL NOB 30X6,25MG</t>
  </si>
  <si>
    <t>158191</t>
  </si>
  <si>
    <t>TELMISARTAN SANDOZ 80 MG</t>
  </si>
  <si>
    <t>POR TBL NOB 30X80MG</t>
  </si>
  <si>
    <t>848895</t>
  </si>
  <si>
    <t>151056</t>
  </si>
  <si>
    <t>LAMICTAL 100 MG</t>
  </si>
  <si>
    <t>POR TBL NOB 42X100MG</t>
  </si>
  <si>
    <t>132083</t>
  </si>
  <si>
    <t>32083</t>
  </si>
  <si>
    <t>144997</t>
  </si>
  <si>
    <t>44997</t>
  </si>
  <si>
    <t>DEPAKINE CHRONO 500MG SECABLE</t>
  </si>
  <si>
    <t>TBL RET 100X500MG</t>
  </si>
  <si>
    <t>849054</t>
  </si>
  <si>
    <t>107847</t>
  </si>
  <si>
    <t>APO-PAROX</t>
  </si>
  <si>
    <t>117685</t>
  </si>
  <si>
    <t>17685</t>
  </si>
  <si>
    <t>MIRZATEN 30</t>
  </si>
  <si>
    <t>117135</t>
  </si>
  <si>
    <t>17135</t>
  </si>
  <si>
    <t>LAMICTAL 25 MG</t>
  </si>
  <si>
    <t>POR TBL NOB 42X25MG</t>
  </si>
  <si>
    <t>845433</t>
  </si>
  <si>
    <t>114356</t>
  </si>
  <si>
    <t>RORENDO ORO TAB 0,5 MG</t>
  </si>
  <si>
    <t>POR TBL DIS 30X0,5MG</t>
  </si>
  <si>
    <t>848722</t>
  </si>
  <si>
    <t>151057</t>
  </si>
  <si>
    <t>POR TBL NOB 98X100MG</t>
  </si>
  <si>
    <t>144637</t>
  </si>
  <si>
    <t>44637</t>
  </si>
  <si>
    <t>ZELDOX 40MG</t>
  </si>
  <si>
    <t>CPS 30X40MG</t>
  </si>
  <si>
    <t>117170</t>
  </si>
  <si>
    <t>17170</t>
  </si>
  <si>
    <t>BELOGENT KRÉM</t>
  </si>
  <si>
    <t>CRM 1X30GM</t>
  </si>
  <si>
    <t>164881</t>
  </si>
  <si>
    <t>64881</t>
  </si>
  <si>
    <t>BEROTEC N 100 MCG</t>
  </si>
  <si>
    <t>INH SOL PSS200 DAV</t>
  </si>
  <si>
    <t>842125</t>
  </si>
  <si>
    <t>DZ SOFTASEPT N BAREVNÝ 250 ml</t>
  </si>
  <si>
    <t>112061</t>
  </si>
  <si>
    <t>12061</t>
  </si>
  <si>
    <t>HALOPERIDOL DECANOAT</t>
  </si>
  <si>
    <t>INJ 5X1ML/50MG</t>
  </si>
  <si>
    <t>988071</t>
  </si>
  <si>
    <t>500874</t>
  </si>
  <si>
    <t>ZYPADHERA 405 MG</t>
  </si>
  <si>
    <t>INJ PLQ SUS PRO 1X405MG</t>
  </si>
  <si>
    <t>168089</t>
  </si>
  <si>
    <t>XEPLION 100 MG</t>
  </si>
  <si>
    <t>INJ SUS PRO 1X100MG+2JEHLY</t>
  </si>
  <si>
    <t>100394</t>
  </si>
  <si>
    <t>394</t>
  </si>
  <si>
    <t>ATROPIN BIOTIKA 1MG</t>
  </si>
  <si>
    <t>INJ 10X1ML/1MG</t>
  </si>
  <si>
    <t>2684</t>
  </si>
  <si>
    <t>MESOCAIN</t>
  </si>
  <si>
    <t>GEL 1X20GM</t>
  </si>
  <si>
    <t>184256</t>
  </si>
  <si>
    <t>84256</t>
  </si>
  <si>
    <t>ACYLPYRIN</t>
  </si>
  <si>
    <t>TBL 10X500MG</t>
  </si>
  <si>
    <t>500981</t>
  </si>
  <si>
    <t>KL METHADON 0,5% 500g</t>
  </si>
  <si>
    <t>930518</t>
  </si>
  <si>
    <t>MO BRALENKA  50 ml</t>
  </si>
  <si>
    <t>1813 - Klinika psychiatrie, lůžkové oddělení 32B</t>
  </si>
  <si>
    <t>1812 - PSY, lůžkové oddělení 32C + krizové centrum</t>
  </si>
  <si>
    <t>1811 - Klinika psychiatrie, lůžkové oddělení 32A</t>
  </si>
  <si>
    <t>N05AH04 - Kvetiapin</t>
  </si>
  <si>
    <t>N06DA02 - Donepezil</t>
  </si>
  <si>
    <t>D01BA02 - Terbinafin</t>
  </si>
  <si>
    <t>N06AB10 - Escitalopram</t>
  </si>
  <si>
    <t>N06AX11 - Mirtazapin</t>
  </si>
  <si>
    <t>N06AB04 - Citalopram</t>
  </si>
  <si>
    <t>N06AB03 - Fluoxetin</t>
  </si>
  <si>
    <t>C09CA07 - Telmisartan</t>
  </si>
  <si>
    <t>B01AE07 - Dabigatran-etexilát</t>
  </si>
  <si>
    <t>C03EA01 - Hydrochlorothiazid a kalium šetřící diuretika</t>
  </si>
  <si>
    <t>L02BG03 - Anastrozol</t>
  </si>
  <si>
    <t>C07AB03 - Atenolol</t>
  </si>
  <si>
    <t>N05AX08 - Risperidon</t>
  </si>
  <si>
    <t>C07AB05 - Betaxolol</t>
  </si>
  <si>
    <t>J01MA01 - Ofloxacin</t>
  </si>
  <si>
    <t>C07AG02 - Karvedilol</t>
  </si>
  <si>
    <t>N02AX02 - Tramadol</t>
  </si>
  <si>
    <t>C08CA01 - Amlodipin</t>
  </si>
  <si>
    <t>N05AE04 - Ziprasidon</t>
  </si>
  <si>
    <t>C08DA01 - Verapamil</t>
  </si>
  <si>
    <t>C02AC05 - Moxonidin</t>
  </si>
  <si>
    <t>C09AA03 - Lisinopril</t>
  </si>
  <si>
    <t>B01AB06 - Nadroparin</t>
  </si>
  <si>
    <t>C09AA04 - Perindopril</t>
  </si>
  <si>
    <t>J01MA02 - Ciprofloxacin</t>
  </si>
  <si>
    <t>C09AA05 - Ramipril</t>
  </si>
  <si>
    <t>M01AX17 - Nimesulid</t>
  </si>
  <si>
    <t>C09CA01 - Losartan</t>
  </si>
  <si>
    <t>N03AG01 - Kyselina valproová</t>
  </si>
  <si>
    <t>N03AX09 - Lamotrigin</t>
  </si>
  <si>
    <t>N03AX12 - Gabapentin</t>
  </si>
  <si>
    <t>N03AX16 - Pregabalin</t>
  </si>
  <si>
    <t>C09DA01 - Losartan a diuretika</t>
  </si>
  <si>
    <t>A06AD11 - Laktulóza</t>
  </si>
  <si>
    <t>C10AA05 - Atorvastatin</t>
  </si>
  <si>
    <t>N05BA12 - Alprazolam</t>
  </si>
  <si>
    <t>C01BD01 - Amiodaron</t>
  </si>
  <si>
    <t>N06AB05 - Paroxetin</t>
  </si>
  <si>
    <t>C10AA07 - Rosuvastatin</t>
  </si>
  <si>
    <t>N06AB06 - Sertralin</t>
  </si>
  <si>
    <t>B01AC04 - Klopidogrel</t>
  </si>
  <si>
    <t>N06AX16 - Venlafaxin</t>
  </si>
  <si>
    <t>A02BC03 - Lansoprazol</t>
  </si>
  <si>
    <t>N06BX18 - Vinpocetin</t>
  </si>
  <si>
    <t>N07CA01 - Betahistin</t>
  </si>
  <si>
    <t>V06XX - Potraviny pro zvláštní lékařské účely (PZLÚ)</t>
  </si>
  <si>
    <t>R06AE07 - Cetirizin</t>
  </si>
  <si>
    <t>G02CB03 - Kabergolin</t>
  </si>
  <si>
    <t>A02BC02 - Pantoprazol</t>
  </si>
  <si>
    <t>H02AB04 - Methylprednisolon</t>
  </si>
  <si>
    <t>A02BC02</t>
  </si>
  <si>
    <t>POR TBL ENT 28X20MG I</t>
  </si>
  <si>
    <t>B01AB06</t>
  </si>
  <si>
    <t>B01AC04</t>
  </si>
  <si>
    <t>B01AE07</t>
  </si>
  <si>
    <t>POR CPS DUR 60X1X150MG</t>
  </si>
  <si>
    <t>C01BD01</t>
  </si>
  <si>
    <t>POR TBL NOB 60X200MG</t>
  </si>
  <si>
    <t>C02AC05</t>
  </si>
  <si>
    <t>MOXOSTAD 0,4 MG</t>
  </si>
  <si>
    <t>POR TBL FLM 30X0.4MG</t>
  </si>
  <si>
    <t>C03EA01</t>
  </si>
  <si>
    <t>C07AB03</t>
  </si>
  <si>
    <t>C08DA01</t>
  </si>
  <si>
    <t>POR TBL RET 50X240MG</t>
  </si>
  <si>
    <t>C09AA03</t>
  </si>
  <si>
    <t>DIROTON 10 MG</t>
  </si>
  <si>
    <t>C09AA04</t>
  </si>
  <si>
    <t>C09AA05</t>
  </si>
  <si>
    <t>TRITACE 5 MG</t>
  </si>
  <si>
    <t>POR TBL NOB 30X5MG</t>
  </si>
  <si>
    <t>C09CA01</t>
  </si>
  <si>
    <t>C09CA07</t>
  </si>
  <si>
    <t>C10AA05</t>
  </si>
  <si>
    <t>SORTIS 10 MG</t>
  </si>
  <si>
    <t>C10AA07</t>
  </si>
  <si>
    <t>D01BA02</t>
  </si>
  <si>
    <t>POR TBL NOB 14X250MG</t>
  </si>
  <si>
    <t>J01MA01</t>
  </si>
  <si>
    <t>POR TBL FLM 10X200MG</t>
  </si>
  <si>
    <t>J01MA02</t>
  </si>
  <si>
    <t>POR TBL FLM 10X500MG</t>
  </si>
  <si>
    <t>CIPHIN PRO INFUSIONE 200 MG/100 ML</t>
  </si>
  <si>
    <t>INF SOL 1X100ML/200MG</t>
  </si>
  <si>
    <t>M01AX17</t>
  </si>
  <si>
    <t>POR TBL NOB 30X100MG</t>
  </si>
  <si>
    <t>N02AX02</t>
  </si>
  <si>
    <t>N03AG01</t>
  </si>
  <si>
    <t>DEPAKINE CHRONO 500 MG SÉCABLE</t>
  </si>
  <si>
    <t>POR TBL RET 30X500MG</t>
  </si>
  <si>
    <t>N03AX09</t>
  </si>
  <si>
    <t>N03AX12</t>
  </si>
  <si>
    <t>NEURONTIN 100 MG</t>
  </si>
  <si>
    <t>POR CPS DUR 100X100MG</t>
  </si>
  <si>
    <t>N05AH04</t>
  </si>
  <si>
    <t>N05AX08</t>
  </si>
  <si>
    <t>N05BA12</t>
  </si>
  <si>
    <t>XANAX 0,25 MG</t>
  </si>
  <si>
    <t>POR TBL NOB 30X0.25MG</t>
  </si>
  <si>
    <t>N06AB03</t>
  </si>
  <si>
    <t>N06AB04</t>
  </si>
  <si>
    <t>POR TBL FLM 30X10 MG</t>
  </si>
  <si>
    <t>SEROPRAM 40 MG/ML</t>
  </si>
  <si>
    <t>POR GTT SOL 1X15ML</t>
  </si>
  <si>
    <t>N06AB06</t>
  </si>
  <si>
    <t>ZOLOFT 50 MG</t>
  </si>
  <si>
    <t>POR TBL FLM 28X50MG</t>
  </si>
  <si>
    <t>ZOLOFT 100 MG</t>
  </si>
  <si>
    <t>POR TBL FLM 28X100MG</t>
  </si>
  <si>
    <t>N06AB10</t>
  </si>
  <si>
    <t>N06AX11</t>
  </si>
  <si>
    <t>MIRZATEN 45 MG</t>
  </si>
  <si>
    <t>N06DA02</t>
  </si>
  <si>
    <t>N07CA01</t>
  </si>
  <si>
    <t>R06AE07</t>
  </si>
  <si>
    <t>V06XX</t>
  </si>
  <si>
    <t>C07AB05</t>
  </si>
  <si>
    <t>C08CA01</t>
  </si>
  <si>
    <t>POR TBL FLM 100X20MG</t>
  </si>
  <si>
    <t>G02CB03</t>
  </si>
  <si>
    <t>DOSTINEX 0,5 MG</t>
  </si>
  <si>
    <t>POR TBL NOB 8X0.5MG</t>
  </si>
  <si>
    <t>L02BG03</t>
  </si>
  <si>
    <t>DEPAKINE CHRONO 300 MG SÉCABLE</t>
  </si>
  <si>
    <t>POR TBL RET 100X300MG</t>
  </si>
  <si>
    <t>N03AX16</t>
  </si>
  <si>
    <t>POR CPS DUR 56X75MG</t>
  </si>
  <si>
    <t>POR CPS DUR 56X150MG</t>
  </si>
  <si>
    <t>POR TBL FLM 30X20 MG</t>
  </si>
  <si>
    <t>A02BC03</t>
  </si>
  <si>
    <t>LANZUL 30 MG</t>
  </si>
  <si>
    <t>POR CPS DUR 28X30MG</t>
  </si>
  <si>
    <t>A06AD11</t>
  </si>
  <si>
    <t>C07AG02</t>
  </si>
  <si>
    <t>C09DA01</t>
  </si>
  <si>
    <t>H02AB04</t>
  </si>
  <si>
    <t>POR TBL NOB 50X16MG</t>
  </si>
  <si>
    <t>POR GTT SOL 1X10ML</t>
  </si>
  <si>
    <t>POR TBL RET 100X500MG</t>
  </si>
  <si>
    <t>POR CPS DUR 14X150MG</t>
  </si>
  <si>
    <t>N05AE04</t>
  </si>
  <si>
    <t>ZELDOX 40 MG</t>
  </si>
  <si>
    <t>POR CPS DUR 30X40MG</t>
  </si>
  <si>
    <t>POR TBL DIS 30X0.5MG</t>
  </si>
  <si>
    <t>XANAX 1 MG</t>
  </si>
  <si>
    <t>N06AB05</t>
  </si>
  <si>
    <t>MIRZATEN 30 MG</t>
  </si>
  <si>
    <t>N06AX16</t>
  </si>
  <si>
    <t>N06BX18</t>
  </si>
  <si>
    <t>POR TBL NOB 50X5MG</t>
  </si>
  <si>
    <t>POR TBL FLM 60X10MG</t>
  </si>
  <si>
    <t>Přehled plnění pozitivního listu - spotřeba léčivých přípravků - orientační přehled</t>
  </si>
  <si>
    <t>HVLP</t>
  </si>
  <si>
    <t>IPLP</t>
  </si>
  <si>
    <t>1821 Celkem</t>
  </si>
  <si>
    <t>89301181</t>
  </si>
  <si>
    <t>Standardní lůžková péče Celkem</t>
  </si>
  <si>
    <t>89301182</t>
  </si>
  <si>
    <t>Ambulance všeobecná Celkem</t>
  </si>
  <si>
    <t>89301184</t>
  </si>
  <si>
    <t>Ambulance dětské a dorostové psychiatrie Celkem</t>
  </si>
  <si>
    <t>89301185</t>
  </si>
  <si>
    <t>Ambulance pro návykové nemoci Celkem</t>
  </si>
  <si>
    <t>89301186</t>
  </si>
  <si>
    <t>Ambulance sexuologická Celkem</t>
  </si>
  <si>
    <t>89301188</t>
  </si>
  <si>
    <t>Příjmová ambulance Celkem</t>
  </si>
  <si>
    <t>Klinika psychiatrie Celkem</t>
  </si>
  <si>
    <t>Grambal Aleš</t>
  </si>
  <si>
    <t>Havlíková Petra</t>
  </si>
  <si>
    <t>Hunková Martina</t>
  </si>
  <si>
    <t>Jelenová Daniela</t>
  </si>
  <si>
    <t>Kamarádová Dana</t>
  </si>
  <si>
    <t>Kilián Tomáš</t>
  </si>
  <si>
    <t>Kubínek Radim</t>
  </si>
  <si>
    <t>Látalová Klára</t>
  </si>
  <si>
    <t>Mainerová Barbora</t>
  </si>
  <si>
    <t>Pastucha Petr</t>
  </si>
  <si>
    <t>Sandoval Aneta</t>
  </si>
  <si>
    <t>Sigmundová Zuzana</t>
  </si>
  <si>
    <t>Šmoldasová Jarmila</t>
  </si>
  <si>
    <t>Ticháčková Anežka</t>
  </si>
  <si>
    <t>Vrbová Kristýna</t>
  </si>
  <si>
    <t>Talová Barbora</t>
  </si>
  <si>
    <t>Táborský Jiří</t>
  </si>
  <si>
    <t>Escitalopram</t>
  </si>
  <si>
    <t>Kvetiapin</t>
  </si>
  <si>
    <t>Kyselina valproová</t>
  </si>
  <si>
    <t>Memantin</t>
  </si>
  <si>
    <t>26506</t>
  </si>
  <si>
    <t>EBIXA 10 MG</t>
  </si>
  <si>
    <t>POR TBL FLM 100X10MG</t>
  </si>
  <si>
    <t>Hydroxyzin</t>
  </si>
  <si>
    <t>POR TBL FLM 25X25MG</t>
  </si>
  <si>
    <t>Biperiden</t>
  </si>
  <si>
    <t>21887</t>
  </si>
  <si>
    <t>AKINETON</t>
  </si>
  <si>
    <t>POR TBL NOB 50X2MG</t>
  </si>
  <si>
    <t>Chlorprotixen</t>
  </si>
  <si>
    <t>CHLORPROTHIXEN 15 LÉČIVA</t>
  </si>
  <si>
    <t>POR TBL FLM 30X15MG</t>
  </si>
  <si>
    <t>Risperidon</t>
  </si>
  <si>
    <t>105390</t>
  </si>
  <si>
    <t>RORENDO ORO TAB 2 MG</t>
  </si>
  <si>
    <t>POR TBL DIS 28X2MG</t>
  </si>
  <si>
    <t>Amisulprid</t>
  </si>
  <si>
    <t>44324</t>
  </si>
  <si>
    <t>SOLIAN 200 MG</t>
  </si>
  <si>
    <t>POR TBL NOB 150X200MG</t>
  </si>
  <si>
    <t>Citalopram</t>
  </si>
  <si>
    <t>75429</t>
  </si>
  <si>
    <t>POR TBL FLM 50X15MG</t>
  </si>
  <si>
    <t>Klomipramin</t>
  </si>
  <si>
    <t>POR TBL RET 20X75MG</t>
  </si>
  <si>
    <t>Mianserin</t>
  </si>
  <si>
    <t>45769</t>
  </si>
  <si>
    <t>MIABENE 10 MG</t>
  </si>
  <si>
    <t>POR TBL FLM 20X10MG</t>
  </si>
  <si>
    <t>Mirtazapin</t>
  </si>
  <si>
    <t>Oxazepam</t>
  </si>
  <si>
    <t>OXAZEPAM LÉČIVA</t>
  </si>
  <si>
    <t>POR TBL NOB 20X10MG</t>
  </si>
  <si>
    <t>Pregabalin</t>
  </si>
  <si>
    <t>Trazodon</t>
  </si>
  <si>
    <t>46444</t>
  </si>
  <si>
    <t>TRITTICO AC 150</t>
  </si>
  <si>
    <t>POR TBL RET 60X150MG</t>
  </si>
  <si>
    <t>Venlafaxin</t>
  </si>
  <si>
    <t>130178</t>
  </si>
  <si>
    <t>POR CPS PRO 30X150MG</t>
  </si>
  <si>
    <t>Ziprasidon</t>
  </si>
  <si>
    <t>Zolpidem</t>
  </si>
  <si>
    <t>134228</t>
  </si>
  <si>
    <t>ZOLPIDEM ORION 10 MG</t>
  </si>
  <si>
    <t>Klonazepam</t>
  </si>
  <si>
    <t>RIVOTRIL 0,5 MG</t>
  </si>
  <si>
    <t>POR TBL NOB 50X0.5MG</t>
  </si>
  <si>
    <t>146893</t>
  </si>
  <si>
    <t>ZOLPIDEM MYLAN</t>
  </si>
  <si>
    <t>Karbamazepin</t>
  </si>
  <si>
    <t>3417</t>
  </si>
  <si>
    <t>BISTON</t>
  </si>
  <si>
    <t>POR TBL NOB 50X200MG</t>
  </si>
  <si>
    <t>Lamotrigin</t>
  </si>
  <si>
    <t>17131</t>
  </si>
  <si>
    <t>POR TBL NOB 21X25MG</t>
  </si>
  <si>
    <t>Levomepromazin</t>
  </si>
  <si>
    <t>POR TBL FLM 50X25MG</t>
  </si>
  <si>
    <t>Olanzapin</t>
  </si>
  <si>
    <t>25925</t>
  </si>
  <si>
    <t>ZYPREXA 5 MG</t>
  </si>
  <si>
    <t>46966</t>
  </si>
  <si>
    <t>RISPERDAL 2 MG</t>
  </si>
  <si>
    <t>POR TBL FLM 20X2MG</t>
  </si>
  <si>
    <t>Sertralin</t>
  </si>
  <si>
    <t>54094</t>
  </si>
  <si>
    <t>TRITTICO AC 75</t>
  </si>
  <si>
    <t>POR TBL RET 30X75MG</t>
  </si>
  <si>
    <t>163145</t>
  </si>
  <si>
    <t>HYPNOGEN</t>
  </si>
  <si>
    <t>146885</t>
  </si>
  <si>
    <t>POR TBL FLM 4X10MG</t>
  </si>
  <si>
    <t>122654</t>
  </si>
  <si>
    <t>QUETIAPIN SANDOZ 200 MG</t>
  </si>
  <si>
    <t>POR TBL FLM 60X200MG</t>
  </si>
  <si>
    <t>Tiaprid</t>
  </si>
  <si>
    <t>POR TBL NOB 50X100MG</t>
  </si>
  <si>
    <t>Agomelatin</t>
  </si>
  <si>
    <t>500583</t>
  </si>
  <si>
    <t>POR TBL FLM 100X25MG HOSP</t>
  </si>
  <si>
    <t>Alprazolam</t>
  </si>
  <si>
    <t>90959</t>
  </si>
  <si>
    <t>XANAX 0,5 MG</t>
  </si>
  <si>
    <t>POR TBL NOB 30X0.5MG</t>
  </si>
  <si>
    <t>Aripiprazol</t>
  </si>
  <si>
    <t>27159</t>
  </si>
  <si>
    <t>POR TBL DIS 14X15MG</t>
  </si>
  <si>
    <t>132524</t>
  </si>
  <si>
    <t>POR TBL FLM 60X20MG</t>
  </si>
  <si>
    <t>Diazepam</t>
  </si>
  <si>
    <t>DIAZEPAM SLOVAKOFARMA 5 MG</t>
  </si>
  <si>
    <t>POR TBL NOB 20X5MG</t>
  </si>
  <si>
    <t>Dosulepin</t>
  </si>
  <si>
    <t>PROTHIADEN 25</t>
  </si>
  <si>
    <t>POR TBL OBD 30X25MG</t>
  </si>
  <si>
    <t>137824</t>
  </si>
  <si>
    <t>ESOPREX 15 MG</t>
  </si>
  <si>
    <t>POR TBL FLM 60X15MG</t>
  </si>
  <si>
    <t>122665</t>
  </si>
  <si>
    <t>QUETIAPIN SANDOZ 100 MG</t>
  </si>
  <si>
    <t>17133</t>
  </si>
  <si>
    <t>POR TBL NOB 30X25MG</t>
  </si>
  <si>
    <t>Lithium</t>
  </si>
  <si>
    <t>2481</t>
  </si>
  <si>
    <t>LITHIUM CARBONICUM SLOVAKOFARMA</t>
  </si>
  <si>
    <t>POR TBL NOB 100X300MG</t>
  </si>
  <si>
    <t>Promethazin</t>
  </si>
  <si>
    <t>46967</t>
  </si>
  <si>
    <t>POR TBL FLM 60X2MG</t>
  </si>
  <si>
    <t>107887</t>
  </si>
  <si>
    <t>APO-SERTRAL 50</t>
  </si>
  <si>
    <t>POR CPS DUR 100X50MG</t>
  </si>
  <si>
    <t>107888</t>
  </si>
  <si>
    <t>APO-SERTRAL 100</t>
  </si>
  <si>
    <t>POR CPS DUR 30X100MG</t>
  </si>
  <si>
    <t>75431</t>
  </si>
  <si>
    <t>POR TBL FLM 20X15MG</t>
  </si>
  <si>
    <t>Melperon</t>
  </si>
  <si>
    <t>69447</t>
  </si>
  <si>
    <t>RISPERDAL 1 MG</t>
  </si>
  <si>
    <t>POR TBL FLM 20X1MG</t>
  </si>
  <si>
    <t>Bupropion</t>
  </si>
  <si>
    <t>47545</t>
  </si>
  <si>
    <t>POR TBL PRO 60X150MG</t>
  </si>
  <si>
    <t>Paroxetin</t>
  </si>
  <si>
    <t>46965</t>
  </si>
  <si>
    <t>POR TBL FLM 60X1MG</t>
  </si>
  <si>
    <t>Fluoxetin</t>
  </si>
  <si>
    <t>107901</t>
  </si>
  <si>
    <t>POR CPS DUR 100X20MG</t>
  </si>
  <si>
    <t>Fluvoxamin</t>
  </si>
  <si>
    <t>25094</t>
  </si>
  <si>
    <t>FEVARIN 100</t>
  </si>
  <si>
    <t>Kyselina acetylsalicylová</t>
  </si>
  <si>
    <t>ANOPYRIN 100 MG</t>
  </si>
  <si>
    <t>POR TBL NOB 3X20X100MG</t>
  </si>
  <si>
    <t>Perindopril</t>
  </si>
  <si>
    <t>101211</t>
  </si>
  <si>
    <t>POR TBL FLM 90X5MG</t>
  </si>
  <si>
    <t>163149</t>
  </si>
  <si>
    <t>27160</t>
  </si>
  <si>
    <t>POR TBL DIS 28X15MG</t>
  </si>
  <si>
    <t>Atomoxetin</t>
  </si>
  <si>
    <t>23876</t>
  </si>
  <si>
    <t>STRATTERA 60 MG</t>
  </si>
  <si>
    <t>POR CPS DUR 28X60MG</t>
  </si>
  <si>
    <t>123264</t>
  </si>
  <si>
    <t>CIPRALEX 20 MG/ML</t>
  </si>
  <si>
    <t>25918</t>
  </si>
  <si>
    <t>ZYPREXA VELOTAB 5 MG</t>
  </si>
  <si>
    <t>POR TBL DIS 28X5MG</t>
  </si>
  <si>
    <t>44641</t>
  </si>
  <si>
    <t>ZELDOX 60 MG</t>
  </si>
  <si>
    <t>POR CPS DUR 30X60MG</t>
  </si>
  <si>
    <t>83099</t>
  </si>
  <si>
    <t>XANAX SR 0,5 MG</t>
  </si>
  <si>
    <t>POR TBL PRO 30X0.5MG</t>
  </si>
  <si>
    <t>Bromazepam</t>
  </si>
  <si>
    <t>132600</t>
  </si>
  <si>
    <t>LEXAURIN 1,5</t>
  </si>
  <si>
    <t>POR TBL NOB 30X1.5MG</t>
  </si>
  <si>
    <t>Desogestrel</t>
  </si>
  <si>
    <t>43197</t>
  </si>
  <si>
    <t>CERAZETTE</t>
  </si>
  <si>
    <t>POR TBL FLM 84X75RG</t>
  </si>
  <si>
    <t>Haloperidol</t>
  </si>
  <si>
    <t>HALOPERIDOL-RICHTER</t>
  </si>
  <si>
    <t>POR GTT SOL 1X10ML/20MG</t>
  </si>
  <si>
    <t>Kyselina fusidová</t>
  </si>
  <si>
    <t>84492</t>
  </si>
  <si>
    <t>FUCIDIN</t>
  </si>
  <si>
    <t>DRM CRM 1X15GM 2%</t>
  </si>
  <si>
    <t>Levothyroxin, sodná sůl</t>
  </si>
  <si>
    <t>EUTHYROX 50 MIKROGRAMŮ</t>
  </si>
  <si>
    <t>POR TBL NOB 100X50RG</t>
  </si>
  <si>
    <t>25964</t>
  </si>
  <si>
    <t>POR TBL FLM 100X1X10MG</t>
  </si>
  <si>
    <t>Rivastigmin</t>
  </si>
  <si>
    <t>26539</t>
  </si>
  <si>
    <t>EXELON 6 MG</t>
  </si>
  <si>
    <t>POR CPS DUR 56X6MG</t>
  </si>
  <si>
    <t>107885</t>
  </si>
  <si>
    <t>500581</t>
  </si>
  <si>
    <t>POR TBL FLM 84X25MG</t>
  </si>
  <si>
    <t>59759</t>
  </si>
  <si>
    <t>FRONTIN 1 MG</t>
  </si>
  <si>
    <t>POR TBL NOB 100X1MG</t>
  </si>
  <si>
    <t>86656</t>
  </si>
  <si>
    <t>NEUROL 1,0</t>
  </si>
  <si>
    <t>91788</t>
  </si>
  <si>
    <t>NEUROL 0,25</t>
  </si>
  <si>
    <t>107953</t>
  </si>
  <si>
    <t>DENIBAN</t>
  </si>
  <si>
    <t>POR TBL NOB 60X50MG</t>
  </si>
  <si>
    <t>141122</t>
  </si>
  <si>
    <t>AMISULPRID MYLAN 50 MG</t>
  </si>
  <si>
    <t>Amitriptylin</t>
  </si>
  <si>
    <t>87167</t>
  </si>
  <si>
    <t>AMITRIPTYLIN-SLOVAKOFARMA</t>
  </si>
  <si>
    <t>POR TBL FLM 50X28.3MG</t>
  </si>
  <si>
    <t>27157</t>
  </si>
  <si>
    <t>197973</t>
  </si>
  <si>
    <t>STRATTERA 80 MG</t>
  </si>
  <si>
    <t>POR CPS DUR 28X80MG</t>
  </si>
  <si>
    <t>23868</t>
  </si>
  <si>
    <t>STRATTERA 40 MG</t>
  </si>
  <si>
    <t>POR CPS DUR 7X40MG</t>
  </si>
  <si>
    <t>88219</t>
  </si>
  <si>
    <t>LEXAURIN 3</t>
  </si>
  <si>
    <t>POR TBL NOB 30X3MG</t>
  </si>
  <si>
    <t>132523</t>
  </si>
  <si>
    <t>17433</t>
  </si>
  <si>
    <t>POR TBL FLM 60X20 MG</t>
  </si>
  <si>
    <t>DIAZEPAM SLOVAKOFARMA 10 MG</t>
  </si>
  <si>
    <t>Donepezil</t>
  </si>
  <si>
    <t>131504</t>
  </si>
  <si>
    <t>APO-DONEPEZIL 5 MG POTAHOVANÉ TABLETY</t>
  </si>
  <si>
    <t>131506</t>
  </si>
  <si>
    <t>APO-DONEPEZIL 10 MG POTAHOVANÉ TABLETY</t>
  </si>
  <si>
    <t>131507</t>
  </si>
  <si>
    <t>142191</t>
  </si>
  <si>
    <t>DONPETHON 10 MG</t>
  </si>
  <si>
    <t>134507</t>
  </si>
  <si>
    <t>ELICEA 10 MG</t>
  </si>
  <si>
    <t>135003</t>
  </si>
  <si>
    <t>ELICEA 5 MG</t>
  </si>
  <si>
    <t>138974</t>
  </si>
  <si>
    <t>ESCITALOPRAM MYLAN 10 MG</t>
  </si>
  <si>
    <t>143810</t>
  </si>
  <si>
    <t>MIRAKLIDE 10 MG</t>
  </si>
  <si>
    <t>POR TBL FLM 30X10MG I</t>
  </si>
  <si>
    <t>20132</t>
  </si>
  <si>
    <t>CIPRALEX 10 MG</t>
  </si>
  <si>
    <t>POR TBL FLM 28X10MG I</t>
  </si>
  <si>
    <t>Etofylin-nikotinát</t>
  </si>
  <si>
    <t>17983</t>
  </si>
  <si>
    <t>OXYPHYLLIN</t>
  </si>
  <si>
    <t>Flupentixol</t>
  </si>
  <si>
    <t>88143</t>
  </si>
  <si>
    <t>FLUANXOL 1 MG</t>
  </si>
  <si>
    <t>POR TBL OBD 100X1MG I</t>
  </si>
  <si>
    <t>162749</t>
  </si>
  <si>
    <t>POR TBL OBD 100X1MG II</t>
  </si>
  <si>
    <t>Gabapentin</t>
  </si>
  <si>
    <t>84400</t>
  </si>
  <si>
    <t>NEURONTIN 300 MG</t>
  </si>
  <si>
    <t>POR CPS DUR 100X300MG</t>
  </si>
  <si>
    <t>HALOPERIDOL-RICHTER 1,5 MG</t>
  </si>
  <si>
    <t>POR TBL NOB 50X1.5MG</t>
  </si>
  <si>
    <t>Hořčík (různé sole v kombinaci)</t>
  </si>
  <si>
    <t>POR GRA SOL 30</t>
  </si>
  <si>
    <t>CHLORPROTHIXEN 50 LÉČIVA</t>
  </si>
  <si>
    <t>Ibuprofen</t>
  </si>
  <si>
    <t>11063</t>
  </si>
  <si>
    <t>IBALGIN 600</t>
  </si>
  <si>
    <t>POR TBL FLM 30X600MG</t>
  </si>
  <si>
    <t>Jiná antihistaminika pro systémovou aplikaci</t>
  </si>
  <si>
    <t>POR TBL NOB 20X2MG</t>
  </si>
  <si>
    <t>POR TBL NOB 30X2MG</t>
  </si>
  <si>
    <t>Klozapin</t>
  </si>
  <si>
    <t>POR TBL NOB 50X25MG I</t>
  </si>
  <si>
    <t>16034</t>
  </si>
  <si>
    <t>LEPONEX 100 MG</t>
  </si>
  <si>
    <t>POR TBL NOB 50X100MG I</t>
  </si>
  <si>
    <t>42825</t>
  </si>
  <si>
    <t>CLOZAPIN DESITIN 100 MG</t>
  </si>
  <si>
    <t>108699</t>
  </si>
  <si>
    <t>QUESTAX 200 MG</t>
  </si>
  <si>
    <t>116124</t>
  </si>
  <si>
    <t>KETILEPT 200 MG</t>
  </si>
  <si>
    <t>129827</t>
  </si>
  <si>
    <t>APO-QUETIAPIN 25 MG</t>
  </si>
  <si>
    <t>116107</t>
  </si>
  <si>
    <t>KETILEPT 100 MG</t>
  </si>
  <si>
    <t>17143</t>
  </si>
  <si>
    <t>POR TBL NOB 100X100MG</t>
  </si>
  <si>
    <t>Léčiva k terapii onemocnění jater</t>
  </si>
  <si>
    <t>POR CPS DUR 100</t>
  </si>
  <si>
    <t>Levetiracetam</t>
  </si>
  <si>
    <t>25835</t>
  </si>
  <si>
    <t>KEPPRA 500 MG</t>
  </si>
  <si>
    <t>POR TBL FLM 50X500MG</t>
  </si>
  <si>
    <t>25849</t>
  </si>
  <si>
    <t>KEPPRA 1000 MG</t>
  </si>
  <si>
    <t>POR TBL FLM 50X1000MG</t>
  </si>
  <si>
    <t>Melatonin</t>
  </si>
  <si>
    <t>29957</t>
  </si>
  <si>
    <t>CIRCADIN 2 MG</t>
  </si>
  <si>
    <t>POR TBL PRO 21X2MG</t>
  </si>
  <si>
    <t>26502</t>
  </si>
  <si>
    <t>POR TBL FLM 56X10MG</t>
  </si>
  <si>
    <t>85809</t>
  </si>
  <si>
    <t>LERIVON 10 MG</t>
  </si>
  <si>
    <t>LERIVON 30 MG</t>
  </si>
  <si>
    <t>POR TBL FLM 20X30MG</t>
  </si>
  <si>
    <t>162528</t>
  </si>
  <si>
    <t>MIRTAZAPIN +PHARMA 30 MG</t>
  </si>
  <si>
    <t>POR TBL DIS 30X1X30MG</t>
  </si>
  <si>
    <t>Moklobemid</t>
  </si>
  <si>
    <t>136149</t>
  </si>
  <si>
    <t>AURORIX 300 MG</t>
  </si>
  <si>
    <t>POR TBL FLM 30X300MG</t>
  </si>
  <si>
    <t>14953</t>
  </si>
  <si>
    <t>114569</t>
  </si>
  <si>
    <t>OLANZAPIN SANDOZ 10 MG</t>
  </si>
  <si>
    <t>170206</t>
  </si>
  <si>
    <t>OLANZAPIN SANDOZ 10 MG DISTAB</t>
  </si>
  <si>
    <t>POR TBL DIS 30X10MG</t>
  </si>
  <si>
    <t>25920</t>
  </si>
  <si>
    <t>ZYPREXA VELOTAB 15 MG</t>
  </si>
  <si>
    <t>149905</t>
  </si>
  <si>
    <t>OLAZAX 7,5 MG</t>
  </si>
  <si>
    <t>POR TBL NOB 28X7.5MG</t>
  </si>
  <si>
    <t>160198</t>
  </si>
  <si>
    <t>ZOLAFREN RAPID 5 MG</t>
  </si>
  <si>
    <t>Paliperidon</t>
  </si>
  <si>
    <t>28948</t>
  </si>
  <si>
    <t>INVEGA 3 MG</t>
  </si>
  <si>
    <t>POR TBL PRO 30X3MG BLI-A</t>
  </si>
  <si>
    <t>28968</t>
  </si>
  <si>
    <t>INVEGA 6 MG</t>
  </si>
  <si>
    <t>POR TBL PRO 49X6MG BLI-A</t>
  </si>
  <si>
    <t>28987</t>
  </si>
  <si>
    <t>INVEGA 9 MG</t>
  </si>
  <si>
    <t>POR TBL PRO 49X9MG BLI-C</t>
  </si>
  <si>
    <t>107848</t>
  </si>
  <si>
    <t>30805</t>
  </si>
  <si>
    <t>REMOOD 20 MG</t>
  </si>
  <si>
    <t>15404</t>
  </si>
  <si>
    <t>SEROXAT 20 MG</t>
  </si>
  <si>
    <t>Pentoxifylin</t>
  </si>
  <si>
    <t>47085</t>
  </si>
  <si>
    <t>PENTOMER RETARD 400 MG</t>
  </si>
  <si>
    <t>POR TBL PRO 100X400MG</t>
  </si>
  <si>
    <t>Piracetam</t>
  </si>
  <si>
    <t>11243</t>
  </si>
  <si>
    <t>GERATAM 1200 MG</t>
  </si>
  <si>
    <t>POR TBL FLM 100X1200MG</t>
  </si>
  <si>
    <t>81403</t>
  </si>
  <si>
    <t>PIRABENE 1200 MG</t>
  </si>
  <si>
    <t>114364</t>
  </si>
  <si>
    <t>POR TBL DIS 30X2MG</t>
  </si>
  <si>
    <t>137466</t>
  </si>
  <si>
    <t>RISPERIDON VIPHARM 1 MG</t>
  </si>
  <si>
    <t>POR TBL FLM 50X1MG</t>
  </si>
  <si>
    <t>46968</t>
  </si>
  <si>
    <t>RISPERDAL 3 MG</t>
  </si>
  <si>
    <t>POR TBL FLM 20X3MG</t>
  </si>
  <si>
    <t>26533</t>
  </si>
  <si>
    <t>EXELON 3 MG</t>
  </si>
  <si>
    <t>POR CPS DUR 56X3MG</t>
  </si>
  <si>
    <t>132551</t>
  </si>
  <si>
    <t>ASENTRA 100</t>
  </si>
  <si>
    <t>31866</t>
  </si>
  <si>
    <t>ASENTRA 50</t>
  </si>
  <si>
    <t>162877</t>
  </si>
  <si>
    <t>SERTIVAN 100 MG</t>
  </si>
  <si>
    <t>31867</t>
  </si>
  <si>
    <t>Sulpirid</t>
  </si>
  <si>
    <t>Tianeptin</t>
  </si>
  <si>
    <t>14808</t>
  </si>
  <si>
    <t>COAXIL</t>
  </si>
  <si>
    <t>POR TBL OBD 90X12.5MG</t>
  </si>
  <si>
    <t>Tramadol, kombinace</t>
  </si>
  <si>
    <t>201608</t>
  </si>
  <si>
    <t>ZALDIAR</t>
  </si>
  <si>
    <t>54093</t>
  </si>
  <si>
    <t>POR TBL RET 20X150MG</t>
  </si>
  <si>
    <t>23814</t>
  </si>
  <si>
    <t>VELAXIN 50 MG</t>
  </si>
  <si>
    <t>POR TBL NOB 30X50MG</t>
  </si>
  <si>
    <t>23817</t>
  </si>
  <si>
    <t>VELAXIN 75 MG</t>
  </si>
  <si>
    <t>POR TBL NOB 56X75MG</t>
  </si>
  <si>
    <t>40454</t>
  </si>
  <si>
    <t>ARGOFAN 150 SR</t>
  </si>
  <si>
    <t>POR TBL PRO 30X150MG</t>
  </si>
  <si>
    <t>24986</t>
  </si>
  <si>
    <t>OLWEXYA 150 MG</t>
  </si>
  <si>
    <t>POR CPS PRO 28X150MG</t>
  </si>
  <si>
    <t>44645</t>
  </si>
  <si>
    <t>ZELDOX 80 MG</t>
  </si>
  <si>
    <t>POR CPS DUR 30X80MG</t>
  </si>
  <si>
    <t>16286</t>
  </si>
  <si>
    <t>STILNOX</t>
  </si>
  <si>
    <t>94292</t>
  </si>
  <si>
    <t>94776</t>
  </si>
  <si>
    <t>ZOLPINOX</t>
  </si>
  <si>
    <t>POR TBL FLM 50X10MG</t>
  </si>
  <si>
    <t>51271</t>
  </si>
  <si>
    <t>ZOLSANA 10 MG</t>
  </si>
  <si>
    <t>POR TBL FLM 10X10MG B</t>
  </si>
  <si>
    <t>Zopiklon</t>
  </si>
  <si>
    <t>102592</t>
  </si>
  <si>
    <t>ZOPITIN 7,5 MG</t>
  </si>
  <si>
    <t>POR TBL FLM 100X7,5MG</t>
  </si>
  <si>
    <t>Zotepin</t>
  </si>
  <si>
    <t>31875</t>
  </si>
  <si>
    <t>ZOLEPTIL 50</t>
  </si>
  <si>
    <t>POR TBL OBD 30X50MG</t>
  </si>
  <si>
    <t>Zuklopentixol</t>
  </si>
  <si>
    <t>57823</t>
  </si>
  <si>
    <t>CISORDINOL 10 MG</t>
  </si>
  <si>
    <t>57828</t>
  </si>
  <si>
    <t>CISORDINOL 25 MG</t>
  </si>
  <si>
    <t>POR TBL FLM 100X25MG</t>
  </si>
  <si>
    <t>169155</t>
  </si>
  <si>
    <t>Jiná</t>
  </si>
  <si>
    <t>*1005</t>
  </si>
  <si>
    <t>Jiný</t>
  </si>
  <si>
    <t>6618</t>
  </si>
  <si>
    <t>NEUROL 0,5</t>
  </si>
  <si>
    <t>Buspiron</t>
  </si>
  <si>
    <t>66132</t>
  </si>
  <si>
    <t>BUSPIRON-EGIS 10 MG</t>
  </si>
  <si>
    <t>POR TBL NOB 60X10MG</t>
  </si>
  <si>
    <t>69418</t>
  </si>
  <si>
    <t>DIAZEPAM DESITIN RECTAL TUBE 10 MG</t>
  </si>
  <si>
    <t>RCT SOL 5X2.5ML/10MG</t>
  </si>
  <si>
    <t>Drotaverin</t>
  </si>
  <si>
    <t>192729</t>
  </si>
  <si>
    <t>NO-SPA</t>
  </si>
  <si>
    <t>POR TBL NOB 24X40MG</t>
  </si>
  <si>
    <t>Chlormadinon a ethinylestradiol</t>
  </si>
  <si>
    <t>30889</t>
  </si>
  <si>
    <t>BELARA</t>
  </si>
  <si>
    <t>POR TBL FLM 3X21</t>
  </si>
  <si>
    <t>175835</t>
  </si>
  <si>
    <t>Jiná léčiva k terapii onemocnění žlučových cest</t>
  </si>
  <si>
    <t>699</t>
  </si>
  <si>
    <t>CHOLAGOL</t>
  </si>
  <si>
    <t>Kabergolin</t>
  </si>
  <si>
    <t>25274</t>
  </si>
  <si>
    <t>POR TBL NOB 2X0.5MG</t>
  </si>
  <si>
    <t>16445</t>
  </si>
  <si>
    <t>TEGRETOL CR 400</t>
  </si>
  <si>
    <t>POR TBL PRO 30X400MG</t>
  </si>
  <si>
    <t>17137</t>
  </si>
  <si>
    <t>Levocetirizin</t>
  </si>
  <si>
    <t>124343</t>
  </si>
  <si>
    <t>CEZERA 5 MG</t>
  </si>
  <si>
    <t>114581</t>
  </si>
  <si>
    <t>POR TBL FLM 98X10MG</t>
  </si>
  <si>
    <t>25931</t>
  </si>
  <si>
    <t>105386</t>
  </si>
  <si>
    <t>POR TBL DIS 28X0.5MG</t>
  </si>
  <si>
    <t>Salbutamol</t>
  </si>
  <si>
    <t>31934</t>
  </si>
  <si>
    <t>VENTOLIN INHALER N</t>
  </si>
  <si>
    <t>INH SUS PSS 200X100RG</t>
  </si>
  <si>
    <t>Telmisartan a diuretika</t>
  </si>
  <si>
    <t>26573</t>
  </si>
  <si>
    <t>MICARDISPLUS 40/12,5 MG</t>
  </si>
  <si>
    <t>POR TBL NOB 56</t>
  </si>
  <si>
    <t>48577</t>
  </si>
  <si>
    <t>POR TBL NOB 20X100MG</t>
  </si>
  <si>
    <t>500582</t>
  </si>
  <si>
    <t>POR TBL FLM 98X25MG</t>
  </si>
  <si>
    <t>132601</t>
  </si>
  <si>
    <t>Cefuroxim</t>
  </si>
  <si>
    <t>47727</t>
  </si>
  <si>
    <t>ZINNAT 500 MG</t>
  </si>
  <si>
    <t>Cetirizin</t>
  </si>
  <si>
    <t>66263</t>
  </si>
  <si>
    <t>ZYRTEC</t>
  </si>
  <si>
    <t>135929</t>
  </si>
  <si>
    <t>191866</t>
  </si>
  <si>
    <t>CIPRALEX OROTAB 10 MG</t>
  </si>
  <si>
    <t>POR TBL DIS 60X10MG</t>
  </si>
  <si>
    <t>16444</t>
  </si>
  <si>
    <t>TEGRETOL CR 200</t>
  </si>
  <si>
    <t>POR TBL PRO 50X200MG</t>
  </si>
  <si>
    <t>174768</t>
  </si>
  <si>
    <t>QUETIAPIN TEVA 400 MG RETARD</t>
  </si>
  <si>
    <t>POR TBL PRO 60X400MG</t>
  </si>
  <si>
    <t>174759</t>
  </si>
  <si>
    <t>QUETIAPIN TEVA 300 MG RETARD</t>
  </si>
  <si>
    <t>POR TBL PRO 60X300MG</t>
  </si>
  <si>
    <t>29468</t>
  </si>
  <si>
    <t>EBIXA 20 MG</t>
  </si>
  <si>
    <t>POR TBL FLM 28X20MG PP</t>
  </si>
  <si>
    <t>29475</t>
  </si>
  <si>
    <t>POR TBL FLM 98X20MG PP</t>
  </si>
  <si>
    <t>107639</t>
  </si>
  <si>
    <t>MIRTAZAPIN SANDOZ 15 MG</t>
  </si>
  <si>
    <t>17664</t>
  </si>
  <si>
    <t>MIRZATEN 15 MG</t>
  </si>
  <si>
    <t>Norethisteron</t>
  </si>
  <si>
    <t>125226</t>
  </si>
  <si>
    <t>NORETHISTERON ZENTIVA</t>
  </si>
  <si>
    <t>28966</t>
  </si>
  <si>
    <t>POR TBL PRO 49X6MG BLI-C</t>
  </si>
  <si>
    <t>198752</t>
  </si>
  <si>
    <t>VASTIGMEX 6 MG TVRDÉ TOBOLKY</t>
  </si>
  <si>
    <t>168352</t>
  </si>
  <si>
    <t>RIVASTIGMIN ACTAVIS 4,5 MG</t>
  </si>
  <si>
    <t>POR CPS DUR 56X4.5MG</t>
  </si>
  <si>
    <t>Síran hořečnatý</t>
  </si>
  <si>
    <t>MAGNESIUM SULFURICUM BIOTIKA 20%</t>
  </si>
  <si>
    <t>INJ SOL 5X10ML 20%</t>
  </si>
  <si>
    <t>11468</t>
  </si>
  <si>
    <t>PROSULPIN 50 MG</t>
  </si>
  <si>
    <t>Sumatriptan</t>
  </si>
  <si>
    <t>107758</t>
  </si>
  <si>
    <t>ROSEMIG 20 MG</t>
  </si>
  <si>
    <t>NAS SPR SOL 2X0.1ML</t>
  </si>
  <si>
    <t>Vinpocetin</t>
  </si>
  <si>
    <t>146899</t>
  </si>
  <si>
    <t>84798</t>
  </si>
  <si>
    <t>94775</t>
  </si>
  <si>
    <t>146901</t>
  </si>
  <si>
    <t>84795</t>
  </si>
  <si>
    <t>31878</t>
  </si>
  <si>
    <t>POR TBL OBD 90X50MG</t>
  </si>
  <si>
    <t>*2063</t>
  </si>
  <si>
    <t>163146</t>
  </si>
  <si>
    <t>Orlistat</t>
  </si>
  <si>
    <t>27027</t>
  </si>
  <si>
    <t>XENICAL 120 MG</t>
  </si>
  <si>
    <t>POR CPS DUR 84X120MG</t>
  </si>
  <si>
    <t>Amoxicilin a enzymový inhibitor</t>
  </si>
  <si>
    <t>5951</t>
  </si>
  <si>
    <t>AMOKSIKLAV 1 G</t>
  </si>
  <si>
    <t>POR TBL FLM 14X1GM</t>
  </si>
  <si>
    <t>Nifuroxazid</t>
  </si>
  <si>
    <t>46405</t>
  </si>
  <si>
    <t>ERCEFURYL 200 MG CPS.</t>
  </si>
  <si>
    <t>POR CPS DUR 14X200MG</t>
  </si>
  <si>
    <t>94948</t>
  </si>
  <si>
    <t>SEROPRAM 20 MG</t>
  </si>
  <si>
    <t>176644</t>
  </si>
  <si>
    <t>STYGAPON 10 MG POTAHOVANÉ TABLETY</t>
  </si>
  <si>
    <t>Acetylcystein</t>
  </si>
  <si>
    <t>94972</t>
  </si>
  <si>
    <t>MUCOBENE 600 MG</t>
  </si>
  <si>
    <t>POR GRA SOL 10X3GM/600MG-SA</t>
  </si>
  <si>
    <t>134655</t>
  </si>
  <si>
    <t>AMILIA 200 MG TABLETY</t>
  </si>
  <si>
    <t>POR TBL NOB 30X200MG</t>
  </si>
  <si>
    <t>58172</t>
  </si>
  <si>
    <t>134645</t>
  </si>
  <si>
    <t>AMILIA 50 MG TABLETY</t>
  </si>
  <si>
    <t>Cinolazepam</t>
  </si>
  <si>
    <t>162696</t>
  </si>
  <si>
    <t>GERODORM</t>
  </si>
  <si>
    <t>POR TBL NOB 30X40MG</t>
  </si>
  <si>
    <t>Disulfiram</t>
  </si>
  <si>
    <t>128705</t>
  </si>
  <si>
    <t>ANTABUS</t>
  </si>
  <si>
    <t>POR TBL EFF 50X400MG</t>
  </si>
  <si>
    <t>146052</t>
  </si>
  <si>
    <t>YASNAL 10 MG</t>
  </si>
  <si>
    <t>Galantamin</t>
  </si>
  <si>
    <t>170141</t>
  </si>
  <si>
    <t>GALANTAMIN JENSON 8 MG</t>
  </si>
  <si>
    <t>POR CPS PRO 30X8MG II</t>
  </si>
  <si>
    <t>Chlorid draselný</t>
  </si>
  <si>
    <t>17189</t>
  </si>
  <si>
    <t>KALIUM CHLORATUM BIOMEDICA</t>
  </si>
  <si>
    <t>POR TBL FLM 100X500MG</t>
  </si>
  <si>
    <t>75424</t>
  </si>
  <si>
    <t>POR TBL FLM 50X50MG</t>
  </si>
  <si>
    <t>999999</t>
  </si>
  <si>
    <t>Jiná kapiláry stabilizující látky</t>
  </si>
  <si>
    <t>POR TBL ENT 30X20MG</t>
  </si>
  <si>
    <t>Kodein</t>
  </si>
  <si>
    <t>88</t>
  </si>
  <si>
    <t>CODEIN SLOVAKOFARMA 15 MG</t>
  </si>
  <si>
    <t>POR TBL NOB 10X15MG</t>
  </si>
  <si>
    <t>114949</t>
  </si>
  <si>
    <t>SEROQUEL PROLONG 300 MG TABLETY S PRODLOUŽENÝM UVOLŇOVÁNÍM</t>
  </si>
  <si>
    <t>122652</t>
  </si>
  <si>
    <t>111875</t>
  </si>
  <si>
    <t>KVENTIAX 300 MG POTAHOVANÉ TABLETY</t>
  </si>
  <si>
    <t>174746</t>
  </si>
  <si>
    <t>POR TBL PRO 30X200MG</t>
  </si>
  <si>
    <t>194203</t>
  </si>
  <si>
    <t>MEMANTINE RATIOPHARM 10 MG</t>
  </si>
  <si>
    <t>190281</t>
  </si>
  <si>
    <t>MEMANTIN SANDOZ 10 MG</t>
  </si>
  <si>
    <t>190229</t>
  </si>
  <si>
    <t>190310</t>
  </si>
  <si>
    <t>MEMANTIN SANDOZ 20 MG</t>
  </si>
  <si>
    <t>POR TBL FLM 30X20MG II</t>
  </si>
  <si>
    <t>194059</t>
  </si>
  <si>
    <t>MEMANTINE LEK 10 MG POTAHOVANÉ TABLETY</t>
  </si>
  <si>
    <t>190231</t>
  </si>
  <si>
    <t>POR TBL FLM 30X10MG II</t>
  </si>
  <si>
    <t>190308</t>
  </si>
  <si>
    <t>POR TBL FLM 28X20MG I</t>
  </si>
  <si>
    <t>190783</t>
  </si>
  <si>
    <t>MEMIGMIN 10 MG</t>
  </si>
  <si>
    <t>195297</t>
  </si>
  <si>
    <t>MEMIXA 20 MG POTAHOVANÉ TABLETY</t>
  </si>
  <si>
    <t>Midazolam</t>
  </si>
  <si>
    <t>15010</t>
  </si>
  <si>
    <t>DORMICUM 15 MG</t>
  </si>
  <si>
    <t>POR TBL FLM 10X15MG</t>
  </si>
  <si>
    <t>105844</t>
  </si>
  <si>
    <t>POR TBL DIS 30X15MG</t>
  </si>
  <si>
    <t>17684</t>
  </si>
  <si>
    <t>POR TBL FLM 28X30MG</t>
  </si>
  <si>
    <t>POR TBL FLM 30X150MG</t>
  </si>
  <si>
    <t>149904</t>
  </si>
  <si>
    <t>OLAZAX 5 MG</t>
  </si>
  <si>
    <t>25936</t>
  </si>
  <si>
    <t>ZYPREXA 20 MG</t>
  </si>
  <si>
    <t>Otilonium-bromid</t>
  </si>
  <si>
    <t>84098</t>
  </si>
  <si>
    <t>SPASMOMEN</t>
  </si>
  <si>
    <t>POR TBL FLM 30X40MG</t>
  </si>
  <si>
    <t>28971</t>
  </si>
  <si>
    <t>POR TBL PRO 30X6MG</t>
  </si>
  <si>
    <t>64866</t>
  </si>
  <si>
    <t>PIRACETAM AL 1200</t>
  </si>
  <si>
    <t>POR TBL FLM 120X1200MG</t>
  </si>
  <si>
    <t>26530</t>
  </si>
  <si>
    <t>EXELON 1,5 MG</t>
  </si>
  <si>
    <t>POR CPS DUR 56X1.5MG</t>
  </si>
  <si>
    <t>26536</t>
  </si>
  <si>
    <t>EXELON 4,5 MG</t>
  </si>
  <si>
    <t>29188</t>
  </si>
  <si>
    <t>EXELON 9,5 MG/24H</t>
  </si>
  <si>
    <t>DRM EMP TDR 30X18MG</t>
  </si>
  <si>
    <t>Sodná sůl metamizolu</t>
  </si>
  <si>
    <t>NOVALGIN TABLETY</t>
  </si>
  <si>
    <t>POR TBL FLM 20X500MG</t>
  </si>
  <si>
    <t>7387</t>
  </si>
  <si>
    <t>PROSULPIN 200 MG</t>
  </si>
  <si>
    <t>99926</t>
  </si>
  <si>
    <t>TIAPRA</t>
  </si>
  <si>
    <t>POR TBL FLM 50X100MG</t>
  </si>
  <si>
    <t>30508</t>
  </si>
  <si>
    <t>ARGOFAN 75 SR</t>
  </si>
  <si>
    <t>POR TBL PRO 30X75MG</t>
  </si>
  <si>
    <t>40684</t>
  </si>
  <si>
    <t>84797</t>
  </si>
  <si>
    <t>94744</t>
  </si>
  <si>
    <t>102591</t>
  </si>
  <si>
    <t>POR TBL FLM 30X7,5MG</t>
  </si>
  <si>
    <t>*1004</t>
  </si>
  <si>
    <t>Jiná antiinfektiva</t>
  </si>
  <si>
    <t>OPH GTT SOL 1X10ML SKLO</t>
  </si>
  <si>
    <t>96305</t>
  </si>
  <si>
    <t>NEUROTOP RETARD 300</t>
  </si>
  <si>
    <t>POR TBL PRO 50X300MG</t>
  </si>
  <si>
    <t>192394</t>
  </si>
  <si>
    <t>POR TBL NOB 50X25MG II</t>
  </si>
  <si>
    <t>129435</t>
  </si>
  <si>
    <t>DERIN 25 MG POTAHOVANÉ TABLETY</t>
  </si>
  <si>
    <t>POR TBL FLM 10X25MG</t>
  </si>
  <si>
    <t>10033</t>
  </si>
  <si>
    <t>PIRACETAM AL 800</t>
  </si>
  <si>
    <t>POR TBL FLM 120X800MG</t>
  </si>
  <si>
    <t>132554</t>
  </si>
  <si>
    <t>24973</t>
  </si>
  <si>
    <t>OLWEXYA 75 MG</t>
  </si>
  <si>
    <t>POR CPS PRO 28X75MG</t>
  </si>
  <si>
    <t>146889</t>
  </si>
  <si>
    <t>146896</t>
  </si>
  <si>
    <t>Multienzymové přípravky (lipáza, proteáza apod.)</t>
  </si>
  <si>
    <t>192390</t>
  </si>
  <si>
    <t>PANCREOLAN FORTE</t>
  </si>
  <si>
    <t>POR TBL ENT 60X220MG</t>
  </si>
  <si>
    <t>Pitofenon a analgetika</t>
  </si>
  <si>
    <t>23858</t>
  </si>
  <si>
    <t>STRATTERA 18 MG</t>
  </si>
  <si>
    <t>POR CPS DUR 28X18MG</t>
  </si>
  <si>
    <t>23864</t>
  </si>
  <si>
    <t>STRATTERA 25 MG</t>
  </si>
  <si>
    <t>POR CPS DUR 28X25MG</t>
  </si>
  <si>
    <t>23870</t>
  </si>
  <si>
    <t>POR CPS DUR 28X40MG</t>
  </si>
  <si>
    <t>23853</t>
  </si>
  <si>
    <t>STRATTERA 10 MG</t>
  </si>
  <si>
    <t>POR CPS DUR 28X10MG</t>
  </si>
  <si>
    <t>Bilastin</t>
  </si>
  <si>
    <t>148675</t>
  </si>
  <si>
    <t>XADOS 20 MG TABLETY</t>
  </si>
  <si>
    <t>POR TBL NOB 50X20MG</t>
  </si>
  <si>
    <t>Jiná antibiotika pro lokální aplikaci</t>
  </si>
  <si>
    <t>55759</t>
  </si>
  <si>
    <t>PAMYCON NA PŘÍPRAVU KAPEK</t>
  </si>
  <si>
    <t>DRM PLV SOL 1X1LAH</t>
  </si>
  <si>
    <t>102963</t>
  </si>
  <si>
    <t>MEDORISPER 0,5 MG</t>
  </si>
  <si>
    <t>POR TBL FLM 60X0,5MG</t>
  </si>
  <si>
    <t>66085</t>
  </si>
  <si>
    <t>RISPERDAL</t>
  </si>
  <si>
    <t>POR SOL 1X30ML/30MG</t>
  </si>
  <si>
    <t>125314</t>
  </si>
  <si>
    <t>POR GTT SOL 1X30ML</t>
  </si>
  <si>
    <t>164069</t>
  </si>
  <si>
    <t>TIAPRALAN 100 MG</t>
  </si>
  <si>
    <t>23855</t>
  </si>
  <si>
    <t>POR CPS DUR 7X18MG</t>
  </si>
  <si>
    <t>23860</t>
  </si>
  <si>
    <t>POR CPS DUR 7X25MG</t>
  </si>
  <si>
    <t>Methylfenidát</t>
  </si>
  <si>
    <t>15622</t>
  </si>
  <si>
    <t>RITALIN</t>
  </si>
  <si>
    <t>Magnesium-laktát</t>
  </si>
  <si>
    <t>86393</t>
  </si>
  <si>
    <t>MAGNESII LACTICI 0,5 TBL. MEDICAMENTA</t>
  </si>
  <si>
    <t>POR TBL NOB 50X0.5GM</t>
  </si>
  <si>
    <t>83100</t>
  </si>
  <si>
    <t>XANAX SR 1 MG</t>
  </si>
  <si>
    <t>POR TBL PRO 30X1MG</t>
  </si>
  <si>
    <t>Buprenorfin, kombinace</t>
  </si>
  <si>
    <t>27903</t>
  </si>
  <si>
    <t>SUBOXONE 8 MG/2 MG</t>
  </si>
  <si>
    <t>ORM TBL SLG 7</t>
  </si>
  <si>
    <t>21013</t>
  </si>
  <si>
    <t>BUSPIRON-EGIS 5 MG</t>
  </si>
  <si>
    <t>66131</t>
  </si>
  <si>
    <t>POR TBL NOB 60X5MG</t>
  </si>
  <si>
    <t>68603</t>
  </si>
  <si>
    <t>15373</t>
  </si>
  <si>
    <t>SIMEPAR</t>
  </si>
  <si>
    <t>POR CPS DUR 40X70MG</t>
  </si>
  <si>
    <t>Medazepam</t>
  </si>
  <si>
    <t>96175</t>
  </si>
  <si>
    <t>ANSILAN 10 MG TVRDÉ TOBOLKY</t>
  </si>
  <si>
    <t>POR CPS DUR 25X10MG</t>
  </si>
  <si>
    <t>Metronidazol</t>
  </si>
  <si>
    <t>2427</t>
  </si>
  <si>
    <t>ENTIZOL</t>
  </si>
  <si>
    <t>POR TBL NOB 20X250MG</t>
  </si>
  <si>
    <t>45771</t>
  </si>
  <si>
    <t>MIABENE 30 MG</t>
  </si>
  <si>
    <t>85811</t>
  </si>
  <si>
    <t>LERIVON 60 MG</t>
  </si>
  <si>
    <t>POR TBL FLM 30X60MG</t>
  </si>
  <si>
    <t>15013</t>
  </si>
  <si>
    <t>DORMICUM 7,5 MG</t>
  </si>
  <si>
    <t>POR TBL FLM 10X7.5MG</t>
  </si>
  <si>
    <t>MAGNESIUM SULFURICUM BIOTIKA 10%</t>
  </si>
  <si>
    <t>INJ SOL 5X10ML 10%</t>
  </si>
  <si>
    <t>67436</t>
  </si>
  <si>
    <t>POR TBL OBD 30X12.5MG</t>
  </si>
  <si>
    <t>99925</t>
  </si>
  <si>
    <t>POR TBL FLM 20X100MG</t>
  </si>
  <si>
    <t>132603</t>
  </si>
  <si>
    <t>135899</t>
  </si>
  <si>
    <t>NALMEFENE</t>
  </si>
  <si>
    <t>193855</t>
  </si>
  <si>
    <t>SELINCRO 18 MG</t>
  </si>
  <si>
    <t>POR TBL FLM 7X18MG</t>
  </si>
  <si>
    <t>59754</t>
  </si>
  <si>
    <t>FRONTIN 0,25 MG</t>
  </si>
  <si>
    <t>114287</t>
  </si>
  <si>
    <t>APO-CITAL 20 MG</t>
  </si>
  <si>
    <t>94945</t>
  </si>
  <si>
    <t>SEROPRAM 10 MG</t>
  </si>
  <si>
    <t>130475</t>
  </si>
  <si>
    <t>LENUXIN 10 MG POTAHOVANÉ TABLETY</t>
  </si>
  <si>
    <t>122885</t>
  </si>
  <si>
    <t>1066</t>
  </si>
  <si>
    <t>FRAMYKOIN</t>
  </si>
  <si>
    <t>DRM UNG 1X10GM</t>
  </si>
  <si>
    <t>Loratadin</t>
  </si>
  <si>
    <t>14910</t>
  </si>
  <si>
    <t>FLONIDAN 10 MG TABLETY</t>
  </si>
  <si>
    <t>POR TBL NOB 90X10MG</t>
  </si>
  <si>
    <t>17992</t>
  </si>
  <si>
    <t>POR TBL NOB 100X0.5GM</t>
  </si>
  <si>
    <t>107228</t>
  </si>
  <si>
    <t>15418</t>
  </si>
  <si>
    <t>SERTRALIN 50 GENERICON</t>
  </si>
  <si>
    <t>15421</t>
  </si>
  <si>
    <t>SERTRALIN 100 GENERICON</t>
  </si>
  <si>
    <t>Tokoferol alfa (vitamin E)</t>
  </si>
  <si>
    <t>10431</t>
  </si>
  <si>
    <t>VITAMIN E 200-ZENTIVA</t>
  </si>
  <si>
    <t>POR CPS MOL 30X200MG</t>
  </si>
  <si>
    <t>Topiramat</t>
  </si>
  <si>
    <t>15840</t>
  </si>
  <si>
    <t>TOPAMAX 25 MG</t>
  </si>
  <si>
    <t>POR TBL FLM 60X25MG</t>
  </si>
  <si>
    <t>174753</t>
  </si>
  <si>
    <t>26501</t>
  </si>
  <si>
    <t>Amidy, kombinace</t>
  </si>
  <si>
    <t>1681</t>
  </si>
  <si>
    <t>EMLA KRÉM 5%</t>
  </si>
  <si>
    <t>DRM CRM 1X30GM</t>
  </si>
  <si>
    <t>Cyproteron</t>
  </si>
  <si>
    <t>23342</t>
  </si>
  <si>
    <t>ANDROCUR DEPOT</t>
  </si>
  <si>
    <t>INJ SOL 3X3ML/300MG</t>
  </si>
  <si>
    <t>Cholekalciferol</t>
  </si>
  <si>
    <t>12023</t>
  </si>
  <si>
    <t>VIGANTOL</t>
  </si>
  <si>
    <t>Sildenafil</t>
  </si>
  <si>
    <t>166801</t>
  </si>
  <si>
    <t>OLVION 100 MG</t>
  </si>
  <si>
    <t>POR TBL FLM 8X100MG</t>
  </si>
  <si>
    <t>Testosteron</t>
  </si>
  <si>
    <t>17932</t>
  </si>
  <si>
    <t>UNDESTOR</t>
  </si>
  <si>
    <t>POR CPS MOL 120X40MG</t>
  </si>
  <si>
    <t>Uhličitan vápenatý</t>
  </si>
  <si>
    <t>53439</t>
  </si>
  <si>
    <t>VITACALCIN TABLETY</t>
  </si>
  <si>
    <t>POR TBL NOB 60X250MG</t>
  </si>
  <si>
    <t>Dapoxetin</t>
  </si>
  <si>
    <t>171653</t>
  </si>
  <si>
    <t>PRILIGY 30 MG POTAHOVANÉ TABLETY</t>
  </si>
  <si>
    <t>POR TBL FLM 3X30MG</t>
  </si>
  <si>
    <t>129832</t>
  </si>
  <si>
    <t>POR TBL FLM 100X200MG</t>
  </si>
  <si>
    <t>28976</t>
  </si>
  <si>
    <t>POR TBL PRO 28X9MG BLI-C</t>
  </si>
  <si>
    <t>Thiethylperazin</t>
  </si>
  <si>
    <t>RCT SUP 6X6.5MG</t>
  </si>
  <si>
    <t>Ambulance všeobecná</t>
  </si>
  <si>
    <t>Standardní lůžková péče</t>
  </si>
  <si>
    <t>Ambulance dětské a dorostové psychiatrie</t>
  </si>
  <si>
    <t>Ambulance pro návykové nemoci</t>
  </si>
  <si>
    <t>Ambulance sexuologická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</si>
  <si>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</si>
  <si>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</si>
  <si>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</si>
  <si>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N05AH03 - Olanzapin</t>
  </si>
  <si>
    <t>N05AL05 - Amisulprid</t>
  </si>
  <si>
    <t>N03AX14 - Levetiracetam</t>
  </si>
  <si>
    <t>N02CC01 - Sumatriptan</t>
  </si>
  <si>
    <t>R06AX13 - Loratadin</t>
  </si>
  <si>
    <t>N05CD08 - Midazolam</t>
  </si>
  <si>
    <t>J01DC02 - Cefuroxim</t>
  </si>
  <si>
    <t>R03AC02 - Salbutamol</t>
  </si>
  <si>
    <t>J01CR02 - Amoxicilin a enzymový inhibitor</t>
  </si>
  <si>
    <t>R06AE09 - Levocetirizin</t>
  </si>
  <si>
    <t>N03AX14</t>
  </si>
  <si>
    <t>N05AH03</t>
  </si>
  <si>
    <t>N05AL05</t>
  </si>
  <si>
    <t>R03AC02</t>
  </si>
  <si>
    <t>R06AE09</t>
  </si>
  <si>
    <t>J01DC02</t>
  </si>
  <si>
    <t>N02CC01</t>
  </si>
  <si>
    <t>N05CD08</t>
  </si>
  <si>
    <t>J01CR02</t>
  </si>
  <si>
    <t>R06AX13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</si>
  <si>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</si>
  <si>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</si>
  <si>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</si>
  <si>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</si>
  <si>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</si>
  <si>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</si>
  <si>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</si>
  <si>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</si>
  <si>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</si>
  <si>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</si>
  <si>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</si>
  <si>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ZA339</t>
  </si>
  <si>
    <t>Obinadlo hydrofilní   8 cm x   5 m 13006</t>
  </si>
  <si>
    <t>ZA476</t>
  </si>
  <si>
    <t>Krytí mepilex border lite 10 x 10 cm bal. á 5 ks 281300-00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</si>
  <si>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</si>
  <si>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</si>
  <si>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</si>
  <si>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</si>
  <si>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</si>
  <si>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</si>
  <si>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ZF042</t>
  </si>
  <si>
    <t>Krytí mastný tyl jelonet 10 x 10 cm á 10 ks 7404</t>
  </si>
  <si>
    <t>ZA629</t>
  </si>
  <si>
    <t>Tampon 19 x 20 cm / 5 ks sterilní stáčený 0442</t>
  </si>
  <si>
    <t>ZA727</t>
  </si>
  <si>
    <t>Kontejner 30 ml sterilní 331690251750</t>
  </si>
  <si>
    <t>ZA728</t>
  </si>
  <si>
    <t>Lopatka lékařská nesterilní 1320100655</t>
  </si>
  <si>
    <t>ZA787</t>
  </si>
  <si>
    <t>Stříkačka injekční 10 ml 4606108V</t>
  </si>
  <si>
    <t>ZA812</t>
  </si>
  <si>
    <t>Uzávěr do katetrů 4435001</t>
  </si>
  <si>
    <t>ZA964</t>
  </si>
  <si>
    <t>Stříkačka janett 60 ml vyplachovací MRG564</t>
  </si>
  <si>
    <t>ZB756</t>
  </si>
  <si>
    <t>Zkumavka 3 ml K3 edta fialová 454086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</si>
  <si>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</si>
  <si>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</si>
  <si>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</si>
  <si>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</si>
  <si>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</si>
  <si>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</si>
  <si>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ZB774</t>
  </si>
  <si>
    <t>Zkumavka červená 5 ml gel 456071</t>
  </si>
  <si>
    <t>ZD808</t>
  </si>
  <si>
    <t>Kanyla vasofix 22G modrá safety 4269098S-01</t>
  </si>
  <si>
    <t>ZF159</t>
  </si>
  <si>
    <t>Nádoba na kontaminovaný odpad 1 l 15-0002</t>
  </si>
  <si>
    <t>ZG515</t>
  </si>
  <si>
    <t>Zkumavka močová vacuette 10,5 ml bal. á 50 ks 331980455007</t>
  </si>
  <si>
    <t>ZH493</t>
  </si>
  <si>
    <t>Katetr močový foley CH16 180605-000160</t>
  </si>
  <si>
    <t>ZH546</t>
  </si>
  <si>
    <t>Flocare infinity pack set mobile 2778307</t>
  </si>
  <si>
    <t>ZI180</t>
  </si>
  <si>
    <t>Zkumavka s mediem+ flovakovaný tampon eSwab minitip oranžový 491CE.A</t>
  </si>
  <si>
    <t>ZI182</t>
  </si>
  <si>
    <t>Zkumavka + aplikátor s chem.stabilizátorem UriSwab žlutá 802CE.A</t>
  </si>
  <si>
    <t>ZK799</t>
  </si>
  <si>
    <t>Zátka combi červená 4495101</t>
  </si>
  <si>
    <t>ZL688</t>
  </si>
  <si>
    <t>Proužky Accu-Check Inform IIStrip 50 EU1 á 50 ks 05942861</t>
  </si>
  <si>
    <t>ZA832</t>
  </si>
  <si>
    <t>Jehla injekční 0,9 x   40 mm žlutá 4657519</t>
  </si>
  <si>
    <t>ZB556</t>
  </si>
  <si>
    <t>Jehla injekční 1,2 x   40 mm růžová 4665120</t>
  </si>
  <si>
    <t>ZI757</t>
  </si>
  <si>
    <t>Rukavice vinyl bez p. S á 100 ks EFEKTVR02</t>
  </si>
  <si>
    <t>ZI759</t>
  </si>
  <si>
    <t>Rukavice vinyl bez p. L á 100 ks EFEKTVR04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</si>
  <si>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</si>
  <si>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</si>
  <si>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</si>
  <si>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</si>
  <si>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</si>
  <si>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</si>
  <si>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ZA331</t>
  </si>
  <si>
    <t>Obinadlo fixa crep 10 cm x 4 m 1323100104</t>
  </si>
  <si>
    <t>ZA562</t>
  </si>
  <si>
    <t>Náplast cosmopor i. v. 6 x 8 cm 9008054</t>
  </si>
  <si>
    <t>ZB404</t>
  </si>
  <si>
    <t>Náplast cosmos 8 cm x 1m 5403353</t>
  </si>
  <si>
    <t>ZD104</t>
  </si>
  <si>
    <t>Náplast omniplast 10,0 cm x 10,0 m 9004472 (900535)</t>
  </si>
  <si>
    <t>ZA705</t>
  </si>
  <si>
    <t>Hadička spojovací HS 1,8 x 450UNIV</t>
  </si>
  <si>
    <t>ZB759</t>
  </si>
  <si>
    <t>Zkumavka červená 8 ml gel 455071</t>
  </si>
  <si>
    <t>ZB775</t>
  </si>
  <si>
    <t>Zkumavka koagulace 4 ml modrá 454328</t>
  </si>
  <si>
    <t>ZI179</t>
  </si>
  <si>
    <t>Zkumavka s mediem+ flovakovaný tampon eSwab růžový 490CE.A</t>
  </si>
  <si>
    <t>ZL948</t>
  </si>
  <si>
    <t>Rukavice nitril promedica bez p. M bílé 6N á 100 ks 9399W3</t>
  </si>
  <si>
    <t>ZA789</t>
  </si>
  <si>
    <t>Stříkačka injekční   2 ml 4606027V</t>
  </si>
  <si>
    <t>Spotřeba zdravotnického materiálu - orientační přehled</t>
  </si>
  <si>
    <t>ON Data</t>
  </si>
  <si>
    <t>305 - Pracoviště psychiatrie</t>
  </si>
  <si>
    <t>306 - Pracoviště dětské psychiatrie</t>
  </si>
  <si>
    <t>308 - Pracoviště léčby alkoholismu a jiných toxikomanií</t>
  </si>
  <si>
    <t>309 - Pracoviště sexuologie</t>
  </si>
  <si>
    <t>3F5 - Pracov. standard. úst. lůž. péče psychiatrické - F</t>
  </si>
  <si>
    <t>901 - Pracoviště klinické psychologie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</si>
  <si>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</si>
  <si>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</si>
  <si>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</si>
  <si>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305</t>
  </si>
  <si>
    <t>1</t>
  </si>
  <si>
    <t>0012061</t>
  </si>
  <si>
    <t>HALOPERIDOL DECANOAT-RICHTER</t>
  </si>
  <si>
    <t>0086901</t>
  </si>
  <si>
    <t>CISORDINOL DEPOT</t>
  </si>
  <si>
    <t>0091830</t>
  </si>
  <si>
    <t>FLUANXOL DEPOT</t>
  </si>
  <si>
    <t>0104691</t>
  </si>
  <si>
    <t>RISPERDAL CONSTA 50 MG</t>
  </si>
  <si>
    <t>0104692</t>
  </si>
  <si>
    <t>RISPERDAL CONSTA 37,5 MG</t>
  </si>
  <si>
    <t>0104693</t>
  </si>
  <si>
    <t>RISPERDAL CONSTA 25 MG</t>
  </si>
  <si>
    <t>0162857</t>
  </si>
  <si>
    <t>0168089</t>
  </si>
  <si>
    <t>0500873</t>
  </si>
  <si>
    <t>0500874</t>
  </si>
  <si>
    <t>0185369</t>
  </si>
  <si>
    <t>V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</si>
  <si>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</si>
  <si>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</si>
  <si>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</si>
  <si>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</si>
  <si>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</si>
  <si>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</si>
  <si>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29115</t>
  </si>
  <si>
    <t>EEG STANDARDNÍ VYŠETŘENÍ - VYHODNOCENÍ</t>
  </si>
  <si>
    <t>29125</t>
  </si>
  <si>
    <t>EEG S UŽITÍM AKTIVAČNÍCH METOD - VYHODNOCENÍ</t>
  </si>
  <si>
    <t>29130</t>
  </si>
  <si>
    <t>MAPOVÁNÍ MOZKOVÉ AKTIVITY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</si>
  <si>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</si>
  <si>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</si>
  <si>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</si>
  <si>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</si>
  <si>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</si>
  <si>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</si>
  <si>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</si>
  <si>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</si>
  <si>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38210</t>
  </si>
  <si>
    <t>VYŠETŘENÍ ALKOTESTEM</t>
  </si>
  <si>
    <t>09547</t>
  </si>
  <si>
    <t>REGULAČNÍ POPLATEK -- POJIŠTĚNEC OD ÚHRADY POPLATK</t>
  </si>
  <si>
    <t>00041</t>
  </si>
  <si>
    <t>JEDEN DEN POBYTU PACIENTA VE STACIONÁŘI I.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</si>
  <si>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</si>
  <si>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</si>
  <si>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</si>
  <si>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</si>
  <si>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09215</t>
  </si>
  <si>
    <t>INJEKCE I. M., S. C., I. D.</t>
  </si>
  <si>
    <t>09545</t>
  </si>
  <si>
    <t>REGULAČNÍ POPLATEK ZA POHOTOVOSTNÍ SLUŽBU -- POPLA</t>
  </si>
  <si>
    <t>29123</t>
  </si>
  <si>
    <t>EEG S UŽITÍM AKTIVAČNÍCH METOD (JEN TECHNICKÉ PROV</t>
  </si>
  <si>
    <t>09563</t>
  </si>
  <si>
    <t>VÝKON ÚSTAVNÍ POHOTOVOSTNÍ SLUŽBY</t>
  </si>
  <si>
    <t>35022</t>
  </si>
  <si>
    <t>CÍLENÉ VYŠETŘENÍ PSYCHIATREM</t>
  </si>
  <si>
    <t>35117</t>
  </si>
  <si>
    <t>ROZHOVOR PSYCHIATRA, PEDOPSYCHIATRA, KLINICKÉHO PS</t>
  </si>
  <si>
    <t>35021</t>
  </si>
  <si>
    <t>KOMPLEXNÍ VYŠETŘENÍ PSYCHIATREM</t>
  </si>
  <si>
    <t>35023</t>
  </si>
  <si>
    <t>KONTROLNÍ VYŠETŘENÍ PSYCHIATREM</t>
  </si>
  <si>
    <t>29113</t>
  </si>
  <si>
    <t>EEG STANDARDNÍ VYŠETŘENÍ VČETNĚ HYPERVENTILACE (JE</t>
  </si>
  <si>
    <t>306</t>
  </si>
  <si>
    <t>09117</t>
  </si>
  <si>
    <t>ODBĚR KRVE ZE ŽÍLY U DÍTĚTĚ DO 10 LET</t>
  </si>
  <si>
    <t>35620</t>
  </si>
  <si>
    <t>PSYCHOTERAPIE SKUPINOVÁ, TYP II., PRO SKUPINU 10 -</t>
  </si>
  <si>
    <t>36023</t>
  </si>
  <si>
    <t>KONTROLNÍ VYŠETŘENÍ DĚTSKÝM PSYCHIATREM</t>
  </si>
  <si>
    <t>36022</t>
  </si>
  <si>
    <t>CÍLENÉ VYŠETŘENÍ DĚTSKÝM PSYCHIATREM</t>
  </si>
  <si>
    <t>36021</t>
  </si>
  <si>
    <t>KOMPLEXNÍ VYŠETŘENÍ DĚTSKÝM PSYCHIATREM</t>
  </si>
  <si>
    <t>308</t>
  </si>
  <si>
    <t>0168088</t>
  </si>
  <si>
    <t>XEPLION 75 MG</t>
  </si>
  <si>
    <t>309</t>
  </si>
  <si>
    <t>39023</t>
  </si>
  <si>
    <t>KONTROLNÍ VYŠETŘENÍ SEXUOLOGEM</t>
  </si>
  <si>
    <t>39021</t>
  </si>
  <si>
    <t>KOMPLEXNÍ VYŠETŘENÍ SEXUOLOGEM</t>
  </si>
  <si>
    <t>39022</t>
  </si>
  <si>
    <t>CÍLENÉ VYŠETŘENÍ SEXUOLOGEM</t>
  </si>
  <si>
    <t>3F5</t>
  </si>
  <si>
    <t>09544</t>
  </si>
  <si>
    <t>REGULAČNÍ POPLATEK ZA KAŽDÝ DEN LŮŽKOVÉ PÉČE -- PO</t>
  </si>
  <si>
    <t>901</t>
  </si>
  <si>
    <t>37115</t>
  </si>
  <si>
    <t>KRIZOVÁ INTERVENCE(Á 30 MINUT)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</si>
  <si>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</si>
  <si>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</si>
  <si>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</si>
  <si>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</si>
  <si>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</si>
  <si>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</si>
  <si>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</si>
  <si>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</si>
  <si>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</si>
  <si>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</si>
  <si>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</si>
  <si>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</si>
  <si>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</si>
  <si>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</si>
  <si>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</si>
  <si>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</si>
  <si>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</si>
  <si>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</si>
  <si>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</si>
  <si>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</si>
  <si>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</si>
  <si>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</si>
  <si>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</si>
  <si>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</si>
  <si>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</si>
  <si>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</si>
  <si>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</si>
  <si>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</si>
  <si>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</si>
  <si>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</si>
  <si>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</si>
  <si>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</si>
  <si>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</si>
  <si>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</si>
  <si>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</si>
  <si>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</si>
  <si>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</si>
  <si>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</si>
  <si>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</si>
  <si>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</si>
  <si>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</si>
  <si>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</si>
  <si>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</si>
  <si>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</si>
  <si>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</si>
  <si>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</si>
  <si>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35012</t>
  </si>
  <si>
    <t>08</t>
  </si>
  <si>
    <t>09</t>
  </si>
  <si>
    <t>10</t>
  </si>
  <si>
    <t>11</t>
  </si>
  <si>
    <t>12</t>
  </si>
  <si>
    <t>13</t>
  </si>
  <si>
    <t>16</t>
  </si>
  <si>
    <t>17</t>
  </si>
  <si>
    <t>00606</t>
  </si>
  <si>
    <t>OD TYPU 06 - PRO NEMOCNICE TYPU 3, (KATEGORIE 6)</t>
  </si>
  <si>
    <t>35630</t>
  </si>
  <si>
    <t>PSYCHOTERAPIE SKUPINOVÁ, TYP III. (KOMUNITA) - SKU</t>
  </si>
  <si>
    <t>35710</t>
  </si>
  <si>
    <t>ELEKTROKONVULZIVNÍ TERAPIE</t>
  </si>
  <si>
    <t>35815</t>
  </si>
  <si>
    <t>PSYCHIATRICKÁ REHABILITACE INDIVIDUÁLNÍ</t>
  </si>
  <si>
    <t>00880</t>
  </si>
  <si>
    <t>ROZLIŠENÍ VYKÁZANÉ HOSPITALIZACE JAKO: = NOVÁ HOSP</t>
  </si>
  <si>
    <t>00881</t>
  </si>
  <si>
    <t>ROZLIŠENÍ VYKÁZANÉ HOSPITALIZACE JAKO: = POKRAČOVÁ</t>
  </si>
  <si>
    <t>21211</t>
  </si>
  <si>
    <t>LÉČEBNÁ TĚLESNÁ VÝCHOVA SKUPINOVÁ TYP I., 3 - 5 LÉ</t>
  </si>
  <si>
    <t>00699</t>
  </si>
  <si>
    <t>OD TYPU 99 - PRO NEMOCNICE TYPU 3, (KATEGORIE 6) -</t>
  </si>
  <si>
    <t>21621</t>
  </si>
  <si>
    <t>INDIVIDUÁLNÍ ERGOTERAPIE ZÁKLADNÍ</t>
  </si>
  <si>
    <t>21613</t>
  </si>
  <si>
    <t>VYŠETŘENÍ ERGOTERAPEUTEM KONTROLNÍ</t>
  </si>
  <si>
    <t>21611</t>
  </si>
  <si>
    <t>VYŠETŘENÍ ERGOTERAPEUTEM PŘI ZAHÁJENÍ ERGOTERAPIE</t>
  </si>
  <si>
    <t>35811</t>
  </si>
  <si>
    <t>ZAVEDENÍ / UKONČENÍ INDIVIDUÁLNÍ PSYCHIATRICKÉ REH</t>
  </si>
  <si>
    <t>37111</t>
  </si>
  <si>
    <t>SPECIFICKÁ PSYCHOLOGICKÁ INTERVENCE (Á 30 MINUT)</t>
  </si>
  <si>
    <t>902</t>
  </si>
  <si>
    <t>21219</t>
  </si>
  <si>
    <t xml:space="preserve">LÉČEBNÁ TĚLESNÁ VÝCHOVA INDIVIDUÁLNÍ POD DOHLEDEM 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</si>
  <si>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</si>
  <si>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</si>
  <si>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</si>
  <si>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</si>
  <si>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</si>
  <si>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</si>
  <si>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</si>
  <si>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</si>
  <si>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</si>
  <si>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</si>
  <si>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</si>
  <si>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01311</t>
  </si>
  <si>
    <t>A</t>
  </si>
  <si>
    <t xml:space="preserve">MALIGNÍ ONEMOCNĚNÍ. NĚKTERÉ INFEKCE A DEGENERATIVNÍ PORUCHY NERVOVÉHO SYSTÉMU BEZ CC                </t>
  </si>
  <si>
    <t>01312</t>
  </si>
  <si>
    <t xml:space="preserve">MALIGNÍ ONEMOCNĚNÍ. NĚKTERÉ INFEKCE A DEGENERATIVNÍ PORUCHY NERVOVÉHO SYSTÉMU S CC                  </t>
  </si>
  <si>
    <t>04310</t>
  </si>
  <si>
    <t xml:space="preserve">RESPIRAČNÍ SELHÁNÍ                                                                                  </t>
  </si>
  <si>
    <t>04411</t>
  </si>
  <si>
    <t xml:space="preserve">PŘÍZNAKY. SYMPTOMY A JINÉ DIAGNÓZY DÝCHACÍHO SYSTÉMU BEZ CC                                         </t>
  </si>
  <si>
    <t>05331</t>
  </si>
  <si>
    <t xml:space="preserve">AKUTNÍ INFARKT MYOKARDU BEZ CC                                                                      </t>
  </si>
  <si>
    <t>05392</t>
  </si>
  <si>
    <t xml:space="preserve">ATEROSKLERÓZA S CC                                                                                  </t>
  </si>
  <si>
    <t>06322</t>
  </si>
  <si>
    <t xml:space="preserve">PORUCHY JÍCNU S CC                                                                                  </t>
  </si>
  <si>
    <t>07302</t>
  </si>
  <si>
    <t xml:space="preserve">CIRHÓZA A ALKOHOLICKÁ HEPATITIDA S CC                                                               </t>
  </si>
  <si>
    <t>08032</t>
  </si>
  <si>
    <t xml:space="preserve">FÚZE PÁTEŘE. NE PRO DEFORMITY S CC                                                                  </t>
  </si>
  <si>
    <t>10312</t>
  </si>
  <si>
    <t xml:space="preserve">HYPOVOLÉMIE A PORUCHY ELEKTROLYTŮ S CC                                                              </t>
  </si>
  <si>
    <t>19012</t>
  </si>
  <si>
    <t xml:space="preserve">OPERAČNÍ VÝKONY S HLAVNÍ DIAGNÓZOU DUŠEVNÍ NEMOCI S CC                                              </t>
  </si>
  <si>
    <t>19301</t>
  </si>
  <si>
    <t xml:space="preserve">SCHIZOFRENIE BEZ CC                                                                                 </t>
  </si>
  <si>
    <t>19302</t>
  </si>
  <si>
    <t xml:space="preserve">SCHIZOFRENIE S CC                                                                                   </t>
  </si>
  <si>
    <t>19303</t>
  </si>
  <si>
    <t xml:space="preserve">SCHIZOFRENIE S MCC                                                                                  </t>
  </si>
  <si>
    <t>19311</t>
  </si>
  <si>
    <t xml:space="preserve">PSYCHÓZY BEZ CC                                                                                     </t>
  </si>
  <si>
    <t>19312</t>
  </si>
  <si>
    <t xml:space="preserve">PSYCHÓZY S CC                                                                                       </t>
  </si>
  <si>
    <t>19313</t>
  </si>
  <si>
    <t xml:space="preserve">PSYCHÓZY S MCC                                                                                      </t>
  </si>
  <si>
    <t>19321</t>
  </si>
  <si>
    <t xml:space="preserve">PORUCHY OSOBNOSTI BEZ CC                                                                            </t>
  </si>
  <si>
    <t>19322</t>
  </si>
  <si>
    <t xml:space="preserve">PORUCHY OSOBNOSTI S CC                                                                              </t>
  </si>
  <si>
    <t>19323</t>
  </si>
  <si>
    <t xml:space="preserve">PORUCHY OSOBNOSTI S MCC                                                                             </t>
  </si>
  <si>
    <t>19331</t>
  </si>
  <si>
    <t xml:space="preserve">BIPOLÁRNÍ PORUCHY BEZ CC                                                                            </t>
  </si>
  <si>
    <t>19332</t>
  </si>
  <si>
    <t xml:space="preserve">BIPOLÁRNÍ PORUCHY S CC                                                                              </t>
  </si>
  <si>
    <t>19333</t>
  </si>
  <si>
    <t xml:space="preserve">BIPOLÁRNÍ PORUCHY S MCC                                                                             </t>
  </si>
  <si>
    <t>19341</t>
  </si>
  <si>
    <t xml:space="preserve">DEPRESE BEZ CC                                                                                      </t>
  </si>
  <si>
    <t>19342</t>
  </si>
  <si>
    <t xml:space="preserve">DEPRESE S CC                                                                                        </t>
  </si>
  <si>
    <t>19343</t>
  </si>
  <si>
    <t xml:space="preserve">DEPRESE S MCC                                                                                       </t>
  </si>
  <si>
    <t>19351</t>
  </si>
  <si>
    <t xml:space="preserve">AKUTNÍ REAKCE. PSYCHOSOCIÁLNÍ PORUCHY A NEURÓZY KROMĚ DEPRESIVNÍCH BEZ CC                           </t>
  </si>
  <si>
    <t>19352</t>
  </si>
  <si>
    <t xml:space="preserve">AKUTNÍ REAKCE. PSYCHOSOCIÁLNÍ PORUCHY A NEURÓZY KROMĚ DEPRESIVNÍCH S CC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</si>
  <si>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</si>
  <si>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</si>
  <si>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</si>
  <si>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</si>
  <si>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</si>
  <si>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</si>
  <si>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19371</t>
  </si>
  <si>
    <t xml:space="preserve">VÝVOJOVÉ DUŠEVNÍ PORUCHY BEZ CC                                                                     </t>
  </si>
  <si>
    <t>19381</t>
  </si>
  <si>
    <t xml:space="preserve">PORUCHY PŘÍJMU POTRAVY BEZ CC                                                                       </t>
  </si>
  <si>
    <t>19391</t>
  </si>
  <si>
    <t xml:space="preserve">JINÉ DUŠEVNÍ PORUCHY BEZ CC                                                                         </t>
  </si>
  <si>
    <t>20321</t>
  </si>
  <si>
    <t xml:space="preserve">ŠKODLIVÉ UŽÍVÁNÍ A ZÁVISLOST NA OPIÁTECH A/NEBO KOKAINU BEZ CC                                      </t>
  </si>
  <si>
    <t>20331</t>
  </si>
  <si>
    <t xml:space="preserve">ŠKODLIVÉ UŽÍVÁNÍ A ZÁVISLOST NA ALKOHOLU BEZ CC                                                     </t>
  </si>
  <si>
    <t>20332</t>
  </si>
  <si>
    <t xml:space="preserve">ŠKODLIVÉ UŽÍVÁNÍ A ZÁVISLOST NA ALKOHOLU S CC                                                       </t>
  </si>
  <si>
    <t>20333</t>
  </si>
  <si>
    <t xml:space="preserve">ŠKODLIVÉ UŽÍVÁNÍ A ZÁVISLOST NA ALKOHOLU S MCC                                                      </t>
  </si>
  <si>
    <t>20341</t>
  </si>
  <si>
    <t xml:space="preserve">ŠKODLIVÉ UŽÍVÁNÍ A ZÁVISLOST NA JINÝCH DROGÁCH BEZ CC                                               </t>
  </si>
  <si>
    <t>20342</t>
  </si>
  <si>
    <t xml:space="preserve">ŠKODLIVÉ UŽÍVÁNÍ A ZÁVISLOST NA JINÝCH DROGÁCH S CC                                                 </t>
  </si>
  <si>
    <t>20343</t>
  </si>
  <si>
    <t xml:space="preserve">ŠKODLIVÉ UŽÍVÁNÍ A ZÁVISLOST NA JINÝCH DROGÁCH S MCC                                                </t>
  </si>
  <si>
    <t>23321</t>
  </si>
  <si>
    <t xml:space="preserve">JINÉ FAKTORY OVLIVŇUJÍCÍ ZDRAVOTNÍ STAV BEZ CC                                                      </t>
  </si>
  <si>
    <t>25063</t>
  </si>
  <si>
    <t xml:space="preserve">DLOUHODOBÁ MECHANICKÁ VENTILACE PŘI POLYTRAUMATU S KRANIOTOMIÍ &gt; 96 HODIN S MCC                     </t>
  </si>
  <si>
    <t>Porovnání jednotlivých IR DRG skupin</t>
  </si>
  <si>
    <t>33 - ODDĚLENÍ KLINICKÉ BIOCHEMIE</t>
  </si>
  <si>
    <t>34 - KLINIKA RADIOLOGICKÁ</t>
  </si>
  <si>
    <t>37 - ÚSTAV PATOLOGIE</t>
  </si>
  <si>
    <t>40 - ÚSTAV MIKROBIOLOGIE</t>
  </si>
  <si>
    <t>809</t>
  </si>
  <si>
    <t>89163</t>
  </si>
  <si>
    <t>VYLUČOVACÍ UROGRAFIE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</si>
  <si>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</si>
  <si>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</si>
  <si>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</si>
  <si>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</si>
  <si>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</si>
  <si>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</si>
  <si>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</si>
  <si>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</si>
  <si>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</si>
  <si>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</si>
  <si>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</si>
  <si>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</si>
  <si>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</si>
  <si>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</si>
  <si>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</si>
  <si>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407</t>
  </si>
  <si>
    <t>2</t>
  </si>
  <si>
    <t>0002018</t>
  </si>
  <si>
    <t>99mTc-makrosalb inj.</t>
  </si>
  <si>
    <t>0002067</t>
  </si>
  <si>
    <t>81m-krypton plyn k inhal.</t>
  </si>
  <si>
    <t>47259</t>
  </si>
  <si>
    <t>SCINTIGRAFIE PLIC VENTILAČNÍ STATICKÁ</t>
  </si>
  <si>
    <t>47257</t>
  </si>
  <si>
    <t>SCINTIGRAFIE PLIC PERFÚZNÍ</t>
  </si>
  <si>
    <t>818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</si>
  <si>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</si>
  <si>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</si>
  <si>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</si>
  <si>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</si>
  <si>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</si>
  <si>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</si>
  <si>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</si>
  <si>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</si>
  <si>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</si>
  <si>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</si>
  <si>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</si>
  <si>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</si>
  <si>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</si>
  <si>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</si>
  <si>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</si>
  <si>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</si>
  <si>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</si>
  <si>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</si>
  <si>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</si>
  <si>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</si>
  <si>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</si>
  <si>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</si>
  <si>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</si>
  <si>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</si>
  <si>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</si>
  <si>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</si>
  <si>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</si>
  <si>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</si>
  <si>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</si>
  <si>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</si>
  <si>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</si>
  <si>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</si>
  <si>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</si>
  <si>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</si>
  <si>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</si>
  <si>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</si>
  <si>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</si>
  <si>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</si>
  <si>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</si>
  <si>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</si>
  <si>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</si>
  <si>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</si>
  <si>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</si>
  <si>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</si>
  <si>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</si>
  <si>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</si>
  <si>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</si>
  <si>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</si>
  <si>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</si>
  <si>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</si>
  <si>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</si>
  <si>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</si>
  <si>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</si>
  <si>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</si>
  <si>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</si>
  <si>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</si>
  <si>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81731</t>
  </si>
  <si>
    <t>STANOVENÍ NATRIURETICKÝCH PEPTIDŮ V SÉRU A V PLAZM</t>
  </si>
  <si>
    <t>91137</t>
  </si>
  <si>
    <t>STANOVENÍ TRANSFERINU</t>
  </si>
  <si>
    <t>91167</t>
  </si>
  <si>
    <t>STANOVENÍ LEHKÝCH ŘETĚZCU KAPPA</t>
  </si>
  <si>
    <t>93151</t>
  </si>
  <si>
    <t>FERRITIN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</si>
  <si>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</si>
  <si>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</si>
  <si>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</si>
  <si>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</si>
  <si>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</si>
  <si>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</si>
  <si>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</si>
  <si>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</si>
  <si>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</si>
  <si>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</si>
  <si>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</si>
  <si>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</si>
  <si>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</si>
  <si>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</si>
  <si>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</si>
  <si>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</si>
  <si>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</si>
  <si>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</si>
  <si>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</si>
  <si>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</si>
  <si>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</si>
  <si>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</si>
  <si>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</si>
  <si>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</si>
  <si>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</si>
  <si>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</si>
  <si>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</si>
  <si>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</si>
  <si>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</si>
  <si>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</si>
  <si>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</si>
  <si>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</si>
  <si>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</si>
  <si>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</si>
  <si>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81495</t>
  </si>
  <si>
    <t>KREATINKINÁZA (CK)</t>
  </si>
  <si>
    <t>81315</t>
  </si>
  <si>
    <t>REGISTRAČNÍ SPEKTROFOTOMETRIE NATIVNÍHO MOZKOMÍŠNÍ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</si>
  <si>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</si>
  <si>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</si>
  <si>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</si>
  <si>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</si>
  <si>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</si>
  <si>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</si>
  <si>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</si>
  <si>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</si>
  <si>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</si>
  <si>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</si>
  <si>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</si>
  <si>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</si>
  <si>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</si>
  <si>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</si>
  <si>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</si>
  <si>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</si>
  <si>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</si>
  <si>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</si>
  <si>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</si>
  <si>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</si>
  <si>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</si>
  <si>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</si>
  <si>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</si>
  <si>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</si>
  <si>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</si>
  <si>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</si>
  <si>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</si>
  <si>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</si>
  <si>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</si>
  <si>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</si>
  <si>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81533</t>
  </si>
  <si>
    <t>LIPÁZA</t>
  </si>
  <si>
    <t>93199</t>
  </si>
  <si>
    <t>TYREOGLOBULIN (TG)</t>
  </si>
  <si>
    <t>93263</t>
  </si>
  <si>
    <t>KARBOHYDRÁT-DEFICIENTNÍ TRANSFERIN (CDT)</t>
  </si>
  <si>
    <t>81125</t>
  </si>
  <si>
    <t>BÍLKOVINY CELKOVÉ (SÉRUM) STATIM</t>
  </si>
  <si>
    <t>81665</t>
  </si>
  <si>
    <t>VYŠ. DPM - AKTIVITA LYZOSOMÁLNÍCH ENZYMŮ S NERADIO</t>
  </si>
  <si>
    <t>81123</t>
  </si>
  <si>
    <t>BILIRUBIN KONJUGOVANÝ STATIM</t>
  </si>
  <si>
    <t>93185</t>
  </si>
  <si>
    <t>TRIJODTYRONIN CELKOVÝ (TT3)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</si>
  <si>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</si>
  <si>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</si>
  <si>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</si>
  <si>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</si>
  <si>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</si>
  <si>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</si>
  <si>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</si>
  <si>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</si>
  <si>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34</t>
  </si>
  <si>
    <t>0003132</t>
  </si>
  <si>
    <t>GADOVIST 1,0 MMOL/ML</t>
  </si>
  <si>
    <t>0022075</t>
  </si>
  <si>
    <t>IOMERON 400</t>
  </si>
  <si>
    <t>0077018</t>
  </si>
  <si>
    <t>ULTRAVIST 370</t>
  </si>
  <si>
    <t>0077019</t>
  </si>
  <si>
    <t>0095607</t>
  </si>
  <si>
    <t>MICROPAQUE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</si>
  <si>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</si>
  <si>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</si>
  <si>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</si>
  <si>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</si>
  <si>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</si>
  <si>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</si>
  <si>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89127</t>
  </si>
  <si>
    <t>RTG KOSTÍ A KLOUBŮ KONČETIN</t>
  </si>
  <si>
    <t>89129</t>
  </si>
  <si>
    <t>RTG ŽEBER A STERNA</t>
  </si>
  <si>
    <t>89143</t>
  </si>
  <si>
    <t>RTG BŘICHA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</si>
  <si>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</si>
  <si>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</si>
  <si>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</si>
  <si>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</si>
  <si>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</si>
  <si>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</si>
  <si>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</si>
  <si>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</si>
  <si>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</si>
  <si>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</si>
  <si>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</si>
  <si>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</si>
  <si>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</si>
  <si>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</si>
  <si>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</si>
  <si>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</si>
  <si>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</si>
  <si>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</si>
  <si>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89121</t>
  </si>
  <si>
    <t>RTG KŘÍŽOVÉ KOSTI A SI KLOUBŮ</t>
  </si>
  <si>
    <t>37</t>
  </si>
  <si>
    <t>807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</si>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</sst>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55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2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2" fontId="31" fillId="3" borderId="30" xfId="81" applyNumberFormat="1" applyFont="1" applyFill="1" applyBorder="1"/>
    <xf numFmtId="172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5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4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7" xfId="26" applyNumberFormat="1" applyFont="1" applyFill="1" applyBorder="1"/>
    <xf numFmtId="9" fontId="32" fillId="0" borderId="28" xfId="26" applyNumberFormat="1" applyFont="1" applyFill="1" applyBorder="1"/>
    <xf numFmtId="171" fontId="32" fillId="0" borderId="51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9" xfId="26" applyNumberFormat="1" applyFont="1" applyFill="1" applyBorder="1"/>
    <xf numFmtId="171" fontId="32" fillId="0" borderId="24" xfId="26" applyNumberFormat="1" applyFont="1" applyFill="1" applyBorder="1"/>
    <xf numFmtId="9" fontId="32" fillId="0" borderId="25" xfId="26" applyNumberFormat="1" applyFont="1" applyFill="1" applyBorder="1"/>
    <xf numFmtId="171" fontId="32" fillId="0" borderId="53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4" borderId="22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9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8" fontId="34" fillId="2" borderId="23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8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8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9" xfId="26" applyNumberFormat="1" applyFont="1" applyFill="1" applyBorder="1"/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8" fontId="34" fillId="3" borderId="23" xfId="86" applyNumberFormat="1" applyFont="1" applyFill="1" applyBorder="1" applyAlignment="1">
      <alignment horizontal="right"/>
    </xf>
    <xf numFmtId="168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8" fontId="34" fillId="4" borderId="23" xfId="26" applyNumberFormat="1" applyFont="1" applyFill="1" applyBorder="1" applyAlignment="1">
      <alignment horizontal="center"/>
    </xf>
    <xf numFmtId="3" fontId="34" fillId="4" borderId="29" xfId="26" applyNumberFormat="1" applyFont="1" applyFill="1" applyBorder="1"/>
    <xf numFmtId="3" fontId="34" fillId="4" borderId="30" xfId="26" applyNumberFormat="1" applyFont="1" applyFill="1" applyBorder="1"/>
    <xf numFmtId="168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8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50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2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4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5" fontId="34" fillId="0" borderId="78" xfId="53" applyNumberFormat="1" applyFont="1" applyFill="1" applyBorder="1"/>
    <xf numFmtId="165" fontId="34" fillId="0" borderId="79" xfId="53" applyNumberFormat="1" applyFont="1" applyFill="1" applyBorder="1"/>
    <xf numFmtId="9" fontId="34" fillId="0" borderId="80" xfId="83" applyNumberFormat="1" applyFont="1" applyFill="1" applyBorder="1"/>
    <xf numFmtId="170" fontId="34" fillId="0" borderId="78" xfId="53" applyNumberFormat="1" applyFont="1" applyFill="1" applyBorder="1"/>
    <xf numFmtId="170" fontId="34" fillId="0" borderId="79" xfId="5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4" xfId="26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2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4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4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9" fontId="5" fillId="0" borderId="0" xfId="26" applyNumberFormat="1" applyFont="1" applyFill="1"/>
    <xf numFmtId="167" fontId="3" fillId="2" borderId="33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50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8" xfId="26" applyNumberFormat="1" applyFont="1" applyFill="1" applyBorder="1"/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8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8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4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7" xfId="0" applyNumberFormat="1" applyFont="1" applyFill="1" applyBorder="1"/>
    <xf numFmtId="3" fontId="42" fillId="2" borderId="59" xfId="0" applyNumberFormat="1" applyFont="1" applyFill="1" applyBorder="1"/>
    <xf numFmtId="9" fontId="42" fillId="2" borderId="66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62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4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70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70" fontId="42" fillId="0" borderId="31" xfId="0" applyNumberFormat="1" applyFont="1" applyFill="1" applyBorder="1" applyAlignment="1"/>
    <xf numFmtId="9" fontId="42" fillId="0" borderId="56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4" xfId="0" applyNumberFormat="1" applyFont="1" applyFill="1" applyBorder="1" applyAlignment="1"/>
    <xf numFmtId="9" fontId="35" fillId="0" borderId="54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4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9" fontId="3" fillId="0" borderId="47" xfId="26" applyNumberFormat="1" applyFont="1" applyFill="1" applyBorder="1" applyAlignment="1">
      <alignment vertical="center"/>
    </xf>
    <xf numFmtId="167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59" fillId="9" borderId="87" xfId="0" applyNumberFormat="1" applyFont="1" applyFill="1" applyBorder="1"/>
    <xf numFmtId="3" fontId="59" fillId="9" borderId="86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90" xfId="0" applyNumberFormat="1" applyFont="1" applyFill="1" applyBorder="1" applyAlignment="1">
      <alignment horizontal="center" vertical="center"/>
    </xf>
    <xf numFmtId="0" fontId="42" fillId="2" borderId="91" xfId="0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3" fontId="61" fillId="2" borderId="93" xfId="0" applyNumberFormat="1" applyFont="1" applyFill="1" applyBorder="1" applyAlignment="1">
      <alignment horizontal="center" vertical="center" wrapText="1"/>
    </xf>
    <xf numFmtId="0" fontId="61" fillId="2" borderId="94" xfId="0" applyFont="1" applyFill="1" applyBorder="1" applyAlignment="1">
      <alignment horizontal="center" vertical="center" wrapText="1"/>
    </xf>
    <xf numFmtId="0" fontId="61" fillId="2" borderId="95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1" fillId="2" borderId="111" xfId="0" applyNumberFormat="1" applyFont="1" applyFill="1" applyBorder="1" applyAlignment="1">
      <alignment horizontal="center" vertical="center" wrapText="1"/>
    </xf>
    <xf numFmtId="174" fontId="42" fillId="4" borderId="97" xfId="0" applyNumberFormat="1" applyFont="1" applyFill="1" applyBorder="1" applyAlignment="1"/>
    <xf numFmtId="174" fontId="42" fillId="4" borderId="90" xfId="0" applyNumberFormat="1" applyFont="1" applyFill="1" applyBorder="1" applyAlignment="1"/>
    <xf numFmtId="174" fontId="42" fillId="4" borderId="91" xfId="0" applyNumberFormat="1" applyFont="1" applyFill="1" applyBorder="1" applyAlignment="1"/>
    <xf numFmtId="174" fontId="42" fillId="4" borderId="92" xfId="0" applyNumberFormat="1" applyFont="1" applyFill="1" applyBorder="1" applyAlignment="1"/>
    <xf numFmtId="174" fontId="42" fillId="0" borderId="99" xfId="0" applyNumberFormat="1" applyFont="1" applyBorder="1"/>
    <xf numFmtId="174" fontId="35" fillId="0" borderId="103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42" fillId="0" borderId="110" xfId="0" applyNumberFormat="1" applyFont="1" applyBorder="1"/>
    <xf numFmtId="174" fontId="35" fillId="0" borderId="111" xfId="0" applyNumberFormat="1" applyFont="1" applyBorder="1"/>
    <xf numFmtId="174" fontId="35" fillId="0" borderId="94" xfId="0" applyNumberFormat="1" applyFont="1" applyBorder="1"/>
    <xf numFmtId="174" fontId="35" fillId="0" borderId="95" xfId="0" applyNumberFormat="1" applyFont="1" applyBorder="1"/>
    <xf numFmtId="174" fontId="42" fillId="2" borderId="112" xfId="0" applyNumberFormat="1" applyFont="1" applyFill="1" applyBorder="1" applyAlignment="1"/>
    <xf numFmtId="174" fontId="42" fillId="2" borderId="90" xfId="0" applyNumberFormat="1" applyFont="1" applyFill="1" applyBorder="1" applyAlignment="1"/>
    <xf numFmtId="174" fontId="42" fillId="2" borderId="91" xfId="0" applyNumberFormat="1" applyFont="1" applyFill="1" applyBorder="1" applyAlignment="1"/>
    <xf numFmtId="174" fontId="42" fillId="2" borderId="92" xfId="0" applyNumberFormat="1" applyFont="1" applyFill="1" applyBorder="1" applyAlignment="1"/>
    <xf numFmtId="174" fontId="42" fillId="0" borderId="105" xfId="0" applyNumberFormat="1" applyFont="1" applyBorder="1"/>
    <xf numFmtId="174" fontId="35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174" fontId="42" fillId="0" borderId="97" xfId="0" applyNumberFormat="1" applyFont="1" applyBorder="1"/>
    <xf numFmtId="174" fontId="35" fillId="0" borderId="113" xfId="0" applyNumberFormat="1" applyFont="1" applyBorder="1"/>
    <xf numFmtId="174" fontId="35" fillId="0" borderId="91" xfId="0" applyNumberFormat="1" applyFont="1" applyBorder="1"/>
    <xf numFmtId="174" fontId="35" fillId="0" borderId="92" xfId="0" applyNumberFormat="1" applyFont="1" applyBorder="1"/>
    <xf numFmtId="174" fontId="35" fillId="0" borderId="100" xfId="0" applyNumberFormat="1" applyFont="1" applyBorder="1"/>
    <xf numFmtId="174" fontId="35" fillId="0" borderId="93" xfId="0" applyNumberFormat="1" applyFont="1" applyBorder="1"/>
    <xf numFmtId="175" fontId="42" fillId="2" borderId="97" xfId="0" applyNumberFormat="1" applyFont="1" applyFill="1" applyBorder="1" applyAlignment="1"/>
    <xf numFmtId="175" fontId="35" fillId="2" borderId="90" xfId="0" applyNumberFormat="1" applyFont="1" applyFill="1" applyBorder="1" applyAlignment="1"/>
    <xf numFmtId="175" fontId="35" fillId="2" borderId="91" xfId="0" applyNumberFormat="1" applyFont="1" applyFill="1" applyBorder="1" applyAlignment="1"/>
    <xf numFmtId="175" fontId="35" fillId="2" borderId="92" xfId="0" applyNumberFormat="1" applyFont="1" applyFill="1" applyBorder="1" applyAlignment="1"/>
    <xf numFmtId="175" fontId="42" fillId="0" borderId="99" xfId="0" applyNumberFormat="1" applyFont="1" applyBorder="1"/>
    <xf numFmtId="175" fontId="35" fillId="0" borderId="100" xfId="0" applyNumberFormat="1" applyFont="1" applyBorder="1"/>
    <xf numFmtId="175" fontId="35" fillId="0" borderId="101" xfId="0" applyNumberFormat="1" applyFont="1" applyBorder="1"/>
    <xf numFmtId="175" fontId="35" fillId="0" borderId="102" xfId="0" applyNumberFormat="1" applyFont="1" applyBorder="1"/>
    <xf numFmtId="175" fontId="35" fillId="0" borderId="103" xfId="0" applyNumberFormat="1" applyFont="1" applyBorder="1"/>
    <xf numFmtId="175" fontId="42" fillId="0" borderId="105" xfId="0" applyNumberFormat="1" applyFont="1" applyBorder="1"/>
    <xf numFmtId="175" fontId="35" fillId="0" borderId="106" xfId="0" applyNumberFormat="1" applyFont="1" applyBorder="1"/>
    <xf numFmtId="175" fontId="35" fillId="0" borderId="107" xfId="0" applyNumberFormat="1" applyFont="1" applyBorder="1"/>
    <xf numFmtId="175" fontId="35" fillId="0" borderId="108" xfId="0" applyNumberFormat="1" applyFont="1" applyBorder="1"/>
    <xf numFmtId="0" fontId="28" fillId="2" borderId="20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2" xfId="81" applyFont="1" applyFill="1" applyBorder="1" applyAlignment="1">
      <alignment horizontal="center"/>
    </xf>
    <xf numFmtId="0" fontId="34" fillId="2" borderId="53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7" xfId="53" applyNumberFormat="1" applyFont="1" applyFill="1" applyBorder="1" applyAlignment="1">
      <alignment horizontal="right"/>
    </xf>
    <xf numFmtId="165" fontId="32" fillId="2" borderId="32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8" xfId="0" applyFont="1" applyFill="1" applyBorder="1" applyAlignment="1"/>
    <xf numFmtId="3" fontId="31" fillId="2" borderId="60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4" xfId="0" applyFont="1" applyFill="1" applyBorder="1" applyAlignment="1">
      <alignment horizontal="left"/>
    </xf>
    <xf numFmtId="0" fontId="35" fillId="2" borderId="58" xfId="0" applyFont="1" applyFill="1" applyBorder="1" applyAlignment="1">
      <alignment horizontal="left"/>
    </xf>
    <xf numFmtId="0" fontId="42" fillId="2" borderId="60" xfId="0" applyFont="1" applyFill="1" applyBorder="1" applyAlignment="1">
      <alignment horizontal="left"/>
    </xf>
    <xf numFmtId="3" fontId="42" fillId="2" borderId="60" xfId="0" applyNumberFormat="1" applyFont="1" applyFill="1" applyBorder="1" applyAlignment="1">
      <alignment horizontal="left"/>
    </xf>
    <xf numFmtId="3" fontId="35" fillId="2" borderId="55" xfId="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74" fontId="35" fillId="0" borderId="94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101" xfId="0" applyNumberFormat="1" applyFont="1" applyBorder="1" applyAlignment="1"/>
    <xf numFmtId="174" fontId="42" fillId="4" borderId="91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4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55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5" xfId="0" applyFont="1" applyFill="1" applyBorder="1" applyAlignment="1">
      <alignment horizontal="center"/>
    </xf>
    <xf numFmtId="9" fontId="46" fillId="2" borderId="55" xfId="0" applyNumberFormat="1" applyFont="1" applyFill="1" applyBorder="1" applyAlignment="1">
      <alignment horizontal="center" vertical="top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5" xfId="0" applyNumberFormat="1" applyFont="1" applyFill="1" applyBorder="1" applyAlignment="1">
      <alignment horizontal="center"/>
    </xf>
    <xf numFmtId="0" fontId="46" fillId="2" borderId="55" xfId="0" applyNumberFormat="1" applyFont="1" applyFill="1" applyBorder="1" applyAlignment="1">
      <alignment horizontal="center" vertical="top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8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3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54" xfId="26" applyNumberFormat="1" applyFont="1" applyFill="1" applyBorder="1" applyAlignment="1">
      <alignment horizontal="right" vertical="top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4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3" borderId="33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4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0" fontId="35" fillId="0" borderId="54" xfId="0" applyFont="1" applyFill="1" applyBorder="1" applyAlignment="1">
      <alignment horizontal="right" vertical="top"/>
    </xf>
    <xf numFmtId="3" fontId="3" fillId="2" borderId="68" xfId="27" applyNumberFormat="1" applyFont="1" applyFill="1" applyBorder="1" applyAlignment="1">
      <alignment horizontal="center"/>
    </xf>
    <xf numFmtId="0" fontId="35" fillId="2" borderId="54" xfId="14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4" xfId="26" applyFont="1" applyFill="1" applyBorder="1" applyAlignment="1">
      <alignment horizontal="center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5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4" xfId="26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169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7" xfId="76" applyNumberFormat="1" applyFont="1" applyFill="1" applyBorder="1" applyAlignment="1">
      <alignment horizontal="center" vertical="center"/>
    </xf>
    <xf numFmtId="3" fontId="34" fillId="2" borderId="59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7" xfId="0" applyNumberFormat="1" applyFont="1" applyFill="1" applyBorder="1" applyAlignment="1">
      <alignment horizontal="right" vertical="top"/>
    </xf>
    <xf numFmtId="3" fontId="36" fillId="10" borderId="118" xfId="0" applyNumberFormat="1" applyFont="1" applyFill="1" applyBorder="1" applyAlignment="1">
      <alignment horizontal="right" vertical="top"/>
    </xf>
    <xf numFmtId="176" fontId="36" fillId="10" borderId="119" xfId="0" applyNumberFormat="1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176" fontId="36" fillId="10" borderId="120" xfId="0" applyNumberFormat="1" applyFont="1" applyFill="1" applyBorder="1" applyAlignment="1">
      <alignment horizontal="right" vertical="top"/>
    </xf>
    <xf numFmtId="3" fontId="38" fillId="10" borderId="122" xfId="0" applyNumberFormat="1" applyFont="1" applyFill="1" applyBorder="1" applyAlignment="1">
      <alignment horizontal="right" vertical="top"/>
    </xf>
    <xf numFmtId="3" fontId="38" fillId="10" borderId="123" xfId="0" applyNumberFormat="1" applyFont="1" applyFill="1" applyBorder="1" applyAlignment="1">
      <alignment horizontal="right" vertical="top"/>
    </xf>
    <xf numFmtId="0" fontId="38" fillId="10" borderId="124" xfId="0" applyFont="1" applyFill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10" borderId="125" xfId="0" applyFont="1" applyFill="1" applyBorder="1" applyAlignment="1">
      <alignment horizontal="right" vertical="top"/>
    </xf>
    <xf numFmtId="0" fontId="36" fillId="10" borderId="119" xfId="0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176" fontId="38" fillId="10" borderId="125" xfId="0" applyNumberFormat="1" applyFont="1" applyFill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0" fontId="38" fillId="0" borderId="128" xfId="0" applyFont="1" applyBorder="1" applyAlignment="1">
      <alignment horizontal="right" vertical="top"/>
    </xf>
    <xf numFmtId="176" fontId="38" fillId="10" borderId="129" xfId="0" applyNumberFormat="1" applyFont="1" applyFill="1" applyBorder="1" applyAlignment="1">
      <alignment horizontal="right" vertical="top"/>
    </xf>
    <xf numFmtId="0" fontId="40" fillId="11" borderId="116" xfId="0" applyFont="1" applyFill="1" applyBorder="1" applyAlignment="1">
      <alignment vertical="top"/>
    </xf>
    <xf numFmtId="0" fontId="40" fillId="11" borderId="116" xfId="0" applyFont="1" applyFill="1" applyBorder="1" applyAlignment="1">
      <alignment vertical="top" indent="2"/>
    </xf>
    <xf numFmtId="0" fontId="40" fillId="11" borderId="116" xfId="0" applyFont="1" applyFill="1" applyBorder="1" applyAlignment="1">
      <alignment vertical="top" indent="4"/>
    </xf>
    <xf numFmtId="0" fontId="41" fillId="11" borderId="121" xfId="0" applyFont="1" applyFill="1" applyBorder="1" applyAlignment="1">
      <alignment vertical="top" indent="6"/>
    </xf>
    <xf numFmtId="0" fontId="40" fillId="11" borderId="116" xfId="0" applyFont="1" applyFill="1" applyBorder="1" applyAlignment="1">
      <alignment vertical="top" indent="8"/>
    </xf>
    <xf numFmtId="0" fontId="41" fillId="11" borderId="121" xfId="0" applyFont="1" applyFill="1" applyBorder="1" applyAlignment="1">
      <alignment vertical="top" indent="2"/>
    </xf>
    <xf numFmtId="0" fontId="40" fillId="11" borderId="116" xfId="0" applyFont="1" applyFill="1" applyBorder="1" applyAlignment="1">
      <alignment vertical="top" indent="6"/>
    </xf>
    <xf numFmtId="0" fontId="41" fillId="11" borderId="121" xfId="0" applyFont="1" applyFill="1" applyBorder="1" applyAlignment="1">
      <alignment vertical="top" indent="4"/>
    </xf>
    <xf numFmtId="0" fontId="41" fillId="11" borderId="121" xfId="0" applyFont="1" applyFill="1" applyBorder="1" applyAlignment="1">
      <alignment vertical="top"/>
    </xf>
    <xf numFmtId="0" fontId="35" fillId="11" borderId="116" xfId="0" applyFont="1" applyFill="1" applyBorder="1"/>
    <xf numFmtId="0" fontId="41" fillId="11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30" xfId="53" applyNumberFormat="1" applyFont="1" applyFill="1" applyBorder="1" applyAlignment="1">
      <alignment horizontal="left"/>
    </xf>
    <xf numFmtId="165" fontId="34" fillId="2" borderId="131" xfId="53" applyNumberFormat="1" applyFont="1" applyFill="1" applyBorder="1" applyAlignment="1">
      <alignment horizontal="left"/>
    </xf>
    <xf numFmtId="165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5" fontId="35" fillId="0" borderId="101" xfId="0" applyNumberFormat="1" applyFont="1" applyFill="1" applyBorder="1"/>
    <xf numFmtId="165" fontId="35" fillId="0" borderId="101" xfId="0" applyNumberFormat="1" applyFont="1" applyFill="1" applyBorder="1" applyAlignment="1">
      <alignment horizontal="right"/>
    </xf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5" fontId="35" fillId="0" borderId="94" xfId="0" applyNumberFormat="1" applyFont="1" applyFill="1" applyBorder="1"/>
    <xf numFmtId="165" fontId="35" fillId="0" borderId="94" xfId="0" applyNumberFormat="1" applyFont="1" applyFill="1" applyBorder="1" applyAlignment="1">
      <alignment horizontal="right"/>
    </xf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30" xfId="0" applyFont="1" applyFill="1" applyBorder="1"/>
    <xf numFmtId="3" fontId="42" fillId="2" borderId="13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1" borderId="22" xfId="0" applyFont="1" applyFill="1" applyBorder="1"/>
    <xf numFmtId="3" fontId="42" fillId="11" borderId="30" xfId="0" applyNumberFormat="1" applyFont="1" applyFill="1" applyBorder="1"/>
    <xf numFmtId="9" fontId="42" fillId="11" borderId="30" xfId="0" applyNumberFormat="1" applyFont="1" applyFill="1" applyBorder="1"/>
    <xf numFmtId="3" fontId="42" fillId="11" borderId="23" xfId="0" applyNumberFormat="1" applyFont="1" applyFill="1" applyBorder="1"/>
    <xf numFmtId="0" fontId="42" fillId="0" borderId="90" xfId="0" applyFont="1" applyFill="1" applyBorder="1"/>
    <xf numFmtId="0" fontId="42" fillId="0" borderId="100" xfId="0" applyFont="1" applyFill="1" applyBorder="1"/>
    <xf numFmtId="0" fontId="42" fillId="0" borderId="133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42" fillId="11" borderId="135" xfId="0" applyFont="1" applyFill="1" applyBorder="1"/>
    <xf numFmtId="0" fontId="42" fillId="11" borderId="136" xfId="0" applyFont="1" applyFill="1" applyBorder="1"/>
    <xf numFmtId="0" fontId="42" fillId="11" borderId="137" xfId="0" applyFont="1" applyFill="1" applyBorder="1"/>
    <xf numFmtId="3" fontId="3" fillId="2" borderId="107" xfId="80" applyNumberFormat="1" applyFont="1" applyFill="1" applyBorder="1"/>
    <xf numFmtId="0" fontId="3" fillId="2" borderId="107" xfId="80" applyFont="1" applyFill="1" applyBorder="1"/>
    <xf numFmtId="3" fontId="35" fillId="0" borderId="90" xfId="0" applyNumberFormat="1" applyFont="1" applyFill="1" applyBorder="1"/>
    <xf numFmtId="0" fontId="35" fillId="0" borderId="11" xfId="0" applyFont="1" applyFill="1" applyBorder="1"/>
    <xf numFmtId="3" fontId="35" fillId="0" borderId="93" xfId="0" applyNumberFormat="1" applyFont="1" applyFill="1" applyBorder="1"/>
    <xf numFmtId="0" fontId="35" fillId="0" borderId="26" xfId="0" applyFont="1" applyFill="1" applyBorder="1"/>
    <xf numFmtId="3" fontId="35" fillId="0" borderId="26" xfId="0" applyNumberFormat="1" applyFont="1" applyFill="1" applyBorder="1"/>
    <xf numFmtId="3" fontId="35" fillId="0" borderId="115" xfId="0" applyNumberFormat="1" applyFont="1" applyFill="1" applyBorder="1"/>
    <xf numFmtId="3" fontId="35" fillId="0" borderId="17" xfId="0" applyNumberFormat="1" applyFont="1" applyFill="1" applyBorder="1"/>
    <xf numFmtId="3" fontId="35" fillId="0" borderId="63" xfId="0" applyNumberFormat="1" applyFont="1" applyFill="1" applyBorder="1"/>
    <xf numFmtId="9" fontId="3" fillId="2" borderId="107" xfId="80" applyNumberFormat="1" applyFont="1" applyFill="1" applyBorder="1"/>
    <xf numFmtId="9" fontId="3" fillId="2" borderId="16" xfId="80" applyNumberFormat="1" applyFont="1" applyFill="1" applyBorder="1"/>
    <xf numFmtId="0" fontId="35" fillId="0" borderId="10" xfId="0" applyFont="1" applyFill="1" applyBorder="1"/>
    <xf numFmtId="9" fontId="35" fillId="0" borderId="92" xfId="0" applyNumberFormat="1" applyFont="1" applyFill="1" applyBorder="1"/>
    <xf numFmtId="9" fontId="35" fillId="0" borderId="11" xfId="0" applyNumberFormat="1" applyFont="1" applyFill="1" applyBorder="1"/>
    <xf numFmtId="9" fontId="35" fillId="0" borderId="26" xfId="0" applyNumberFormat="1" applyFont="1" applyFill="1" applyBorder="1"/>
    <xf numFmtId="9" fontId="35" fillId="0" borderId="25" xfId="0" applyNumberFormat="1" applyFont="1" applyFill="1" applyBorder="1"/>
    <xf numFmtId="0" fontId="35" fillId="0" borderId="135" xfId="0" applyFont="1" applyFill="1" applyBorder="1"/>
    <xf numFmtId="0" fontId="35" fillId="0" borderId="9" xfId="0" applyFont="1" applyFill="1" applyBorder="1"/>
    <xf numFmtId="0" fontId="35" fillId="0" borderId="52" xfId="0" applyFont="1" applyFill="1" applyBorder="1"/>
    <xf numFmtId="3" fontId="35" fillId="0" borderId="113" xfId="0" applyNumberFormat="1" applyFont="1" applyFill="1" applyBorder="1"/>
    <xf numFmtId="3" fontId="35" fillId="0" borderId="13" xfId="0" applyNumberFormat="1" applyFont="1" applyFill="1" applyBorder="1"/>
    <xf numFmtId="3" fontId="35" fillId="0" borderId="35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5" fontId="35" fillId="0" borderId="32" xfId="0" applyNumberFormat="1" applyFont="1" applyFill="1" applyBorder="1"/>
    <xf numFmtId="166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1" xfId="0" applyFont="1" applyFill="1" applyBorder="1" applyAlignment="1">
      <alignment horizontal="right"/>
    </xf>
    <xf numFmtId="0" fontId="35" fillId="0" borderId="11" xfId="0" applyFont="1" applyFill="1" applyBorder="1" applyAlignment="1">
      <alignment horizontal="left"/>
    </xf>
    <xf numFmtId="165" fontId="35" fillId="0" borderId="11" xfId="0" applyNumberFormat="1" applyFont="1" applyFill="1" applyBorder="1"/>
    <xf numFmtId="166" fontId="35" fillId="0" borderId="11" xfId="0" applyNumberFormat="1" applyFont="1" applyFill="1" applyBorder="1"/>
    <xf numFmtId="0" fontId="35" fillId="0" borderId="26" xfId="0" applyFont="1" applyFill="1" applyBorder="1" applyAlignment="1">
      <alignment horizontal="right"/>
    </xf>
    <xf numFmtId="0" fontId="35" fillId="0" borderId="26" xfId="0" applyFont="1" applyFill="1" applyBorder="1" applyAlignment="1">
      <alignment horizontal="left"/>
    </xf>
    <xf numFmtId="165" fontId="35" fillId="0" borderId="26" xfId="0" applyNumberFormat="1" applyFont="1" applyFill="1" applyBorder="1"/>
    <xf numFmtId="166" fontId="35" fillId="0" borderId="26" xfId="0" applyNumberFormat="1" applyFont="1" applyFill="1" applyBorder="1"/>
    <xf numFmtId="0" fontId="42" fillId="2" borderId="57" xfId="0" applyFont="1" applyFill="1" applyBorder="1"/>
    <xf numFmtId="3" fontId="35" fillId="0" borderId="28" xfId="0" applyNumberFormat="1" applyFont="1" applyFill="1" applyBorder="1"/>
    <xf numFmtId="3" fontId="35" fillId="0" borderId="12" xfId="0" applyNumberFormat="1" applyFont="1" applyFill="1" applyBorder="1"/>
    <xf numFmtId="3" fontId="35" fillId="0" borderId="25" xfId="0" applyNumberFormat="1" applyFont="1" applyFill="1" applyBorder="1"/>
    <xf numFmtId="3" fontId="35" fillId="0" borderId="16" xfId="0" applyNumberFormat="1" applyFont="1" applyFill="1" applyBorder="1"/>
    <xf numFmtId="0" fontId="42" fillId="0" borderId="27" xfId="0" applyFont="1" applyFill="1" applyBorder="1"/>
    <xf numFmtId="0" fontId="42" fillId="0" borderId="10" xfId="0" applyFont="1" applyFill="1" applyBorder="1"/>
    <xf numFmtId="0" fontId="42" fillId="0" borderId="14" xfId="0" applyFont="1" applyFill="1" applyBorder="1"/>
    <xf numFmtId="0" fontId="42" fillId="2" borderId="59" xfId="0" applyFont="1" applyFill="1" applyBorder="1"/>
    <xf numFmtId="165" fontId="34" fillId="2" borderId="57" xfId="53" applyNumberFormat="1" applyFont="1" applyFill="1" applyBorder="1" applyAlignment="1">
      <alignment horizontal="left"/>
    </xf>
    <xf numFmtId="165" fontId="34" fillId="2" borderId="59" xfId="53" applyNumberFormat="1" applyFont="1" applyFill="1" applyBorder="1" applyAlignment="1">
      <alignment horizontal="left"/>
    </xf>
    <xf numFmtId="165" fontId="35" fillId="0" borderId="32" xfId="0" applyNumberFormat="1" applyFont="1" applyFill="1" applyBorder="1" applyAlignment="1">
      <alignment horizontal="right"/>
    </xf>
    <xf numFmtId="165" fontId="35" fillId="0" borderId="11" xfId="0" applyNumberFormat="1" applyFont="1" applyFill="1" applyBorder="1" applyAlignment="1">
      <alignment horizontal="right"/>
    </xf>
    <xf numFmtId="165" fontId="35" fillId="0" borderId="26" xfId="0" applyNumberFormat="1" applyFont="1" applyFill="1" applyBorder="1" applyAlignment="1">
      <alignment horizontal="right"/>
    </xf>
    <xf numFmtId="174" fontId="42" fillId="4" borderId="32" xfId="0" applyNumberFormat="1" applyFont="1" applyFill="1" applyBorder="1" applyAlignment="1">
      <alignment horizontal="center"/>
    </xf>
    <xf numFmtId="174" fontId="35" fillId="0" borderId="11" xfId="0" applyNumberFormat="1" applyFont="1" applyBorder="1" applyAlignment="1"/>
    <xf numFmtId="174" fontId="35" fillId="0" borderId="26" xfId="0" applyNumberFormat="1" applyFont="1" applyBorder="1" applyAlignment="1"/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70" fontId="35" fillId="0" borderId="32" xfId="0" applyNumberFormat="1" applyFont="1" applyFill="1" applyBorder="1"/>
    <xf numFmtId="170" fontId="35" fillId="0" borderId="11" xfId="0" applyNumberFormat="1" applyFont="1" applyFill="1" applyBorder="1"/>
    <xf numFmtId="170" fontId="35" fillId="0" borderId="26" xfId="0" applyNumberFormat="1" applyFont="1" applyFill="1" applyBorder="1"/>
    <xf numFmtId="0" fontId="42" fillId="0" borderId="93" xfId="0" applyFont="1" applyFill="1" applyBorder="1"/>
    <xf numFmtId="0" fontId="64" fillId="0" borderId="0" xfId="0" applyFont="1" applyFill="1"/>
    <xf numFmtId="0" fontId="65" fillId="0" borderId="0" xfId="0" applyFont="1" applyFill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12" fillId="0" borderId="134" xfId="0" applyNumberFormat="1" applyFont="1" applyBorder="1" applyAlignment="1">
      <alignment horizontal="right"/>
    </xf>
    <xf numFmtId="167" fontId="12" fillId="0" borderId="134" xfId="0" applyNumberFormat="1" applyFont="1" applyBorder="1" applyAlignment="1">
      <alignment horizontal="right"/>
    </xf>
    <xf numFmtId="167" fontId="12" fillId="0" borderId="105" xfId="0" applyNumberFormat="1" applyFont="1" applyBorder="1" applyAlignment="1">
      <alignment horizontal="right"/>
    </xf>
    <xf numFmtId="3" fontId="5" fillId="0" borderId="134" xfId="0" applyNumberFormat="1" applyFont="1" applyBorder="1" applyAlignment="1">
      <alignment horizontal="right"/>
    </xf>
    <xf numFmtId="167" fontId="5" fillId="0" borderId="134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177" fontId="5" fillId="0" borderId="134" xfId="0" applyNumberFormat="1" applyFont="1" applyBorder="1" applyAlignment="1">
      <alignment horizontal="right"/>
    </xf>
    <xf numFmtId="4" fontId="5" fillId="0" borderId="134" xfId="0" applyNumberFormat="1" applyFont="1" applyBorder="1" applyAlignment="1">
      <alignment horizontal="right"/>
    </xf>
    <xf numFmtId="3" fontId="5" fillId="0" borderId="134" xfId="0" applyNumberFormat="1" applyFont="1" applyBorder="1"/>
    <xf numFmtId="3" fontId="11" fillId="0" borderId="20" xfId="0" applyNumberFormat="1" applyFont="1" applyBorder="1" applyAlignment="1">
      <alignment horizontal="center"/>
    </xf>
    <xf numFmtId="167" fontId="12" fillId="0" borderId="19" xfId="0" applyNumberFormat="1" applyFont="1" applyBorder="1" applyAlignment="1">
      <alignment horizontal="right"/>
    </xf>
    <xf numFmtId="167" fontId="11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167" fontId="11" fillId="0" borderId="105" xfId="0" applyNumberFormat="1" applyFont="1" applyBorder="1" applyAlignment="1">
      <alignment horizontal="right"/>
    </xf>
    <xf numFmtId="3" fontId="12" fillId="0" borderId="134" xfId="0" applyNumberFormat="1" applyFont="1" applyBorder="1"/>
    <xf numFmtId="167" fontId="12" fillId="0" borderId="134" xfId="0" applyNumberFormat="1" applyFont="1" applyBorder="1"/>
    <xf numFmtId="167" fontId="12" fillId="0" borderId="105" xfId="0" applyNumberFormat="1" applyFont="1" applyBorder="1"/>
    <xf numFmtId="167" fontId="5" fillId="0" borderId="19" xfId="0" applyNumberFormat="1" applyFont="1" applyBorder="1" applyAlignment="1">
      <alignment horizontal="right"/>
    </xf>
    <xf numFmtId="167" fontId="12" fillId="0" borderId="19" xfId="0" applyNumberFormat="1" applyFont="1" applyBorder="1"/>
    <xf numFmtId="3" fontId="35" fillId="0" borderId="134" xfId="0" applyNumberFormat="1" applyFont="1" applyBorder="1"/>
    <xf numFmtId="167" fontId="35" fillId="0" borderId="134" xfId="0" applyNumberFormat="1" applyFont="1" applyBorder="1"/>
    <xf numFmtId="167" fontId="35" fillId="0" borderId="105" xfId="0" applyNumberFormat="1" applyFont="1" applyBorder="1"/>
    <xf numFmtId="0" fontId="5" fillId="0" borderId="134" xfId="0" applyFont="1" applyBorder="1"/>
    <xf numFmtId="9" fontId="35" fillId="0" borderId="134" xfId="0" applyNumberFormat="1" applyFont="1" applyBorder="1"/>
    <xf numFmtId="167" fontId="35" fillId="0" borderId="19" xfId="0" applyNumberFormat="1" applyFont="1" applyBorder="1"/>
    <xf numFmtId="3" fontId="35" fillId="0" borderId="134" xfId="0" applyNumberFormat="1" applyFont="1" applyBorder="1" applyAlignment="1">
      <alignment horizontal="right"/>
    </xf>
    <xf numFmtId="49" fontId="3" fillId="2" borderId="34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9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 wrapText="1"/>
    </xf>
    <xf numFmtId="169" fontId="3" fillId="2" borderId="34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9" fontId="3" fillId="2" borderId="18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7" fontId="3" fillId="2" borderId="19" xfId="24" applyNumberFormat="1" applyFont="1" applyFill="1" applyBorder="1" applyAlignment="1">
      <alignment horizontal="left" vertical="center" wrapText="1"/>
    </xf>
    <xf numFmtId="3" fontId="35" fillId="0" borderId="54" xfId="0" applyNumberFormat="1" applyFont="1" applyBorder="1"/>
    <xf numFmtId="167" fontId="35" fillId="0" borderId="54" xfId="0" applyNumberFormat="1" applyFont="1" applyBorder="1"/>
    <xf numFmtId="167" fontId="35" fillId="0" borderId="55" xfId="0" applyNumberFormat="1" applyFont="1" applyBorder="1"/>
    <xf numFmtId="3" fontId="12" fillId="0" borderId="54" xfId="0" applyNumberFormat="1" applyFont="1" applyBorder="1" applyAlignment="1">
      <alignment horizontal="right"/>
    </xf>
    <xf numFmtId="167" fontId="12" fillId="0" borderId="54" xfId="0" applyNumberFormat="1" applyFont="1" applyBorder="1" applyAlignment="1">
      <alignment horizontal="right"/>
    </xf>
    <xf numFmtId="167" fontId="12" fillId="0" borderId="55" xfId="0" applyNumberFormat="1" applyFont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167" fontId="5" fillId="0" borderId="54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77" fontId="5" fillId="0" borderId="54" xfId="0" applyNumberFormat="1" applyFont="1" applyBorder="1" applyAlignment="1">
      <alignment horizontal="right"/>
    </xf>
    <xf numFmtId="4" fontId="5" fillId="0" borderId="54" xfId="0" applyNumberFormat="1" applyFont="1" applyBorder="1" applyAlignment="1">
      <alignment horizontal="right"/>
    </xf>
    <xf numFmtId="0" fontId="5" fillId="0" borderId="54" xfId="0" applyFont="1" applyBorder="1"/>
    <xf numFmtId="3" fontId="5" fillId="0" borderId="54" xfId="0" applyNumberFormat="1" applyFont="1" applyBorder="1"/>
    <xf numFmtId="9" fontId="35" fillId="0" borderId="54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109" xfId="0" applyNumberFormat="1" applyFont="1" applyBorder="1" applyAlignment="1">
      <alignment horizontal="center"/>
    </xf>
    <xf numFmtId="3" fontId="12" fillId="0" borderId="49" xfId="0" applyNumberFormat="1" applyFont="1" applyBorder="1"/>
    <xf numFmtId="167" fontId="12" fillId="0" borderId="49" xfId="0" applyNumberFormat="1" applyFont="1" applyBorder="1"/>
    <xf numFmtId="167" fontId="12" fillId="0" borderId="53" xfId="0" applyNumberFormat="1" applyFont="1" applyBorder="1"/>
    <xf numFmtId="3" fontId="35" fillId="0" borderId="49" xfId="0" applyNumberFormat="1" applyFont="1" applyBorder="1" applyAlignment="1">
      <alignment horizontal="right"/>
    </xf>
    <xf numFmtId="167" fontId="5" fillId="0" borderId="49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177" fontId="5" fillId="0" borderId="49" xfId="0" applyNumberFormat="1" applyFont="1" applyBorder="1" applyAlignment="1">
      <alignment horizontal="right"/>
    </xf>
    <xf numFmtId="4" fontId="5" fillId="0" borderId="49" xfId="0" applyNumberFormat="1" applyFont="1" applyBorder="1" applyAlignment="1">
      <alignment horizontal="right"/>
    </xf>
    <xf numFmtId="0" fontId="5" fillId="0" borderId="49" xfId="0" applyFont="1" applyBorder="1"/>
    <xf numFmtId="3" fontId="5" fillId="0" borderId="49" xfId="0" applyNumberFormat="1" applyFont="1" applyBorder="1"/>
    <xf numFmtId="3" fontId="35" fillId="0" borderId="49" xfId="0" applyNumberFormat="1" applyFont="1" applyBorder="1"/>
    <xf numFmtId="9" fontId="35" fillId="0" borderId="49" xfId="0" applyNumberFormat="1" applyFont="1" applyBorder="1"/>
    <xf numFmtId="3" fontId="11" fillId="0" borderId="10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6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42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6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170" fontId="32" fillId="0" borderId="22" xfId="76" applyNumberFormat="1" applyFont="1" applyFill="1" applyBorder="1"/>
    <xf numFmtId="170" fontId="32" fillId="0" borderId="30" xfId="76" applyNumberFormat="1" applyFont="1" applyFill="1" applyBorder="1"/>
    <xf numFmtId="0" fontId="34" fillId="2" borderId="16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0.64231441645509635</c:v>
                </c:pt>
                <c:pt idx="1">
                  <c:v>0.84803713179045093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642432"/>
        <c:axId val="9766443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0.82365090222903636</c:v>
                </c:pt>
                <c:pt idx="1">
                  <c:v>0.82365090222903636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092416"/>
        <c:axId val="978093952"/>
      </c:scatterChart>
      <c:catAx>
        <c:axId val="97664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664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644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6642432"/>
        <c:crosses val="autoZero"/>
        <c:crossBetween val="between"/>
      </c:valAx>
      <c:valAx>
        <c:axId val="978092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8093952"/>
        <c:crosses val="max"/>
        <c:crossBetween val="midCat"/>
      </c:valAx>
      <c:valAx>
        <c:axId val="978093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8092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1.2947637094902931</c:v>
                </c:pt>
                <c:pt idx="1">
                  <c:v>1.4178620612049149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494784"/>
        <c:axId val="121144115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444224"/>
        <c:axId val="1212011648"/>
      </c:scatterChart>
      <c:catAx>
        <c:axId val="104349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14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411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43494784"/>
        <c:crosses val="autoZero"/>
        <c:crossBetween val="between"/>
      </c:valAx>
      <c:valAx>
        <c:axId val="1211444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2011648"/>
        <c:crosses val="max"/>
        <c:crossBetween val="midCat"/>
      </c:valAx>
      <c:valAx>
        <c:axId val="121201164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1144422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60" bestFit="1" customWidth="1"/>
    <col min="2" max="2" width="98.6640625" style="260" customWidth="1"/>
    <col min="3" max="3" width="16.109375" style="51" hidden="1" customWidth="1"/>
    <col min="4" max="16384" width="8.88671875" style="260"/>
  </cols>
  <sheetData>
    <row r="1" spans="1:3" ht="18.600000000000001" customHeight="1" thickBot="1" x14ac:dyDescent="0.4">
      <c r="A1" s="462" t="s">
        <v>136</v>
      </c>
      <c r="B1" s="462"/>
    </row>
    <row r="2" spans="1:3" ht="14.4" customHeight="1" thickBot="1" x14ac:dyDescent="0.35">
      <c r="A2" s="389" t="s">
        <v>298</v>
      </c>
      <c r="B2" s="50"/>
    </row>
    <row r="3" spans="1:3" ht="14.4" customHeight="1" thickBot="1" x14ac:dyDescent="0.35">
      <c r="A3" s="458" t="s">
        <v>186</v>
      </c>
      <c r="B3" s="459"/>
    </row>
    <row r="4" spans="1:3" ht="14.4" customHeight="1" x14ac:dyDescent="0.3">
      <c r="A4" s="277" t="str">
        <f t="shared" ref="A4:A8" si="0">HYPERLINK("#'"&amp;C4&amp;"'!A1",C4)</f>
        <v>Motivace</v>
      </c>
      <c r="B4" s="182" t="s">
        <v>155</v>
      </c>
      <c r="C4" s="51" t="s">
        <v>156</v>
      </c>
    </row>
    <row r="5" spans="1:3" ht="14.4" customHeight="1" x14ac:dyDescent="0.3">
      <c r="A5" s="278" t="str">
        <f t="shared" si="0"/>
        <v>HI</v>
      </c>
      <c r="B5" s="183" t="s">
        <v>179</v>
      </c>
      <c r="C5" s="51" t="s">
        <v>140</v>
      </c>
    </row>
    <row r="6" spans="1:3" ht="14.4" customHeight="1" x14ac:dyDescent="0.3">
      <c r="A6" s="279" t="str">
        <f t="shared" si="0"/>
        <v>HI Graf</v>
      </c>
      <c r="B6" s="184" t="s">
        <v>132</v>
      </c>
      <c r="C6" s="51" t="s">
        <v>141</v>
      </c>
    </row>
    <row r="7" spans="1:3" ht="14.4" customHeight="1" x14ac:dyDescent="0.3">
      <c r="A7" s="279" t="str">
        <f t="shared" si="0"/>
        <v>Man Tab</v>
      </c>
      <c r="B7" s="184" t="s">
        <v>300</v>
      </c>
      <c r="C7" s="51" t="s">
        <v>142</v>
      </c>
    </row>
    <row r="8" spans="1:3" ht="14.4" customHeight="1" thickBot="1" x14ac:dyDescent="0.35">
      <c r="A8" s="280" t="str">
        <f t="shared" si="0"/>
        <v>HV</v>
      </c>
      <c r="B8" s="185" t="s">
        <v>64</v>
      </c>
      <c r="C8" s="51" t="s">
        <v>69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0" t="s">
        <v>137</v>
      </c>
      <c r="B10" s="459"/>
    </row>
    <row r="11" spans="1:3" ht="14.4" customHeight="1" x14ac:dyDescent="0.3">
      <c r="A11" s="281" t="str">
        <f t="shared" ref="A11:A22" si="1">HYPERLINK("#'"&amp;C11&amp;"'!A1",C11)</f>
        <v>Léky Žádanky</v>
      </c>
      <c r="B11" s="183" t="s">
        <v>180</v>
      </c>
      <c r="C11" s="51" t="s">
        <v>143</v>
      </c>
    </row>
    <row r="12" spans="1:3" ht="14.4" customHeight="1" x14ac:dyDescent="0.3">
      <c r="A12" s="279" t="str">
        <f t="shared" si="1"/>
        <v>LŽ Detail</v>
      </c>
      <c r="B12" s="184" t="s">
        <v>212</v>
      </c>
      <c r="C12" s="51" t="s">
        <v>144</v>
      </c>
    </row>
    <row r="13" spans="1:3" ht="28.8" customHeight="1" x14ac:dyDescent="0.3">
      <c r="A13" s="279" t="str">
        <f t="shared" si="1"/>
        <v>LŽ PL</v>
      </c>
      <c r="B13" s="660" t="s">
        <v>214</v>
      </c>
      <c r="C13" s="51" t="s">
        <v>191</v>
      </c>
    </row>
    <row r="14" spans="1:3" ht="14.4" customHeight="1" x14ac:dyDescent="0.3">
      <c r="A14" s="279" t="str">
        <f t="shared" si="1"/>
        <v>LŽ PL Detail</v>
      </c>
      <c r="B14" s="184" t="s">
        <v>1585</v>
      </c>
      <c r="C14" s="51" t="s">
        <v>193</v>
      </c>
    </row>
    <row r="15" spans="1:3" ht="14.4" customHeight="1" x14ac:dyDescent="0.3">
      <c r="A15" s="279" t="str">
        <f t="shared" si="1"/>
        <v>Léky Recepty</v>
      </c>
      <c r="B15" s="184" t="s">
        <v>181</v>
      </c>
      <c r="C15" s="51" t="s">
        <v>145</v>
      </c>
    </row>
    <row r="16" spans="1:3" ht="14.4" customHeight="1" x14ac:dyDescent="0.3">
      <c r="A16" s="279" t="str">
        <f t="shared" si="1"/>
        <v>LRp Lékaři</v>
      </c>
      <c r="B16" s="184" t="s">
        <v>196</v>
      </c>
      <c r="C16" s="51" t="s">
        <v>197</v>
      </c>
    </row>
    <row r="17" spans="1:3" ht="14.4" customHeight="1" x14ac:dyDescent="0.3">
      <c r="A17" s="279" t="str">
        <f t="shared" si="1"/>
        <v>LRp Detail</v>
      </c>
      <c r="B17" s="184" t="s">
        <v>2444</v>
      </c>
      <c r="C17" s="51" t="s">
        <v>146</v>
      </c>
    </row>
    <row r="18" spans="1:3" ht="28.8" customHeight="1" x14ac:dyDescent="0.3">
      <c r="A18" s="279" t="str">
        <f t="shared" si="1"/>
        <v>LRp PL</v>
      </c>
      <c r="B18" s="660" t="s">
        <v>2445</v>
      </c>
      <c r="C18" s="51" t="s">
        <v>192</v>
      </c>
    </row>
    <row r="19" spans="1:3" ht="14.4" customHeight="1" x14ac:dyDescent="0.3">
      <c r="A19" s="279" t="str">
        <f>HYPERLINK("#'"&amp;C19&amp;"'!A1",C19)</f>
        <v>LRp PL Detail</v>
      </c>
      <c r="B19" s="184" t="s">
        <v>2466</v>
      </c>
      <c r="C19" s="51" t="s">
        <v>194</v>
      </c>
    </row>
    <row r="20" spans="1:3" ht="14.4" customHeight="1" x14ac:dyDescent="0.3">
      <c r="A20" s="281" t="str">
        <f t="shared" si="1"/>
        <v>Materiál Žádanky</v>
      </c>
      <c r="B20" s="184" t="s">
        <v>182</v>
      </c>
      <c r="C20" s="51" t="s">
        <v>147</v>
      </c>
    </row>
    <row r="21" spans="1:3" ht="14.4" customHeight="1" x14ac:dyDescent="0.3">
      <c r="A21" s="279" t="str">
        <f t="shared" si="1"/>
        <v>MŽ Detail</v>
      </c>
      <c r="B21" s="184" t="s">
        <v>2563</v>
      </c>
      <c r="C21" s="51" t="s">
        <v>148</v>
      </c>
    </row>
    <row r="22" spans="1:3" ht="14.4" customHeight="1" thickBot="1" x14ac:dyDescent="0.35">
      <c r="A22" s="281" t="str">
        <f t="shared" si="1"/>
        <v>Osobní náklady</v>
      </c>
      <c r="B22" s="184" t="s">
        <v>134</v>
      </c>
      <c r="C22" s="51" t="s">
        <v>149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61" t="s">
        <v>138</v>
      </c>
      <c r="B24" s="459"/>
    </row>
    <row r="25" spans="1:3" ht="14.4" customHeight="1" x14ac:dyDescent="0.3">
      <c r="A25" s="282" t="str">
        <f t="shared" ref="A25:A34" si="2">HYPERLINK("#'"&amp;C25&amp;"'!A1",C25)</f>
        <v>ZV Vykáz.-A</v>
      </c>
      <c r="B25" s="183" t="s">
        <v>2573</v>
      </c>
      <c r="C25" s="51" t="s">
        <v>157</v>
      </c>
    </row>
    <row r="26" spans="1:3" ht="14.4" customHeight="1" x14ac:dyDescent="0.3">
      <c r="A26" s="279" t="str">
        <f t="shared" si="2"/>
        <v>ZV Vykáz.-A Detail</v>
      </c>
      <c r="B26" s="184" t="s">
        <v>2681</v>
      </c>
      <c r="C26" s="51" t="s">
        <v>158</v>
      </c>
    </row>
    <row r="27" spans="1:3" ht="14.4" customHeight="1" x14ac:dyDescent="0.3">
      <c r="A27" s="279" t="str">
        <f t="shared" si="2"/>
        <v>ZV Vykáz.-H</v>
      </c>
      <c r="B27" s="184" t="s">
        <v>161</v>
      </c>
      <c r="C27" s="51" t="s">
        <v>159</v>
      </c>
    </row>
    <row r="28" spans="1:3" ht="14.4" customHeight="1" x14ac:dyDescent="0.3">
      <c r="A28" s="279" t="str">
        <f t="shared" si="2"/>
        <v>ZV Vykáz.-H Detail</v>
      </c>
      <c r="B28" s="184" t="s">
        <v>2763</v>
      </c>
      <c r="C28" s="51" t="s">
        <v>160</v>
      </c>
    </row>
    <row r="29" spans="1:3" ht="14.4" customHeight="1" x14ac:dyDescent="0.3">
      <c r="A29" s="282" t="str">
        <f t="shared" si="2"/>
        <v>CaseMix</v>
      </c>
      <c r="B29" s="184" t="s">
        <v>139</v>
      </c>
      <c r="C29" s="51" t="s">
        <v>150</v>
      </c>
    </row>
    <row r="30" spans="1:3" ht="14.4" customHeight="1" x14ac:dyDescent="0.3">
      <c r="A30" s="279" t="str">
        <f t="shared" si="2"/>
        <v>ALOS</v>
      </c>
      <c r="B30" s="184" t="s">
        <v>118</v>
      </c>
      <c r="C30" s="51" t="s">
        <v>89</v>
      </c>
    </row>
    <row r="31" spans="1:3" ht="14.4" customHeight="1" x14ac:dyDescent="0.3">
      <c r="A31" s="279" t="str">
        <f t="shared" si="2"/>
        <v>Total</v>
      </c>
      <c r="B31" s="184" t="s">
        <v>2851</v>
      </c>
      <c r="C31" s="51" t="s">
        <v>151</v>
      </c>
    </row>
    <row r="32" spans="1:3" ht="14.4" customHeight="1" x14ac:dyDescent="0.3">
      <c r="A32" s="279" t="str">
        <f t="shared" si="2"/>
        <v>ZV Vyžád.</v>
      </c>
      <c r="B32" s="184" t="s">
        <v>162</v>
      </c>
      <c r="C32" s="51" t="s">
        <v>154</v>
      </c>
    </row>
    <row r="33" spans="1:3" ht="14.4" customHeight="1" x14ac:dyDescent="0.3">
      <c r="A33" s="279" t="str">
        <f t="shared" si="2"/>
        <v>ZV Vyžád. Detail</v>
      </c>
      <c r="B33" s="184" t="s">
        <v>3122</v>
      </c>
      <c r="C33" s="51" t="s">
        <v>153</v>
      </c>
    </row>
    <row r="34" spans="1:3" ht="14.4" customHeight="1" thickBot="1" x14ac:dyDescent="0.35">
      <c r="A34" s="280" t="str">
        <f t="shared" si="2"/>
        <v>OD TISS</v>
      </c>
      <c r="B34" s="185" t="s">
        <v>185</v>
      </c>
      <c r="C34" s="51" t="s">
        <v>152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60" bestFit="1" customWidth="1"/>
    <col min="2" max="2" width="8.88671875" style="260" bestFit="1" customWidth="1"/>
    <col min="3" max="3" width="7" style="260" bestFit="1" customWidth="1"/>
    <col min="4" max="4" width="53.44140625" style="260" bestFit="1" customWidth="1"/>
    <col min="5" max="5" width="28.44140625" style="260" bestFit="1" customWidth="1"/>
    <col min="6" max="6" width="6.6640625" style="343" customWidth="1"/>
    <col min="7" max="7" width="10" style="343" customWidth="1"/>
    <col min="8" max="8" width="6.77734375" style="346" bestFit="1" customWidth="1"/>
    <col min="9" max="9" width="6.6640625" style="343" customWidth="1"/>
    <col min="10" max="10" width="10" style="343" customWidth="1"/>
    <col min="11" max="11" width="6.77734375" style="346" bestFit="1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1585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22</v>
      </c>
      <c r="G3" s="47">
        <f>SUBTOTAL(9,G6:G1048576)</f>
        <v>7279.3082063099373</v>
      </c>
      <c r="H3" s="48">
        <f>IF(M3=0,0,G3/M3)</f>
        <v>0.16474644938960153</v>
      </c>
      <c r="I3" s="47">
        <f>SUBTOTAL(9,I6:I1048576)</f>
        <v>188</v>
      </c>
      <c r="J3" s="47">
        <f>SUBTOTAL(9,J6:J1048576)</f>
        <v>36905.608878582287</v>
      </c>
      <c r="K3" s="48">
        <f>IF(M3=0,0,J3/M3)</f>
        <v>0.83525355061039841</v>
      </c>
      <c r="L3" s="47">
        <f>SUBTOTAL(9,L6:L1048576)</f>
        <v>210</v>
      </c>
      <c r="M3" s="49">
        <f>SUBTOTAL(9,M6:M1048576)</f>
        <v>44184.917084892229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643" t="s">
        <v>166</v>
      </c>
      <c r="B5" s="661" t="s">
        <v>167</v>
      </c>
      <c r="C5" s="661" t="s">
        <v>93</v>
      </c>
      <c r="D5" s="661" t="s">
        <v>168</v>
      </c>
      <c r="E5" s="661" t="s">
        <v>169</v>
      </c>
      <c r="F5" s="662" t="s">
        <v>31</v>
      </c>
      <c r="G5" s="662" t="s">
        <v>17</v>
      </c>
      <c r="H5" s="645" t="s">
        <v>170</v>
      </c>
      <c r="I5" s="644" t="s">
        <v>31</v>
      </c>
      <c r="J5" s="662" t="s">
        <v>17</v>
      </c>
      <c r="K5" s="645" t="s">
        <v>170</v>
      </c>
      <c r="L5" s="644" t="s">
        <v>31</v>
      </c>
      <c r="M5" s="663" t="s">
        <v>17</v>
      </c>
    </row>
    <row r="6" spans="1:13" ht="14.4" customHeight="1" x14ac:dyDescent="0.3">
      <c r="A6" s="625" t="s">
        <v>505</v>
      </c>
      <c r="B6" s="626" t="s">
        <v>1484</v>
      </c>
      <c r="C6" s="626" t="s">
        <v>883</v>
      </c>
      <c r="D6" s="626" t="s">
        <v>884</v>
      </c>
      <c r="E6" s="626" t="s">
        <v>1485</v>
      </c>
      <c r="F6" s="629"/>
      <c r="G6" s="629"/>
      <c r="H6" s="647">
        <v>0</v>
      </c>
      <c r="I6" s="629">
        <v>2</v>
      </c>
      <c r="J6" s="629">
        <v>73.42</v>
      </c>
      <c r="K6" s="647">
        <v>1</v>
      </c>
      <c r="L6" s="629">
        <v>2</v>
      </c>
      <c r="M6" s="630">
        <v>73.42</v>
      </c>
    </row>
    <row r="7" spans="1:13" ht="14.4" customHeight="1" x14ac:dyDescent="0.3">
      <c r="A7" s="631" t="s">
        <v>505</v>
      </c>
      <c r="B7" s="632" t="s">
        <v>1486</v>
      </c>
      <c r="C7" s="632" t="s">
        <v>951</v>
      </c>
      <c r="D7" s="632" t="s">
        <v>952</v>
      </c>
      <c r="E7" s="632" t="s">
        <v>953</v>
      </c>
      <c r="F7" s="635"/>
      <c r="G7" s="635"/>
      <c r="H7" s="648">
        <v>0</v>
      </c>
      <c r="I7" s="635">
        <v>3</v>
      </c>
      <c r="J7" s="635">
        <v>1069.4999999999998</v>
      </c>
      <c r="K7" s="648">
        <v>1</v>
      </c>
      <c r="L7" s="635">
        <v>3</v>
      </c>
      <c r="M7" s="636">
        <v>1069.4999999999998</v>
      </c>
    </row>
    <row r="8" spans="1:13" ht="14.4" customHeight="1" x14ac:dyDescent="0.3">
      <c r="A8" s="631" t="s">
        <v>505</v>
      </c>
      <c r="B8" s="632" t="s">
        <v>1487</v>
      </c>
      <c r="C8" s="632" t="s">
        <v>676</v>
      </c>
      <c r="D8" s="632" t="s">
        <v>677</v>
      </c>
      <c r="E8" s="632" t="s">
        <v>678</v>
      </c>
      <c r="F8" s="635"/>
      <c r="G8" s="635"/>
      <c r="H8" s="648">
        <v>0</v>
      </c>
      <c r="I8" s="635">
        <v>1</v>
      </c>
      <c r="J8" s="635">
        <v>100.87999999999997</v>
      </c>
      <c r="K8" s="648">
        <v>1</v>
      </c>
      <c r="L8" s="635">
        <v>1</v>
      </c>
      <c r="M8" s="636">
        <v>100.87999999999997</v>
      </c>
    </row>
    <row r="9" spans="1:13" ht="14.4" customHeight="1" x14ac:dyDescent="0.3">
      <c r="A9" s="631" t="s">
        <v>505</v>
      </c>
      <c r="B9" s="632" t="s">
        <v>1488</v>
      </c>
      <c r="C9" s="632" t="s">
        <v>910</v>
      </c>
      <c r="D9" s="632" t="s">
        <v>911</v>
      </c>
      <c r="E9" s="632" t="s">
        <v>1489</v>
      </c>
      <c r="F9" s="635"/>
      <c r="G9" s="635"/>
      <c r="H9" s="648">
        <v>0</v>
      </c>
      <c r="I9" s="635">
        <v>1</v>
      </c>
      <c r="J9" s="635">
        <v>1200.1099999999999</v>
      </c>
      <c r="K9" s="648">
        <v>1</v>
      </c>
      <c r="L9" s="635">
        <v>1</v>
      </c>
      <c r="M9" s="636">
        <v>1200.1099999999999</v>
      </c>
    </row>
    <row r="10" spans="1:13" ht="14.4" customHeight="1" x14ac:dyDescent="0.3">
      <c r="A10" s="631" t="s">
        <v>505</v>
      </c>
      <c r="B10" s="632" t="s">
        <v>1490</v>
      </c>
      <c r="C10" s="632" t="s">
        <v>875</v>
      </c>
      <c r="D10" s="632" t="s">
        <v>876</v>
      </c>
      <c r="E10" s="632" t="s">
        <v>1491</v>
      </c>
      <c r="F10" s="635"/>
      <c r="G10" s="635"/>
      <c r="H10" s="648">
        <v>0</v>
      </c>
      <c r="I10" s="635">
        <v>1</v>
      </c>
      <c r="J10" s="635">
        <v>94.479836316639293</v>
      </c>
      <c r="K10" s="648">
        <v>1</v>
      </c>
      <c r="L10" s="635">
        <v>1</v>
      </c>
      <c r="M10" s="636">
        <v>94.479836316639293</v>
      </c>
    </row>
    <row r="11" spans="1:13" ht="14.4" customHeight="1" x14ac:dyDescent="0.3">
      <c r="A11" s="631" t="s">
        <v>505</v>
      </c>
      <c r="B11" s="632" t="s">
        <v>1492</v>
      </c>
      <c r="C11" s="632" t="s">
        <v>879</v>
      </c>
      <c r="D11" s="632" t="s">
        <v>1493</v>
      </c>
      <c r="E11" s="632" t="s">
        <v>1494</v>
      </c>
      <c r="F11" s="635"/>
      <c r="G11" s="635"/>
      <c r="H11" s="648">
        <v>0</v>
      </c>
      <c r="I11" s="635">
        <v>1</v>
      </c>
      <c r="J11" s="635">
        <v>110.199126910846</v>
      </c>
      <c r="K11" s="648">
        <v>1</v>
      </c>
      <c r="L11" s="635">
        <v>1</v>
      </c>
      <c r="M11" s="636">
        <v>110.199126910846</v>
      </c>
    </row>
    <row r="12" spans="1:13" ht="14.4" customHeight="1" x14ac:dyDescent="0.3">
      <c r="A12" s="631" t="s">
        <v>505</v>
      </c>
      <c r="B12" s="632" t="s">
        <v>1495</v>
      </c>
      <c r="C12" s="632" t="s">
        <v>669</v>
      </c>
      <c r="D12" s="632" t="s">
        <v>670</v>
      </c>
      <c r="E12" s="632" t="s">
        <v>671</v>
      </c>
      <c r="F12" s="635"/>
      <c r="G12" s="635"/>
      <c r="H12" s="648">
        <v>0</v>
      </c>
      <c r="I12" s="635">
        <v>1</v>
      </c>
      <c r="J12" s="635">
        <v>115.32000805401579</v>
      </c>
      <c r="K12" s="648">
        <v>1</v>
      </c>
      <c r="L12" s="635">
        <v>1</v>
      </c>
      <c r="M12" s="636">
        <v>115.32000805401579</v>
      </c>
    </row>
    <row r="13" spans="1:13" ht="14.4" customHeight="1" x14ac:dyDescent="0.3">
      <c r="A13" s="631" t="s">
        <v>505</v>
      </c>
      <c r="B13" s="632" t="s">
        <v>1496</v>
      </c>
      <c r="C13" s="632" t="s">
        <v>866</v>
      </c>
      <c r="D13" s="632" t="s">
        <v>867</v>
      </c>
      <c r="E13" s="632" t="s">
        <v>868</v>
      </c>
      <c r="F13" s="635"/>
      <c r="G13" s="635"/>
      <c r="H13" s="648">
        <v>0</v>
      </c>
      <c r="I13" s="635">
        <v>1</v>
      </c>
      <c r="J13" s="635">
        <v>143.32</v>
      </c>
      <c r="K13" s="648">
        <v>1</v>
      </c>
      <c r="L13" s="635">
        <v>1</v>
      </c>
      <c r="M13" s="636">
        <v>143.32</v>
      </c>
    </row>
    <row r="14" spans="1:13" ht="14.4" customHeight="1" x14ac:dyDescent="0.3">
      <c r="A14" s="631" t="s">
        <v>505</v>
      </c>
      <c r="B14" s="632" t="s">
        <v>1497</v>
      </c>
      <c r="C14" s="632" t="s">
        <v>971</v>
      </c>
      <c r="D14" s="632" t="s">
        <v>972</v>
      </c>
      <c r="E14" s="632" t="s">
        <v>1498</v>
      </c>
      <c r="F14" s="635"/>
      <c r="G14" s="635"/>
      <c r="H14" s="648">
        <v>0</v>
      </c>
      <c r="I14" s="635">
        <v>1</v>
      </c>
      <c r="J14" s="635">
        <v>155.72999999999999</v>
      </c>
      <c r="K14" s="648">
        <v>1</v>
      </c>
      <c r="L14" s="635">
        <v>1</v>
      </c>
      <c r="M14" s="636">
        <v>155.72999999999999</v>
      </c>
    </row>
    <row r="15" spans="1:13" ht="14.4" customHeight="1" x14ac:dyDescent="0.3">
      <c r="A15" s="631" t="s">
        <v>505</v>
      </c>
      <c r="B15" s="632" t="s">
        <v>1499</v>
      </c>
      <c r="C15" s="632" t="s">
        <v>925</v>
      </c>
      <c r="D15" s="632" t="s">
        <v>1500</v>
      </c>
      <c r="E15" s="632" t="s">
        <v>1085</v>
      </c>
      <c r="F15" s="635"/>
      <c r="G15" s="635"/>
      <c r="H15" s="648">
        <v>0</v>
      </c>
      <c r="I15" s="635">
        <v>1</v>
      </c>
      <c r="J15" s="635">
        <v>28.04</v>
      </c>
      <c r="K15" s="648">
        <v>1</v>
      </c>
      <c r="L15" s="635">
        <v>1</v>
      </c>
      <c r="M15" s="636">
        <v>28.04</v>
      </c>
    </row>
    <row r="16" spans="1:13" ht="14.4" customHeight="1" x14ac:dyDescent="0.3">
      <c r="A16" s="631" t="s">
        <v>505</v>
      </c>
      <c r="B16" s="632" t="s">
        <v>1501</v>
      </c>
      <c r="C16" s="632" t="s">
        <v>917</v>
      </c>
      <c r="D16" s="632" t="s">
        <v>918</v>
      </c>
      <c r="E16" s="632" t="s">
        <v>919</v>
      </c>
      <c r="F16" s="635"/>
      <c r="G16" s="635"/>
      <c r="H16" s="648">
        <v>0</v>
      </c>
      <c r="I16" s="635">
        <v>3</v>
      </c>
      <c r="J16" s="635">
        <v>196.62001522428346</v>
      </c>
      <c r="K16" s="648">
        <v>1</v>
      </c>
      <c r="L16" s="635">
        <v>3</v>
      </c>
      <c r="M16" s="636">
        <v>196.62001522428346</v>
      </c>
    </row>
    <row r="17" spans="1:13" ht="14.4" customHeight="1" x14ac:dyDescent="0.3">
      <c r="A17" s="631" t="s">
        <v>505</v>
      </c>
      <c r="B17" s="632" t="s">
        <v>1501</v>
      </c>
      <c r="C17" s="632" t="s">
        <v>944</v>
      </c>
      <c r="D17" s="632" t="s">
        <v>945</v>
      </c>
      <c r="E17" s="632" t="s">
        <v>946</v>
      </c>
      <c r="F17" s="635"/>
      <c r="G17" s="635"/>
      <c r="H17" s="648">
        <v>0</v>
      </c>
      <c r="I17" s="635">
        <v>1</v>
      </c>
      <c r="J17" s="635">
        <v>106.86</v>
      </c>
      <c r="K17" s="648">
        <v>1</v>
      </c>
      <c r="L17" s="635">
        <v>1</v>
      </c>
      <c r="M17" s="636">
        <v>106.86</v>
      </c>
    </row>
    <row r="18" spans="1:13" ht="14.4" customHeight="1" x14ac:dyDescent="0.3">
      <c r="A18" s="631" t="s">
        <v>505</v>
      </c>
      <c r="B18" s="632" t="s">
        <v>1502</v>
      </c>
      <c r="C18" s="632" t="s">
        <v>887</v>
      </c>
      <c r="D18" s="632" t="s">
        <v>1503</v>
      </c>
      <c r="E18" s="632" t="s">
        <v>1504</v>
      </c>
      <c r="F18" s="635"/>
      <c r="G18" s="635"/>
      <c r="H18" s="648">
        <v>0</v>
      </c>
      <c r="I18" s="635">
        <v>1</v>
      </c>
      <c r="J18" s="635">
        <v>50.63000000000001</v>
      </c>
      <c r="K18" s="648">
        <v>1</v>
      </c>
      <c r="L18" s="635">
        <v>1</v>
      </c>
      <c r="M18" s="636">
        <v>50.63000000000001</v>
      </c>
    </row>
    <row r="19" spans="1:13" ht="14.4" customHeight="1" x14ac:dyDescent="0.3">
      <c r="A19" s="631" t="s">
        <v>505</v>
      </c>
      <c r="B19" s="632" t="s">
        <v>1505</v>
      </c>
      <c r="C19" s="632" t="s">
        <v>914</v>
      </c>
      <c r="D19" s="632" t="s">
        <v>915</v>
      </c>
      <c r="E19" s="632" t="s">
        <v>846</v>
      </c>
      <c r="F19" s="635"/>
      <c r="G19" s="635"/>
      <c r="H19" s="648">
        <v>0</v>
      </c>
      <c r="I19" s="635">
        <v>2</v>
      </c>
      <c r="J19" s="635">
        <v>205.09964467128205</v>
      </c>
      <c r="K19" s="648">
        <v>1</v>
      </c>
      <c r="L19" s="635">
        <v>2</v>
      </c>
      <c r="M19" s="636">
        <v>205.09964467128205</v>
      </c>
    </row>
    <row r="20" spans="1:13" ht="14.4" customHeight="1" x14ac:dyDescent="0.3">
      <c r="A20" s="631" t="s">
        <v>505</v>
      </c>
      <c r="B20" s="632" t="s">
        <v>1506</v>
      </c>
      <c r="C20" s="632" t="s">
        <v>517</v>
      </c>
      <c r="D20" s="632" t="s">
        <v>518</v>
      </c>
      <c r="E20" s="632" t="s">
        <v>519</v>
      </c>
      <c r="F20" s="635">
        <v>1</v>
      </c>
      <c r="G20" s="635">
        <v>75.58</v>
      </c>
      <c r="H20" s="648">
        <v>1</v>
      </c>
      <c r="I20" s="635"/>
      <c r="J20" s="635"/>
      <c r="K20" s="648">
        <v>0</v>
      </c>
      <c r="L20" s="635">
        <v>1</v>
      </c>
      <c r="M20" s="636">
        <v>75.58</v>
      </c>
    </row>
    <row r="21" spans="1:13" ht="14.4" customHeight="1" x14ac:dyDescent="0.3">
      <c r="A21" s="631" t="s">
        <v>505</v>
      </c>
      <c r="B21" s="632" t="s">
        <v>1507</v>
      </c>
      <c r="C21" s="632" t="s">
        <v>903</v>
      </c>
      <c r="D21" s="632" t="s">
        <v>1508</v>
      </c>
      <c r="E21" s="632" t="s">
        <v>939</v>
      </c>
      <c r="F21" s="635"/>
      <c r="G21" s="635"/>
      <c r="H21" s="648">
        <v>0</v>
      </c>
      <c r="I21" s="635">
        <v>1</v>
      </c>
      <c r="J21" s="635">
        <v>48.960000000000015</v>
      </c>
      <c r="K21" s="648">
        <v>1</v>
      </c>
      <c r="L21" s="635">
        <v>1</v>
      </c>
      <c r="M21" s="636">
        <v>48.960000000000015</v>
      </c>
    </row>
    <row r="22" spans="1:13" ht="14.4" customHeight="1" x14ac:dyDescent="0.3">
      <c r="A22" s="631" t="s">
        <v>505</v>
      </c>
      <c r="B22" s="632" t="s">
        <v>1507</v>
      </c>
      <c r="C22" s="632" t="s">
        <v>906</v>
      </c>
      <c r="D22" s="632" t="s">
        <v>1095</v>
      </c>
      <c r="E22" s="632" t="s">
        <v>663</v>
      </c>
      <c r="F22" s="635"/>
      <c r="G22" s="635"/>
      <c r="H22" s="648">
        <v>0</v>
      </c>
      <c r="I22" s="635">
        <v>1</v>
      </c>
      <c r="J22" s="635">
        <v>98.07</v>
      </c>
      <c r="K22" s="648">
        <v>1</v>
      </c>
      <c r="L22" s="635">
        <v>1</v>
      </c>
      <c r="M22" s="636">
        <v>98.07</v>
      </c>
    </row>
    <row r="23" spans="1:13" ht="14.4" customHeight="1" x14ac:dyDescent="0.3">
      <c r="A23" s="631" t="s">
        <v>505</v>
      </c>
      <c r="B23" s="632" t="s">
        <v>1509</v>
      </c>
      <c r="C23" s="632" t="s">
        <v>937</v>
      </c>
      <c r="D23" s="632" t="s">
        <v>938</v>
      </c>
      <c r="E23" s="632" t="s">
        <v>939</v>
      </c>
      <c r="F23" s="635"/>
      <c r="G23" s="635"/>
      <c r="H23" s="648">
        <v>0</v>
      </c>
      <c r="I23" s="635">
        <v>1</v>
      </c>
      <c r="J23" s="635">
        <v>97.9</v>
      </c>
      <c r="K23" s="648">
        <v>1</v>
      </c>
      <c r="L23" s="635">
        <v>1</v>
      </c>
      <c r="M23" s="636">
        <v>97.9</v>
      </c>
    </row>
    <row r="24" spans="1:13" ht="14.4" customHeight="1" x14ac:dyDescent="0.3">
      <c r="A24" s="631" t="s">
        <v>505</v>
      </c>
      <c r="B24" s="632" t="s">
        <v>1510</v>
      </c>
      <c r="C24" s="632" t="s">
        <v>1018</v>
      </c>
      <c r="D24" s="632" t="s">
        <v>1019</v>
      </c>
      <c r="E24" s="632" t="s">
        <v>1511</v>
      </c>
      <c r="F24" s="635">
        <v>1</v>
      </c>
      <c r="G24" s="635">
        <v>394.15199999999999</v>
      </c>
      <c r="H24" s="648">
        <v>1</v>
      </c>
      <c r="I24" s="635"/>
      <c r="J24" s="635"/>
      <c r="K24" s="648">
        <v>0</v>
      </c>
      <c r="L24" s="635">
        <v>1</v>
      </c>
      <c r="M24" s="636">
        <v>394.15199999999999</v>
      </c>
    </row>
    <row r="25" spans="1:13" ht="14.4" customHeight="1" x14ac:dyDescent="0.3">
      <c r="A25" s="631" t="s">
        <v>505</v>
      </c>
      <c r="B25" s="632" t="s">
        <v>1512</v>
      </c>
      <c r="C25" s="632" t="s">
        <v>1014</v>
      </c>
      <c r="D25" s="632" t="s">
        <v>1015</v>
      </c>
      <c r="E25" s="632" t="s">
        <v>1513</v>
      </c>
      <c r="F25" s="635"/>
      <c r="G25" s="635"/>
      <c r="H25" s="648">
        <v>0</v>
      </c>
      <c r="I25" s="635">
        <v>3</v>
      </c>
      <c r="J25" s="635">
        <v>166.64999999999998</v>
      </c>
      <c r="K25" s="648">
        <v>1</v>
      </c>
      <c r="L25" s="635">
        <v>3</v>
      </c>
      <c r="M25" s="636">
        <v>166.64999999999998</v>
      </c>
    </row>
    <row r="26" spans="1:13" ht="14.4" customHeight="1" x14ac:dyDescent="0.3">
      <c r="A26" s="631" t="s">
        <v>505</v>
      </c>
      <c r="B26" s="632" t="s">
        <v>1514</v>
      </c>
      <c r="C26" s="632" t="s">
        <v>1006</v>
      </c>
      <c r="D26" s="632" t="s">
        <v>1007</v>
      </c>
      <c r="E26" s="632" t="s">
        <v>1515</v>
      </c>
      <c r="F26" s="635"/>
      <c r="G26" s="635"/>
      <c r="H26" s="648">
        <v>0</v>
      </c>
      <c r="I26" s="635">
        <v>3</v>
      </c>
      <c r="J26" s="635">
        <v>172.10999999999999</v>
      </c>
      <c r="K26" s="648">
        <v>1</v>
      </c>
      <c r="L26" s="635">
        <v>3</v>
      </c>
      <c r="M26" s="636">
        <v>172.10999999999999</v>
      </c>
    </row>
    <row r="27" spans="1:13" ht="14.4" customHeight="1" x14ac:dyDescent="0.3">
      <c r="A27" s="631" t="s">
        <v>505</v>
      </c>
      <c r="B27" s="632" t="s">
        <v>1514</v>
      </c>
      <c r="C27" s="632" t="s">
        <v>1010</v>
      </c>
      <c r="D27" s="632" t="s">
        <v>1516</v>
      </c>
      <c r="E27" s="632" t="s">
        <v>1517</v>
      </c>
      <c r="F27" s="635"/>
      <c r="G27" s="635"/>
      <c r="H27" s="648">
        <v>0</v>
      </c>
      <c r="I27" s="635">
        <v>20</v>
      </c>
      <c r="J27" s="635">
        <v>1494.0033853736581</v>
      </c>
      <c r="K27" s="648">
        <v>1</v>
      </c>
      <c r="L27" s="635">
        <v>20</v>
      </c>
      <c r="M27" s="636">
        <v>1494.0033853736581</v>
      </c>
    </row>
    <row r="28" spans="1:13" ht="14.4" customHeight="1" x14ac:dyDescent="0.3">
      <c r="A28" s="631" t="s">
        <v>505</v>
      </c>
      <c r="B28" s="632" t="s">
        <v>1518</v>
      </c>
      <c r="C28" s="632" t="s">
        <v>871</v>
      </c>
      <c r="D28" s="632" t="s">
        <v>872</v>
      </c>
      <c r="E28" s="632" t="s">
        <v>1519</v>
      </c>
      <c r="F28" s="635"/>
      <c r="G28" s="635"/>
      <c r="H28" s="648">
        <v>0</v>
      </c>
      <c r="I28" s="635">
        <v>1</v>
      </c>
      <c r="J28" s="635">
        <v>114.6</v>
      </c>
      <c r="K28" s="648">
        <v>1</v>
      </c>
      <c r="L28" s="635">
        <v>1</v>
      </c>
      <c r="M28" s="636">
        <v>114.6</v>
      </c>
    </row>
    <row r="29" spans="1:13" ht="14.4" customHeight="1" x14ac:dyDescent="0.3">
      <c r="A29" s="631" t="s">
        <v>505</v>
      </c>
      <c r="B29" s="632" t="s">
        <v>1520</v>
      </c>
      <c r="C29" s="632" t="s">
        <v>959</v>
      </c>
      <c r="D29" s="632" t="s">
        <v>960</v>
      </c>
      <c r="E29" s="632" t="s">
        <v>961</v>
      </c>
      <c r="F29" s="635"/>
      <c r="G29" s="635"/>
      <c r="H29" s="648">
        <v>0</v>
      </c>
      <c r="I29" s="635">
        <v>1</v>
      </c>
      <c r="J29" s="635">
        <v>254.51884739741826</v>
      </c>
      <c r="K29" s="648">
        <v>1</v>
      </c>
      <c r="L29" s="635">
        <v>1</v>
      </c>
      <c r="M29" s="636">
        <v>254.51884739741826</v>
      </c>
    </row>
    <row r="30" spans="1:13" ht="14.4" customHeight="1" x14ac:dyDescent="0.3">
      <c r="A30" s="631" t="s">
        <v>505</v>
      </c>
      <c r="B30" s="632" t="s">
        <v>1521</v>
      </c>
      <c r="C30" s="632" t="s">
        <v>929</v>
      </c>
      <c r="D30" s="632" t="s">
        <v>1522</v>
      </c>
      <c r="E30" s="632" t="s">
        <v>1523</v>
      </c>
      <c r="F30" s="635"/>
      <c r="G30" s="635"/>
      <c r="H30" s="648">
        <v>0</v>
      </c>
      <c r="I30" s="635">
        <v>4</v>
      </c>
      <c r="J30" s="635">
        <v>410.8</v>
      </c>
      <c r="K30" s="648">
        <v>1</v>
      </c>
      <c r="L30" s="635">
        <v>4</v>
      </c>
      <c r="M30" s="636">
        <v>410.8</v>
      </c>
    </row>
    <row r="31" spans="1:13" ht="14.4" customHeight="1" x14ac:dyDescent="0.3">
      <c r="A31" s="631" t="s">
        <v>505</v>
      </c>
      <c r="B31" s="632" t="s">
        <v>1524</v>
      </c>
      <c r="C31" s="632" t="s">
        <v>963</v>
      </c>
      <c r="D31" s="632" t="s">
        <v>964</v>
      </c>
      <c r="E31" s="632" t="s">
        <v>965</v>
      </c>
      <c r="F31" s="635"/>
      <c r="G31" s="635"/>
      <c r="H31" s="648">
        <v>0</v>
      </c>
      <c r="I31" s="635">
        <v>1</v>
      </c>
      <c r="J31" s="635">
        <v>136.54</v>
      </c>
      <c r="K31" s="648">
        <v>1</v>
      </c>
      <c r="L31" s="635">
        <v>1</v>
      </c>
      <c r="M31" s="636">
        <v>136.54</v>
      </c>
    </row>
    <row r="32" spans="1:13" ht="14.4" customHeight="1" x14ac:dyDescent="0.3">
      <c r="A32" s="631" t="s">
        <v>505</v>
      </c>
      <c r="B32" s="632" t="s">
        <v>1525</v>
      </c>
      <c r="C32" s="632" t="s">
        <v>895</v>
      </c>
      <c r="D32" s="632" t="s">
        <v>1526</v>
      </c>
      <c r="E32" s="632" t="s">
        <v>1527</v>
      </c>
      <c r="F32" s="635"/>
      <c r="G32" s="635"/>
      <c r="H32" s="648">
        <v>0</v>
      </c>
      <c r="I32" s="635">
        <v>1</v>
      </c>
      <c r="J32" s="635">
        <v>347.60420791402862</v>
      </c>
      <c r="K32" s="648">
        <v>1</v>
      </c>
      <c r="L32" s="635">
        <v>1</v>
      </c>
      <c r="M32" s="636">
        <v>347.60420791402862</v>
      </c>
    </row>
    <row r="33" spans="1:13" ht="14.4" customHeight="1" x14ac:dyDescent="0.3">
      <c r="A33" s="631" t="s">
        <v>505</v>
      </c>
      <c r="B33" s="632" t="s">
        <v>1528</v>
      </c>
      <c r="C33" s="632" t="s">
        <v>947</v>
      </c>
      <c r="D33" s="632" t="s">
        <v>948</v>
      </c>
      <c r="E33" s="632" t="s">
        <v>949</v>
      </c>
      <c r="F33" s="635"/>
      <c r="G33" s="635"/>
      <c r="H33" s="648">
        <v>0</v>
      </c>
      <c r="I33" s="635">
        <v>2</v>
      </c>
      <c r="J33" s="635">
        <v>57.96</v>
      </c>
      <c r="K33" s="648">
        <v>1</v>
      </c>
      <c r="L33" s="635">
        <v>2</v>
      </c>
      <c r="M33" s="636">
        <v>57.96</v>
      </c>
    </row>
    <row r="34" spans="1:13" ht="14.4" customHeight="1" x14ac:dyDescent="0.3">
      <c r="A34" s="631" t="s">
        <v>505</v>
      </c>
      <c r="B34" s="632" t="s">
        <v>1528</v>
      </c>
      <c r="C34" s="632" t="s">
        <v>521</v>
      </c>
      <c r="D34" s="632" t="s">
        <v>522</v>
      </c>
      <c r="E34" s="632" t="s">
        <v>523</v>
      </c>
      <c r="F34" s="635">
        <v>1</v>
      </c>
      <c r="G34" s="635">
        <v>153.16</v>
      </c>
      <c r="H34" s="648">
        <v>1</v>
      </c>
      <c r="I34" s="635"/>
      <c r="J34" s="635"/>
      <c r="K34" s="648">
        <v>0</v>
      </c>
      <c r="L34" s="635">
        <v>1</v>
      </c>
      <c r="M34" s="636">
        <v>153.16</v>
      </c>
    </row>
    <row r="35" spans="1:13" ht="14.4" customHeight="1" x14ac:dyDescent="0.3">
      <c r="A35" s="631" t="s">
        <v>505</v>
      </c>
      <c r="B35" s="632" t="s">
        <v>1529</v>
      </c>
      <c r="C35" s="632" t="s">
        <v>975</v>
      </c>
      <c r="D35" s="632" t="s">
        <v>976</v>
      </c>
      <c r="E35" s="632" t="s">
        <v>977</v>
      </c>
      <c r="F35" s="635"/>
      <c r="G35" s="635"/>
      <c r="H35" s="648">
        <v>0</v>
      </c>
      <c r="I35" s="635">
        <v>2</v>
      </c>
      <c r="J35" s="635">
        <v>194.18967645089919</v>
      </c>
      <c r="K35" s="648">
        <v>1</v>
      </c>
      <c r="L35" s="635">
        <v>2</v>
      </c>
      <c r="M35" s="636">
        <v>194.18967645089919</v>
      </c>
    </row>
    <row r="36" spans="1:13" ht="14.4" customHeight="1" x14ac:dyDescent="0.3">
      <c r="A36" s="631" t="s">
        <v>505</v>
      </c>
      <c r="B36" s="632" t="s">
        <v>1530</v>
      </c>
      <c r="C36" s="632" t="s">
        <v>899</v>
      </c>
      <c r="D36" s="632" t="s">
        <v>1531</v>
      </c>
      <c r="E36" s="632" t="s">
        <v>1532</v>
      </c>
      <c r="F36" s="635"/>
      <c r="G36" s="635"/>
      <c r="H36" s="648">
        <v>0</v>
      </c>
      <c r="I36" s="635">
        <v>1</v>
      </c>
      <c r="J36" s="635">
        <v>47.239999999999981</v>
      </c>
      <c r="K36" s="648">
        <v>1</v>
      </c>
      <c r="L36" s="635">
        <v>1</v>
      </c>
      <c r="M36" s="636">
        <v>47.239999999999981</v>
      </c>
    </row>
    <row r="37" spans="1:13" ht="14.4" customHeight="1" x14ac:dyDescent="0.3">
      <c r="A37" s="631" t="s">
        <v>505</v>
      </c>
      <c r="B37" s="632" t="s">
        <v>1533</v>
      </c>
      <c r="C37" s="632" t="s">
        <v>833</v>
      </c>
      <c r="D37" s="632" t="s">
        <v>834</v>
      </c>
      <c r="E37" s="632" t="s">
        <v>835</v>
      </c>
      <c r="F37" s="635"/>
      <c r="G37" s="635"/>
      <c r="H37" s="648">
        <v>0</v>
      </c>
      <c r="I37" s="635">
        <v>1</v>
      </c>
      <c r="J37" s="635">
        <v>177.15916670187599</v>
      </c>
      <c r="K37" s="648">
        <v>1</v>
      </c>
      <c r="L37" s="635">
        <v>1</v>
      </c>
      <c r="M37" s="636">
        <v>177.15916670187599</v>
      </c>
    </row>
    <row r="38" spans="1:13" ht="14.4" customHeight="1" x14ac:dyDescent="0.3">
      <c r="A38" s="631" t="s">
        <v>505</v>
      </c>
      <c r="B38" s="632" t="s">
        <v>1534</v>
      </c>
      <c r="C38" s="632" t="s">
        <v>921</v>
      </c>
      <c r="D38" s="632" t="s">
        <v>922</v>
      </c>
      <c r="E38" s="632" t="s">
        <v>1535</v>
      </c>
      <c r="F38" s="635"/>
      <c r="G38" s="635"/>
      <c r="H38" s="648">
        <v>0</v>
      </c>
      <c r="I38" s="635">
        <v>1</v>
      </c>
      <c r="J38" s="635">
        <v>121.53964930926665</v>
      </c>
      <c r="K38" s="648">
        <v>1</v>
      </c>
      <c r="L38" s="635">
        <v>1</v>
      </c>
      <c r="M38" s="636">
        <v>121.53964930926665</v>
      </c>
    </row>
    <row r="39" spans="1:13" ht="14.4" customHeight="1" x14ac:dyDescent="0.3">
      <c r="A39" s="631" t="s">
        <v>505</v>
      </c>
      <c r="B39" s="632" t="s">
        <v>1534</v>
      </c>
      <c r="C39" s="632" t="s">
        <v>525</v>
      </c>
      <c r="D39" s="632" t="s">
        <v>1536</v>
      </c>
      <c r="E39" s="632" t="s">
        <v>1537</v>
      </c>
      <c r="F39" s="635">
        <v>1</v>
      </c>
      <c r="G39" s="635">
        <v>162.36000000000001</v>
      </c>
      <c r="H39" s="648">
        <v>1</v>
      </c>
      <c r="I39" s="635"/>
      <c r="J39" s="635"/>
      <c r="K39" s="648">
        <v>0</v>
      </c>
      <c r="L39" s="635">
        <v>1</v>
      </c>
      <c r="M39" s="636">
        <v>162.36000000000001</v>
      </c>
    </row>
    <row r="40" spans="1:13" ht="14.4" customHeight="1" x14ac:dyDescent="0.3">
      <c r="A40" s="631" t="s">
        <v>505</v>
      </c>
      <c r="B40" s="632" t="s">
        <v>1538</v>
      </c>
      <c r="C40" s="632" t="s">
        <v>967</v>
      </c>
      <c r="D40" s="632" t="s">
        <v>1539</v>
      </c>
      <c r="E40" s="632" t="s">
        <v>1540</v>
      </c>
      <c r="F40" s="635"/>
      <c r="G40" s="635"/>
      <c r="H40" s="648">
        <v>0</v>
      </c>
      <c r="I40" s="635">
        <v>2</v>
      </c>
      <c r="J40" s="635">
        <v>302.5</v>
      </c>
      <c r="K40" s="648">
        <v>1</v>
      </c>
      <c r="L40" s="635">
        <v>2</v>
      </c>
      <c r="M40" s="636">
        <v>302.5</v>
      </c>
    </row>
    <row r="41" spans="1:13" ht="14.4" customHeight="1" x14ac:dyDescent="0.3">
      <c r="A41" s="631" t="s">
        <v>505</v>
      </c>
      <c r="B41" s="632" t="s">
        <v>1538</v>
      </c>
      <c r="C41" s="632" t="s">
        <v>955</v>
      </c>
      <c r="D41" s="632" t="s">
        <v>1541</v>
      </c>
      <c r="E41" s="632" t="s">
        <v>1542</v>
      </c>
      <c r="F41" s="635"/>
      <c r="G41" s="635"/>
      <c r="H41" s="648">
        <v>0</v>
      </c>
      <c r="I41" s="635">
        <v>1</v>
      </c>
      <c r="J41" s="635">
        <v>202.39</v>
      </c>
      <c r="K41" s="648">
        <v>1</v>
      </c>
      <c r="L41" s="635">
        <v>1</v>
      </c>
      <c r="M41" s="636">
        <v>202.39</v>
      </c>
    </row>
    <row r="42" spans="1:13" ht="14.4" customHeight="1" x14ac:dyDescent="0.3">
      <c r="A42" s="631" t="s">
        <v>505</v>
      </c>
      <c r="B42" s="632" t="s">
        <v>1543</v>
      </c>
      <c r="C42" s="632" t="s">
        <v>941</v>
      </c>
      <c r="D42" s="632" t="s">
        <v>942</v>
      </c>
      <c r="E42" s="632" t="s">
        <v>939</v>
      </c>
      <c r="F42" s="635"/>
      <c r="G42" s="635"/>
      <c r="H42" s="648">
        <v>0</v>
      </c>
      <c r="I42" s="635">
        <v>2</v>
      </c>
      <c r="J42" s="635">
        <v>349.16</v>
      </c>
      <c r="K42" s="648">
        <v>1</v>
      </c>
      <c r="L42" s="635">
        <v>2</v>
      </c>
      <c r="M42" s="636">
        <v>349.16</v>
      </c>
    </row>
    <row r="43" spans="1:13" ht="14.4" customHeight="1" x14ac:dyDescent="0.3">
      <c r="A43" s="631" t="s">
        <v>505</v>
      </c>
      <c r="B43" s="632" t="s">
        <v>1544</v>
      </c>
      <c r="C43" s="632" t="s">
        <v>979</v>
      </c>
      <c r="D43" s="632" t="s">
        <v>1545</v>
      </c>
      <c r="E43" s="632" t="s">
        <v>981</v>
      </c>
      <c r="F43" s="635"/>
      <c r="G43" s="635"/>
      <c r="H43" s="648">
        <v>0</v>
      </c>
      <c r="I43" s="635">
        <v>1</v>
      </c>
      <c r="J43" s="635">
        <v>164.97</v>
      </c>
      <c r="K43" s="648">
        <v>1</v>
      </c>
      <c r="L43" s="635">
        <v>1</v>
      </c>
      <c r="M43" s="636">
        <v>164.97</v>
      </c>
    </row>
    <row r="44" spans="1:13" ht="14.4" customHeight="1" x14ac:dyDescent="0.3">
      <c r="A44" s="631" t="s">
        <v>505</v>
      </c>
      <c r="B44" s="632" t="s">
        <v>1546</v>
      </c>
      <c r="C44" s="632" t="s">
        <v>858</v>
      </c>
      <c r="D44" s="632" t="s">
        <v>859</v>
      </c>
      <c r="E44" s="632" t="s">
        <v>860</v>
      </c>
      <c r="F44" s="635">
        <v>1</v>
      </c>
      <c r="G44" s="635">
        <v>426.04</v>
      </c>
      <c r="H44" s="648">
        <v>1</v>
      </c>
      <c r="I44" s="635"/>
      <c r="J44" s="635"/>
      <c r="K44" s="648">
        <v>0</v>
      </c>
      <c r="L44" s="635">
        <v>1</v>
      </c>
      <c r="M44" s="636">
        <v>426.04</v>
      </c>
    </row>
    <row r="45" spans="1:13" ht="14.4" customHeight="1" x14ac:dyDescent="0.3">
      <c r="A45" s="631" t="s">
        <v>505</v>
      </c>
      <c r="B45" s="632" t="s">
        <v>1547</v>
      </c>
      <c r="C45" s="632" t="s">
        <v>933</v>
      </c>
      <c r="D45" s="632" t="s">
        <v>934</v>
      </c>
      <c r="E45" s="632" t="s">
        <v>935</v>
      </c>
      <c r="F45" s="635"/>
      <c r="G45" s="635"/>
      <c r="H45" s="648">
        <v>0</v>
      </c>
      <c r="I45" s="635">
        <v>1</v>
      </c>
      <c r="J45" s="635">
        <v>103.16</v>
      </c>
      <c r="K45" s="648">
        <v>1</v>
      </c>
      <c r="L45" s="635">
        <v>1</v>
      </c>
      <c r="M45" s="636">
        <v>103.16</v>
      </c>
    </row>
    <row r="46" spans="1:13" ht="14.4" customHeight="1" x14ac:dyDescent="0.3">
      <c r="A46" s="631" t="s">
        <v>505</v>
      </c>
      <c r="B46" s="632" t="s">
        <v>1548</v>
      </c>
      <c r="C46" s="632" t="s">
        <v>891</v>
      </c>
      <c r="D46" s="632" t="s">
        <v>892</v>
      </c>
      <c r="E46" s="632" t="s">
        <v>939</v>
      </c>
      <c r="F46" s="635"/>
      <c r="G46" s="635"/>
      <c r="H46" s="648">
        <v>0</v>
      </c>
      <c r="I46" s="635">
        <v>1</v>
      </c>
      <c r="J46" s="635">
        <v>108.91968572293338</v>
      </c>
      <c r="K46" s="648">
        <v>1</v>
      </c>
      <c r="L46" s="635">
        <v>1</v>
      </c>
      <c r="M46" s="636">
        <v>108.91968572293338</v>
      </c>
    </row>
    <row r="47" spans="1:13" ht="14.4" customHeight="1" x14ac:dyDescent="0.3">
      <c r="A47" s="631" t="s">
        <v>505</v>
      </c>
      <c r="B47" s="632" t="s">
        <v>1549</v>
      </c>
      <c r="C47" s="632" t="s">
        <v>988</v>
      </c>
      <c r="D47" s="632" t="s">
        <v>986</v>
      </c>
      <c r="E47" s="632" t="s">
        <v>989</v>
      </c>
      <c r="F47" s="635"/>
      <c r="G47" s="635"/>
      <c r="H47" s="648">
        <v>0</v>
      </c>
      <c r="I47" s="635">
        <v>3</v>
      </c>
      <c r="J47" s="635">
        <v>550.10983190735396</v>
      </c>
      <c r="K47" s="648">
        <v>1</v>
      </c>
      <c r="L47" s="635">
        <v>3</v>
      </c>
      <c r="M47" s="636">
        <v>550.10983190735396</v>
      </c>
    </row>
    <row r="48" spans="1:13" ht="14.4" customHeight="1" x14ac:dyDescent="0.3">
      <c r="A48" s="631" t="s">
        <v>505</v>
      </c>
      <c r="B48" s="632" t="s">
        <v>1549</v>
      </c>
      <c r="C48" s="632" t="s">
        <v>985</v>
      </c>
      <c r="D48" s="632" t="s">
        <v>986</v>
      </c>
      <c r="E48" s="632" t="s">
        <v>987</v>
      </c>
      <c r="F48" s="635"/>
      <c r="G48" s="635"/>
      <c r="H48" s="648">
        <v>0</v>
      </c>
      <c r="I48" s="635">
        <v>4</v>
      </c>
      <c r="J48" s="635">
        <v>287.76</v>
      </c>
      <c r="K48" s="648">
        <v>1</v>
      </c>
      <c r="L48" s="635">
        <v>4</v>
      </c>
      <c r="M48" s="636">
        <v>287.76</v>
      </c>
    </row>
    <row r="49" spans="1:13" ht="14.4" customHeight="1" x14ac:dyDescent="0.3">
      <c r="A49" s="631" t="s">
        <v>509</v>
      </c>
      <c r="B49" s="632" t="s">
        <v>1550</v>
      </c>
      <c r="C49" s="632" t="s">
        <v>1090</v>
      </c>
      <c r="D49" s="632" t="s">
        <v>1091</v>
      </c>
      <c r="E49" s="632" t="s">
        <v>1092</v>
      </c>
      <c r="F49" s="635"/>
      <c r="G49" s="635"/>
      <c r="H49" s="648">
        <v>0</v>
      </c>
      <c r="I49" s="635">
        <v>1</v>
      </c>
      <c r="J49" s="635">
        <v>79.83</v>
      </c>
      <c r="K49" s="648">
        <v>1</v>
      </c>
      <c r="L49" s="635">
        <v>1</v>
      </c>
      <c r="M49" s="636">
        <v>79.83</v>
      </c>
    </row>
    <row r="50" spans="1:13" ht="14.4" customHeight="1" x14ac:dyDescent="0.3">
      <c r="A50" s="631" t="s">
        <v>509</v>
      </c>
      <c r="B50" s="632" t="s">
        <v>1551</v>
      </c>
      <c r="C50" s="632" t="s">
        <v>1098</v>
      </c>
      <c r="D50" s="632" t="s">
        <v>1099</v>
      </c>
      <c r="E50" s="632" t="s">
        <v>1100</v>
      </c>
      <c r="F50" s="635"/>
      <c r="G50" s="635"/>
      <c r="H50" s="648">
        <v>0</v>
      </c>
      <c r="I50" s="635">
        <v>1</v>
      </c>
      <c r="J50" s="635">
        <v>64.539888186662793</v>
      </c>
      <c r="K50" s="648">
        <v>1</v>
      </c>
      <c r="L50" s="635">
        <v>1</v>
      </c>
      <c r="M50" s="636">
        <v>64.539888186662793</v>
      </c>
    </row>
    <row r="51" spans="1:13" ht="14.4" customHeight="1" x14ac:dyDescent="0.3">
      <c r="A51" s="631" t="s">
        <v>509</v>
      </c>
      <c r="B51" s="632" t="s">
        <v>1502</v>
      </c>
      <c r="C51" s="632" t="s">
        <v>1086</v>
      </c>
      <c r="D51" s="632" t="s">
        <v>1087</v>
      </c>
      <c r="E51" s="632" t="s">
        <v>1088</v>
      </c>
      <c r="F51" s="635"/>
      <c r="G51" s="635"/>
      <c r="H51" s="648">
        <v>0</v>
      </c>
      <c r="I51" s="635">
        <v>2</v>
      </c>
      <c r="J51" s="635">
        <v>36.96</v>
      </c>
      <c r="K51" s="648">
        <v>1</v>
      </c>
      <c r="L51" s="635">
        <v>2</v>
      </c>
      <c r="M51" s="636">
        <v>36.96</v>
      </c>
    </row>
    <row r="52" spans="1:13" ht="14.4" customHeight="1" x14ac:dyDescent="0.3">
      <c r="A52" s="631" t="s">
        <v>509</v>
      </c>
      <c r="B52" s="632" t="s">
        <v>1507</v>
      </c>
      <c r="C52" s="632" t="s">
        <v>1094</v>
      </c>
      <c r="D52" s="632" t="s">
        <v>1095</v>
      </c>
      <c r="E52" s="632" t="s">
        <v>1552</v>
      </c>
      <c r="F52" s="635"/>
      <c r="G52" s="635"/>
      <c r="H52" s="648">
        <v>0</v>
      </c>
      <c r="I52" s="635">
        <v>1</v>
      </c>
      <c r="J52" s="635">
        <v>330.80000000000007</v>
      </c>
      <c r="K52" s="648">
        <v>1</v>
      </c>
      <c r="L52" s="635">
        <v>1</v>
      </c>
      <c r="M52" s="636">
        <v>330.80000000000007</v>
      </c>
    </row>
    <row r="53" spans="1:13" ht="14.4" customHeight="1" x14ac:dyDescent="0.3">
      <c r="A53" s="631" t="s">
        <v>509</v>
      </c>
      <c r="B53" s="632" t="s">
        <v>1553</v>
      </c>
      <c r="C53" s="632" t="s">
        <v>1125</v>
      </c>
      <c r="D53" s="632" t="s">
        <v>1554</v>
      </c>
      <c r="E53" s="632" t="s">
        <v>1555</v>
      </c>
      <c r="F53" s="635"/>
      <c r="G53" s="635"/>
      <c r="H53" s="648">
        <v>0</v>
      </c>
      <c r="I53" s="635">
        <v>1</v>
      </c>
      <c r="J53" s="635">
        <v>533.05658451825002</v>
      </c>
      <c r="K53" s="648">
        <v>1</v>
      </c>
      <c r="L53" s="635">
        <v>1</v>
      </c>
      <c r="M53" s="636">
        <v>533.05658451825002</v>
      </c>
    </row>
    <row r="54" spans="1:13" ht="14.4" customHeight="1" x14ac:dyDescent="0.3">
      <c r="A54" s="631" t="s">
        <v>509</v>
      </c>
      <c r="B54" s="632" t="s">
        <v>1556</v>
      </c>
      <c r="C54" s="632" t="s">
        <v>1129</v>
      </c>
      <c r="D54" s="632" t="s">
        <v>1130</v>
      </c>
      <c r="E54" s="632" t="s">
        <v>1131</v>
      </c>
      <c r="F54" s="635"/>
      <c r="G54" s="635"/>
      <c r="H54" s="648">
        <v>0</v>
      </c>
      <c r="I54" s="635">
        <v>1</v>
      </c>
      <c r="J54" s="635">
        <v>1819.08</v>
      </c>
      <c r="K54" s="648">
        <v>1</v>
      </c>
      <c r="L54" s="635">
        <v>1</v>
      </c>
      <c r="M54" s="636">
        <v>1819.08</v>
      </c>
    </row>
    <row r="55" spans="1:13" ht="14.4" customHeight="1" x14ac:dyDescent="0.3">
      <c r="A55" s="631" t="s">
        <v>509</v>
      </c>
      <c r="B55" s="632" t="s">
        <v>1518</v>
      </c>
      <c r="C55" s="632" t="s">
        <v>871</v>
      </c>
      <c r="D55" s="632" t="s">
        <v>872</v>
      </c>
      <c r="E55" s="632" t="s">
        <v>1519</v>
      </c>
      <c r="F55" s="635"/>
      <c r="G55" s="635"/>
      <c r="H55" s="648">
        <v>0</v>
      </c>
      <c r="I55" s="635">
        <v>1</v>
      </c>
      <c r="J55" s="635">
        <v>133.8584118659754</v>
      </c>
      <c r="K55" s="648">
        <v>1</v>
      </c>
      <c r="L55" s="635">
        <v>1</v>
      </c>
      <c r="M55" s="636">
        <v>133.8584118659754</v>
      </c>
    </row>
    <row r="56" spans="1:13" ht="14.4" customHeight="1" x14ac:dyDescent="0.3">
      <c r="A56" s="631" t="s">
        <v>509</v>
      </c>
      <c r="B56" s="632" t="s">
        <v>1521</v>
      </c>
      <c r="C56" s="632" t="s">
        <v>1113</v>
      </c>
      <c r="D56" s="632" t="s">
        <v>1557</v>
      </c>
      <c r="E56" s="632" t="s">
        <v>1558</v>
      </c>
      <c r="F56" s="635"/>
      <c r="G56" s="635"/>
      <c r="H56" s="648">
        <v>0</v>
      </c>
      <c r="I56" s="635">
        <v>1</v>
      </c>
      <c r="J56" s="635">
        <v>217.01000000000005</v>
      </c>
      <c r="K56" s="648">
        <v>1</v>
      </c>
      <c r="L56" s="635">
        <v>1</v>
      </c>
      <c r="M56" s="636">
        <v>217.01000000000005</v>
      </c>
    </row>
    <row r="57" spans="1:13" ht="14.4" customHeight="1" x14ac:dyDescent="0.3">
      <c r="A57" s="631" t="s">
        <v>509</v>
      </c>
      <c r="B57" s="632" t="s">
        <v>1559</v>
      </c>
      <c r="C57" s="632" t="s">
        <v>1105</v>
      </c>
      <c r="D57" s="632" t="s">
        <v>1106</v>
      </c>
      <c r="E57" s="632" t="s">
        <v>1560</v>
      </c>
      <c r="F57" s="635"/>
      <c r="G57" s="635"/>
      <c r="H57" s="648">
        <v>0</v>
      </c>
      <c r="I57" s="635">
        <v>4</v>
      </c>
      <c r="J57" s="635">
        <v>3834.2808031251302</v>
      </c>
      <c r="K57" s="648">
        <v>1</v>
      </c>
      <c r="L57" s="635">
        <v>4</v>
      </c>
      <c r="M57" s="636">
        <v>3834.2808031251302</v>
      </c>
    </row>
    <row r="58" spans="1:13" ht="14.4" customHeight="1" x14ac:dyDescent="0.3">
      <c r="A58" s="631" t="s">
        <v>509</v>
      </c>
      <c r="B58" s="632" t="s">
        <v>1559</v>
      </c>
      <c r="C58" s="632" t="s">
        <v>1121</v>
      </c>
      <c r="D58" s="632" t="s">
        <v>1122</v>
      </c>
      <c r="E58" s="632" t="s">
        <v>1561</v>
      </c>
      <c r="F58" s="635"/>
      <c r="G58" s="635"/>
      <c r="H58" s="648">
        <v>0</v>
      </c>
      <c r="I58" s="635">
        <v>2</v>
      </c>
      <c r="J58" s="635">
        <v>2857.06</v>
      </c>
      <c r="K58" s="648">
        <v>1</v>
      </c>
      <c r="L58" s="635">
        <v>2</v>
      </c>
      <c r="M58" s="636">
        <v>2857.06</v>
      </c>
    </row>
    <row r="59" spans="1:13" ht="14.4" customHeight="1" x14ac:dyDescent="0.3">
      <c r="A59" s="631" t="s">
        <v>509</v>
      </c>
      <c r="B59" s="632" t="s">
        <v>1528</v>
      </c>
      <c r="C59" s="632" t="s">
        <v>521</v>
      </c>
      <c r="D59" s="632" t="s">
        <v>522</v>
      </c>
      <c r="E59" s="632" t="s">
        <v>523</v>
      </c>
      <c r="F59" s="635">
        <v>2</v>
      </c>
      <c r="G59" s="635">
        <v>306.32</v>
      </c>
      <c r="H59" s="648">
        <v>1</v>
      </c>
      <c r="I59" s="635"/>
      <c r="J59" s="635"/>
      <c r="K59" s="648">
        <v>0</v>
      </c>
      <c r="L59" s="635">
        <v>2</v>
      </c>
      <c r="M59" s="636">
        <v>306.32</v>
      </c>
    </row>
    <row r="60" spans="1:13" ht="14.4" customHeight="1" x14ac:dyDescent="0.3">
      <c r="A60" s="631" t="s">
        <v>509</v>
      </c>
      <c r="B60" s="632" t="s">
        <v>1528</v>
      </c>
      <c r="C60" s="632" t="s">
        <v>1026</v>
      </c>
      <c r="D60" s="632" t="s">
        <v>1027</v>
      </c>
      <c r="E60" s="632" t="s">
        <v>1028</v>
      </c>
      <c r="F60" s="635">
        <v>2</v>
      </c>
      <c r="G60" s="635">
        <v>384.29871297050579</v>
      </c>
      <c r="H60" s="648">
        <v>1</v>
      </c>
      <c r="I60" s="635"/>
      <c r="J60" s="635"/>
      <c r="K60" s="648">
        <v>0</v>
      </c>
      <c r="L60" s="635">
        <v>2</v>
      </c>
      <c r="M60" s="636">
        <v>384.29871297050579</v>
      </c>
    </row>
    <row r="61" spans="1:13" ht="14.4" customHeight="1" x14ac:dyDescent="0.3">
      <c r="A61" s="631" t="s">
        <v>509</v>
      </c>
      <c r="B61" s="632" t="s">
        <v>1528</v>
      </c>
      <c r="C61" s="632" t="s">
        <v>1032</v>
      </c>
      <c r="D61" s="632" t="s">
        <v>1033</v>
      </c>
      <c r="E61" s="632" t="s">
        <v>1034</v>
      </c>
      <c r="F61" s="635">
        <v>1</v>
      </c>
      <c r="G61" s="635">
        <v>1481.8600000000004</v>
      </c>
      <c r="H61" s="648">
        <v>1</v>
      </c>
      <c r="I61" s="635"/>
      <c r="J61" s="635"/>
      <c r="K61" s="648">
        <v>0</v>
      </c>
      <c r="L61" s="635">
        <v>1</v>
      </c>
      <c r="M61" s="636">
        <v>1481.8600000000004</v>
      </c>
    </row>
    <row r="62" spans="1:13" ht="14.4" customHeight="1" x14ac:dyDescent="0.3">
      <c r="A62" s="631" t="s">
        <v>509</v>
      </c>
      <c r="B62" s="632" t="s">
        <v>1534</v>
      </c>
      <c r="C62" s="632" t="s">
        <v>1109</v>
      </c>
      <c r="D62" s="632" t="s">
        <v>1110</v>
      </c>
      <c r="E62" s="632" t="s">
        <v>1562</v>
      </c>
      <c r="F62" s="635"/>
      <c r="G62" s="635"/>
      <c r="H62" s="648">
        <v>0</v>
      </c>
      <c r="I62" s="635">
        <v>2</v>
      </c>
      <c r="J62" s="635">
        <v>324.72000000000003</v>
      </c>
      <c r="K62" s="648">
        <v>1</v>
      </c>
      <c r="L62" s="635">
        <v>2</v>
      </c>
      <c r="M62" s="636">
        <v>324.72000000000003</v>
      </c>
    </row>
    <row r="63" spans="1:13" ht="14.4" customHeight="1" x14ac:dyDescent="0.3">
      <c r="A63" s="631" t="s">
        <v>509</v>
      </c>
      <c r="B63" s="632" t="s">
        <v>1538</v>
      </c>
      <c r="C63" s="632" t="s">
        <v>955</v>
      </c>
      <c r="D63" s="632" t="s">
        <v>1541</v>
      </c>
      <c r="E63" s="632" t="s">
        <v>1542</v>
      </c>
      <c r="F63" s="635"/>
      <c r="G63" s="635"/>
      <c r="H63" s="648">
        <v>0</v>
      </c>
      <c r="I63" s="635">
        <v>4</v>
      </c>
      <c r="J63" s="635">
        <v>779.37915259188435</v>
      </c>
      <c r="K63" s="648">
        <v>1</v>
      </c>
      <c r="L63" s="635">
        <v>4</v>
      </c>
      <c r="M63" s="636">
        <v>779.37915259188435</v>
      </c>
    </row>
    <row r="64" spans="1:13" ht="14.4" customHeight="1" x14ac:dyDescent="0.3">
      <c r="A64" s="631" t="s">
        <v>509</v>
      </c>
      <c r="B64" s="632" t="s">
        <v>1543</v>
      </c>
      <c r="C64" s="632" t="s">
        <v>941</v>
      </c>
      <c r="D64" s="632" t="s">
        <v>942</v>
      </c>
      <c r="E64" s="632" t="s">
        <v>939</v>
      </c>
      <c r="F64" s="635"/>
      <c r="G64" s="635"/>
      <c r="H64" s="648">
        <v>0</v>
      </c>
      <c r="I64" s="635">
        <v>9</v>
      </c>
      <c r="J64" s="635">
        <v>1531.2153755065324</v>
      </c>
      <c r="K64" s="648">
        <v>1</v>
      </c>
      <c r="L64" s="635">
        <v>9</v>
      </c>
      <c r="M64" s="636">
        <v>1531.2153755065324</v>
      </c>
    </row>
    <row r="65" spans="1:13" ht="14.4" customHeight="1" x14ac:dyDescent="0.3">
      <c r="A65" s="631" t="s">
        <v>509</v>
      </c>
      <c r="B65" s="632" t="s">
        <v>1543</v>
      </c>
      <c r="C65" s="632" t="s">
        <v>1029</v>
      </c>
      <c r="D65" s="632" t="s">
        <v>1030</v>
      </c>
      <c r="E65" s="632" t="s">
        <v>1031</v>
      </c>
      <c r="F65" s="635">
        <v>2</v>
      </c>
      <c r="G65" s="635">
        <v>385.78</v>
      </c>
      <c r="H65" s="648">
        <v>1</v>
      </c>
      <c r="I65" s="635"/>
      <c r="J65" s="635"/>
      <c r="K65" s="648">
        <v>0</v>
      </c>
      <c r="L65" s="635">
        <v>2</v>
      </c>
      <c r="M65" s="636">
        <v>385.78</v>
      </c>
    </row>
    <row r="66" spans="1:13" ht="14.4" customHeight="1" x14ac:dyDescent="0.3">
      <c r="A66" s="631" t="s">
        <v>509</v>
      </c>
      <c r="B66" s="632" t="s">
        <v>1544</v>
      </c>
      <c r="C66" s="632" t="s">
        <v>1117</v>
      </c>
      <c r="D66" s="632" t="s">
        <v>1118</v>
      </c>
      <c r="E66" s="632" t="s">
        <v>1119</v>
      </c>
      <c r="F66" s="635"/>
      <c r="G66" s="635"/>
      <c r="H66" s="648">
        <v>0</v>
      </c>
      <c r="I66" s="635">
        <v>2</v>
      </c>
      <c r="J66" s="635">
        <v>636.01999999999987</v>
      </c>
      <c r="K66" s="648">
        <v>1</v>
      </c>
      <c r="L66" s="635">
        <v>2</v>
      </c>
      <c r="M66" s="636">
        <v>636.01999999999987</v>
      </c>
    </row>
    <row r="67" spans="1:13" ht="14.4" customHeight="1" x14ac:dyDescent="0.3">
      <c r="A67" s="631" t="s">
        <v>509</v>
      </c>
      <c r="B67" s="632" t="s">
        <v>1544</v>
      </c>
      <c r="C67" s="632" t="s">
        <v>1022</v>
      </c>
      <c r="D67" s="632" t="s">
        <v>1023</v>
      </c>
      <c r="E67" s="632" t="s">
        <v>1024</v>
      </c>
      <c r="F67" s="635">
        <v>1</v>
      </c>
      <c r="G67" s="635">
        <v>139.62</v>
      </c>
      <c r="H67" s="648">
        <v>1</v>
      </c>
      <c r="I67" s="635"/>
      <c r="J67" s="635"/>
      <c r="K67" s="648">
        <v>0</v>
      </c>
      <c r="L67" s="635">
        <v>1</v>
      </c>
      <c r="M67" s="636">
        <v>139.62</v>
      </c>
    </row>
    <row r="68" spans="1:13" ht="14.4" customHeight="1" x14ac:dyDescent="0.3">
      <c r="A68" s="631" t="s">
        <v>509</v>
      </c>
      <c r="B68" s="632" t="s">
        <v>1548</v>
      </c>
      <c r="C68" s="632" t="s">
        <v>1102</v>
      </c>
      <c r="D68" s="632" t="s">
        <v>892</v>
      </c>
      <c r="E68" s="632" t="s">
        <v>1103</v>
      </c>
      <c r="F68" s="635"/>
      <c r="G68" s="635"/>
      <c r="H68" s="648">
        <v>0</v>
      </c>
      <c r="I68" s="635">
        <v>1</v>
      </c>
      <c r="J68" s="635">
        <v>313.73895713670299</v>
      </c>
      <c r="K68" s="648">
        <v>1</v>
      </c>
      <c r="L68" s="635">
        <v>1</v>
      </c>
      <c r="M68" s="636">
        <v>313.73895713670299</v>
      </c>
    </row>
    <row r="69" spans="1:13" ht="14.4" customHeight="1" x14ac:dyDescent="0.3">
      <c r="A69" s="631" t="s">
        <v>511</v>
      </c>
      <c r="B69" s="632" t="s">
        <v>1484</v>
      </c>
      <c r="C69" s="632" t="s">
        <v>883</v>
      </c>
      <c r="D69" s="632" t="s">
        <v>884</v>
      </c>
      <c r="E69" s="632" t="s">
        <v>1485</v>
      </c>
      <c r="F69" s="635"/>
      <c r="G69" s="635"/>
      <c r="H69" s="648">
        <v>0</v>
      </c>
      <c r="I69" s="635">
        <v>1</v>
      </c>
      <c r="J69" s="635">
        <v>36.709999999999994</v>
      </c>
      <c r="K69" s="648">
        <v>1</v>
      </c>
      <c r="L69" s="635">
        <v>1</v>
      </c>
      <c r="M69" s="636">
        <v>36.709999999999994</v>
      </c>
    </row>
    <row r="70" spans="1:13" ht="14.4" customHeight="1" x14ac:dyDescent="0.3">
      <c r="A70" s="631" t="s">
        <v>511</v>
      </c>
      <c r="B70" s="632" t="s">
        <v>1563</v>
      </c>
      <c r="C70" s="632" t="s">
        <v>1341</v>
      </c>
      <c r="D70" s="632" t="s">
        <v>1564</v>
      </c>
      <c r="E70" s="632" t="s">
        <v>1565</v>
      </c>
      <c r="F70" s="635"/>
      <c r="G70" s="635"/>
      <c r="H70" s="648">
        <v>0</v>
      </c>
      <c r="I70" s="635">
        <v>1</v>
      </c>
      <c r="J70" s="635">
        <v>103.63</v>
      </c>
      <c r="K70" s="648">
        <v>1</v>
      </c>
      <c r="L70" s="635">
        <v>1</v>
      </c>
      <c r="M70" s="636">
        <v>103.63</v>
      </c>
    </row>
    <row r="71" spans="1:13" ht="14.4" customHeight="1" x14ac:dyDescent="0.3">
      <c r="A71" s="631" t="s">
        <v>511</v>
      </c>
      <c r="B71" s="632" t="s">
        <v>1566</v>
      </c>
      <c r="C71" s="632" t="s">
        <v>1352</v>
      </c>
      <c r="D71" s="632" t="s">
        <v>1353</v>
      </c>
      <c r="E71" s="632" t="s">
        <v>1354</v>
      </c>
      <c r="F71" s="635"/>
      <c r="G71" s="635"/>
      <c r="H71" s="648">
        <v>0</v>
      </c>
      <c r="I71" s="635">
        <v>3</v>
      </c>
      <c r="J71" s="635">
        <v>346.60820454206822</v>
      </c>
      <c r="K71" s="648">
        <v>1</v>
      </c>
      <c r="L71" s="635">
        <v>3</v>
      </c>
      <c r="M71" s="636">
        <v>346.60820454206822</v>
      </c>
    </row>
    <row r="72" spans="1:13" ht="14.4" customHeight="1" x14ac:dyDescent="0.3">
      <c r="A72" s="631" t="s">
        <v>511</v>
      </c>
      <c r="B72" s="632" t="s">
        <v>1567</v>
      </c>
      <c r="C72" s="632" t="s">
        <v>1358</v>
      </c>
      <c r="D72" s="632" t="s">
        <v>1359</v>
      </c>
      <c r="E72" s="632" t="s">
        <v>1360</v>
      </c>
      <c r="F72" s="635"/>
      <c r="G72" s="635"/>
      <c r="H72" s="648">
        <v>0</v>
      </c>
      <c r="I72" s="635">
        <v>1</v>
      </c>
      <c r="J72" s="635">
        <v>26.06</v>
      </c>
      <c r="K72" s="648">
        <v>1</v>
      </c>
      <c r="L72" s="635">
        <v>1</v>
      </c>
      <c r="M72" s="636">
        <v>26.06</v>
      </c>
    </row>
    <row r="73" spans="1:13" ht="14.4" customHeight="1" x14ac:dyDescent="0.3">
      <c r="A73" s="631" t="s">
        <v>511</v>
      </c>
      <c r="B73" s="632" t="s">
        <v>1501</v>
      </c>
      <c r="C73" s="632" t="s">
        <v>917</v>
      </c>
      <c r="D73" s="632" t="s">
        <v>918</v>
      </c>
      <c r="E73" s="632" t="s">
        <v>919</v>
      </c>
      <c r="F73" s="635"/>
      <c r="G73" s="635"/>
      <c r="H73" s="648">
        <v>0</v>
      </c>
      <c r="I73" s="635">
        <v>1</v>
      </c>
      <c r="J73" s="635">
        <v>65.459999999999965</v>
      </c>
      <c r="K73" s="648">
        <v>1</v>
      </c>
      <c r="L73" s="635">
        <v>1</v>
      </c>
      <c r="M73" s="636">
        <v>65.459999999999965</v>
      </c>
    </row>
    <row r="74" spans="1:13" ht="14.4" customHeight="1" x14ac:dyDescent="0.3">
      <c r="A74" s="631" t="s">
        <v>511</v>
      </c>
      <c r="B74" s="632" t="s">
        <v>1502</v>
      </c>
      <c r="C74" s="632" t="s">
        <v>1327</v>
      </c>
      <c r="D74" s="632" t="s">
        <v>1328</v>
      </c>
      <c r="E74" s="632" t="s">
        <v>1329</v>
      </c>
      <c r="F74" s="635"/>
      <c r="G74" s="635"/>
      <c r="H74" s="648">
        <v>0</v>
      </c>
      <c r="I74" s="635">
        <v>1</v>
      </c>
      <c r="J74" s="635">
        <v>24.3498247843184</v>
      </c>
      <c r="K74" s="648">
        <v>1</v>
      </c>
      <c r="L74" s="635">
        <v>1</v>
      </c>
      <c r="M74" s="636">
        <v>24.3498247843184</v>
      </c>
    </row>
    <row r="75" spans="1:13" ht="14.4" customHeight="1" x14ac:dyDescent="0.3">
      <c r="A75" s="631" t="s">
        <v>511</v>
      </c>
      <c r="B75" s="632" t="s">
        <v>1506</v>
      </c>
      <c r="C75" s="632" t="s">
        <v>1361</v>
      </c>
      <c r="D75" s="632" t="s">
        <v>1362</v>
      </c>
      <c r="E75" s="632" t="s">
        <v>1363</v>
      </c>
      <c r="F75" s="635"/>
      <c r="G75" s="635"/>
      <c r="H75" s="648">
        <v>0</v>
      </c>
      <c r="I75" s="635">
        <v>1</v>
      </c>
      <c r="J75" s="635">
        <v>107.71999999999998</v>
      </c>
      <c r="K75" s="648">
        <v>1</v>
      </c>
      <c r="L75" s="635">
        <v>1</v>
      </c>
      <c r="M75" s="636">
        <v>107.71999999999998</v>
      </c>
    </row>
    <row r="76" spans="1:13" ht="14.4" customHeight="1" x14ac:dyDescent="0.3">
      <c r="A76" s="631" t="s">
        <v>511</v>
      </c>
      <c r="B76" s="632" t="s">
        <v>1568</v>
      </c>
      <c r="C76" s="632" t="s">
        <v>1338</v>
      </c>
      <c r="D76" s="632" t="s">
        <v>1339</v>
      </c>
      <c r="E76" s="632" t="s">
        <v>1216</v>
      </c>
      <c r="F76" s="635"/>
      <c r="G76" s="635"/>
      <c r="H76" s="648">
        <v>0</v>
      </c>
      <c r="I76" s="635">
        <v>1</v>
      </c>
      <c r="J76" s="635">
        <v>84.350099517522452</v>
      </c>
      <c r="K76" s="648">
        <v>1</v>
      </c>
      <c r="L76" s="635">
        <v>1</v>
      </c>
      <c r="M76" s="636">
        <v>84.350099517522452</v>
      </c>
    </row>
    <row r="77" spans="1:13" ht="14.4" customHeight="1" x14ac:dyDescent="0.3">
      <c r="A77" s="631" t="s">
        <v>511</v>
      </c>
      <c r="B77" s="632" t="s">
        <v>1507</v>
      </c>
      <c r="C77" s="632" t="s">
        <v>906</v>
      </c>
      <c r="D77" s="632" t="s">
        <v>1095</v>
      </c>
      <c r="E77" s="632" t="s">
        <v>663</v>
      </c>
      <c r="F77" s="635"/>
      <c r="G77" s="635"/>
      <c r="H77" s="648">
        <v>0</v>
      </c>
      <c r="I77" s="635">
        <v>1</v>
      </c>
      <c r="J77" s="635">
        <v>98.069999999999965</v>
      </c>
      <c r="K77" s="648">
        <v>1</v>
      </c>
      <c r="L77" s="635">
        <v>1</v>
      </c>
      <c r="M77" s="636">
        <v>98.069999999999965</v>
      </c>
    </row>
    <row r="78" spans="1:13" ht="14.4" customHeight="1" x14ac:dyDescent="0.3">
      <c r="A78" s="631" t="s">
        <v>511</v>
      </c>
      <c r="B78" s="632" t="s">
        <v>1569</v>
      </c>
      <c r="C78" s="632" t="s">
        <v>1348</v>
      </c>
      <c r="D78" s="632" t="s">
        <v>1349</v>
      </c>
      <c r="E78" s="632" t="s">
        <v>1570</v>
      </c>
      <c r="F78" s="635"/>
      <c r="G78" s="635"/>
      <c r="H78" s="648">
        <v>0</v>
      </c>
      <c r="I78" s="635">
        <v>1</v>
      </c>
      <c r="J78" s="635">
        <v>218.09999999999994</v>
      </c>
      <c r="K78" s="648">
        <v>1</v>
      </c>
      <c r="L78" s="635">
        <v>1</v>
      </c>
      <c r="M78" s="636">
        <v>218.09999999999994</v>
      </c>
    </row>
    <row r="79" spans="1:13" ht="14.4" customHeight="1" x14ac:dyDescent="0.3">
      <c r="A79" s="631" t="s">
        <v>511</v>
      </c>
      <c r="B79" s="632" t="s">
        <v>1520</v>
      </c>
      <c r="C79" s="632" t="s">
        <v>1369</v>
      </c>
      <c r="D79" s="632" t="s">
        <v>960</v>
      </c>
      <c r="E79" s="632" t="s">
        <v>1571</v>
      </c>
      <c r="F79" s="635"/>
      <c r="G79" s="635"/>
      <c r="H79" s="648">
        <v>0</v>
      </c>
      <c r="I79" s="635">
        <v>1</v>
      </c>
      <c r="J79" s="635">
        <v>29.529867466710598</v>
      </c>
      <c r="K79" s="648">
        <v>1</v>
      </c>
      <c r="L79" s="635">
        <v>1</v>
      </c>
      <c r="M79" s="636">
        <v>29.529867466710598</v>
      </c>
    </row>
    <row r="80" spans="1:13" ht="14.4" customHeight="1" x14ac:dyDescent="0.3">
      <c r="A80" s="631" t="s">
        <v>511</v>
      </c>
      <c r="B80" s="632" t="s">
        <v>1521</v>
      </c>
      <c r="C80" s="632" t="s">
        <v>1371</v>
      </c>
      <c r="D80" s="632" t="s">
        <v>1522</v>
      </c>
      <c r="E80" s="632" t="s">
        <v>1572</v>
      </c>
      <c r="F80" s="635"/>
      <c r="G80" s="635"/>
      <c r="H80" s="648">
        <v>0</v>
      </c>
      <c r="I80" s="635">
        <v>3</v>
      </c>
      <c r="J80" s="635">
        <v>1121.4299999999998</v>
      </c>
      <c r="K80" s="648">
        <v>1</v>
      </c>
      <c r="L80" s="635">
        <v>3</v>
      </c>
      <c r="M80" s="636">
        <v>1121.4299999999998</v>
      </c>
    </row>
    <row r="81" spans="1:13" ht="14.4" customHeight="1" x14ac:dyDescent="0.3">
      <c r="A81" s="631" t="s">
        <v>511</v>
      </c>
      <c r="B81" s="632" t="s">
        <v>1524</v>
      </c>
      <c r="C81" s="632" t="s">
        <v>1365</v>
      </c>
      <c r="D81" s="632" t="s">
        <v>1366</v>
      </c>
      <c r="E81" s="632" t="s">
        <v>1367</v>
      </c>
      <c r="F81" s="635"/>
      <c r="G81" s="635"/>
      <c r="H81" s="648">
        <v>0</v>
      </c>
      <c r="I81" s="635">
        <v>1</v>
      </c>
      <c r="J81" s="635">
        <v>182.55</v>
      </c>
      <c r="K81" s="648">
        <v>1</v>
      </c>
      <c r="L81" s="635">
        <v>1</v>
      </c>
      <c r="M81" s="636">
        <v>182.55</v>
      </c>
    </row>
    <row r="82" spans="1:13" ht="14.4" customHeight="1" x14ac:dyDescent="0.3">
      <c r="A82" s="631" t="s">
        <v>511</v>
      </c>
      <c r="B82" s="632" t="s">
        <v>1524</v>
      </c>
      <c r="C82" s="632" t="s">
        <v>1389</v>
      </c>
      <c r="D82" s="632" t="s">
        <v>1366</v>
      </c>
      <c r="E82" s="632" t="s">
        <v>1390</v>
      </c>
      <c r="F82" s="635"/>
      <c r="G82" s="635"/>
      <c r="H82" s="648">
        <v>0</v>
      </c>
      <c r="I82" s="635">
        <v>1</v>
      </c>
      <c r="J82" s="635">
        <v>438.75</v>
      </c>
      <c r="K82" s="648">
        <v>1</v>
      </c>
      <c r="L82" s="635">
        <v>1</v>
      </c>
      <c r="M82" s="636">
        <v>438.75</v>
      </c>
    </row>
    <row r="83" spans="1:13" ht="14.4" customHeight="1" x14ac:dyDescent="0.3">
      <c r="A83" s="631" t="s">
        <v>511</v>
      </c>
      <c r="B83" s="632" t="s">
        <v>1524</v>
      </c>
      <c r="C83" s="632" t="s">
        <v>1381</v>
      </c>
      <c r="D83" s="632" t="s">
        <v>1382</v>
      </c>
      <c r="E83" s="632" t="s">
        <v>1383</v>
      </c>
      <c r="F83" s="635"/>
      <c r="G83" s="635"/>
      <c r="H83" s="648">
        <v>0</v>
      </c>
      <c r="I83" s="635">
        <v>1</v>
      </c>
      <c r="J83" s="635">
        <v>68.41</v>
      </c>
      <c r="K83" s="648">
        <v>1</v>
      </c>
      <c r="L83" s="635">
        <v>1</v>
      </c>
      <c r="M83" s="636">
        <v>68.41</v>
      </c>
    </row>
    <row r="84" spans="1:13" ht="14.4" customHeight="1" x14ac:dyDescent="0.3">
      <c r="A84" s="631" t="s">
        <v>511</v>
      </c>
      <c r="B84" s="632" t="s">
        <v>1559</v>
      </c>
      <c r="C84" s="632" t="s">
        <v>1345</v>
      </c>
      <c r="D84" s="632" t="s">
        <v>1122</v>
      </c>
      <c r="E84" s="632" t="s">
        <v>1573</v>
      </c>
      <c r="F84" s="635"/>
      <c r="G84" s="635"/>
      <c r="H84" s="648">
        <v>0</v>
      </c>
      <c r="I84" s="635">
        <v>1</v>
      </c>
      <c r="J84" s="635">
        <v>379.5</v>
      </c>
      <c r="K84" s="648">
        <v>1</v>
      </c>
      <c r="L84" s="635">
        <v>1</v>
      </c>
      <c r="M84" s="636">
        <v>379.5</v>
      </c>
    </row>
    <row r="85" spans="1:13" ht="14.4" customHeight="1" x14ac:dyDescent="0.3">
      <c r="A85" s="631" t="s">
        <v>511</v>
      </c>
      <c r="B85" s="632" t="s">
        <v>1574</v>
      </c>
      <c r="C85" s="632" t="s">
        <v>1392</v>
      </c>
      <c r="D85" s="632" t="s">
        <v>1575</v>
      </c>
      <c r="E85" s="632" t="s">
        <v>1576</v>
      </c>
      <c r="F85" s="635"/>
      <c r="G85" s="635"/>
      <c r="H85" s="648">
        <v>0</v>
      </c>
      <c r="I85" s="635">
        <v>1</v>
      </c>
      <c r="J85" s="635">
        <v>1485.0444746563501</v>
      </c>
      <c r="K85" s="648">
        <v>1</v>
      </c>
      <c r="L85" s="635">
        <v>1</v>
      </c>
      <c r="M85" s="636">
        <v>1485.0444746563501</v>
      </c>
    </row>
    <row r="86" spans="1:13" ht="14.4" customHeight="1" x14ac:dyDescent="0.3">
      <c r="A86" s="631" t="s">
        <v>511</v>
      </c>
      <c r="B86" s="632" t="s">
        <v>1528</v>
      </c>
      <c r="C86" s="632" t="s">
        <v>947</v>
      </c>
      <c r="D86" s="632" t="s">
        <v>948</v>
      </c>
      <c r="E86" s="632" t="s">
        <v>949</v>
      </c>
      <c r="F86" s="635"/>
      <c r="G86" s="635"/>
      <c r="H86" s="648">
        <v>0</v>
      </c>
      <c r="I86" s="635">
        <v>6</v>
      </c>
      <c r="J86" s="635">
        <v>173.52250000000004</v>
      </c>
      <c r="K86" s="648">
        <v>1</v>
      </c>
      <c r="L86" s="635">
        <v>6</v>
      </c>
      <c r="M86" s="636">
        <v>173.52250000000004</v>
      </c>
    </row>
    <row r="87" spans="1:13" ht="14.4" customHeight="1" x14ac:dyDescent="0.3">
      <c r="A87" s="631" t="s">
        <v>511</v>
      </c>
      <c r="B87" s="632" t="s">
        <v>1528</v>
      </c>
      <c r="C87" s="632" t="s">
        <v>1026</v>
      </c>
      <c r="D87" s="632" t="s">
        <v>1027</v>
      </c>
      <c r="E87" s="632" t="s">
        <v>1028</v>
      </c>
      <c r="F87" s="635">
        <v>4</v>
      </c>
      <c r="G87" s="635">
        <v>768.59871297050586</v>
      </c>
      <c r="H87" s="648">
        <v>1</v>
      </c>
      <c r="I87" s="635"/>
      <c r="J87" s="635"/>
      <c r="K87" s="648">
        <v>0</v>
      </c>
      <c r="L87" s="635">
        <v>4</v>
      </c>
      <c r="M87" s="636">
        <v>768.59871297050586</v>
      </c>
    </row>
    <row r="88" spans="1:13" ht="14.4" customHeight="1" x14ac:dyDescent="0.3">
      <c r="A88" s="631" t="s">
        <v>511</v>
      </c>
      <c r="B88" s="632" t="s">
        <v>1528</v>
      </c>
      <c r="C88" s="632" t="s">
        <v>1136</v>
      </c>
      <c r="D88" s="632" t="s">
        <v>1137</v>
      </c>
      <c r="E88" s="632" t="s">
        <v>1138</v>
      </c>
      <c r="F88" s="635">
        <v>1</v>
      </c>
      <c r="G88" s="635">
        <v>373.9</v>
      </c>
      <c r="H88" s="648">
        <v>1</v>
      </c>
      <c r="I88" s="635"/>
      <c r="J88" s="635"/>
      <c r="K88" s="648">
        <v>0</v>
      </c>
      <c r="L88" s="635">
        <v>1</v>
      </c>
      <c r="M88" s="636">
        <v>373.9</v>
      </c>
    </row>
    <row r="89" spans="1:13" ht="14.4" customHeight="1" x14ac:dyDescent="0.3">
      <c r="A89" s="631" t="s">
        <v>511</v>
      </c>
      <c r="B89" s="632" t="s">
        <v>1528</v>
      </c>
      <c r="C89" s="632" t="s">
        <v>1032</v>
      </c>
      <c r="D89" s="632" t="s">
        <v>1033</v>
      </c>
      <c r="E89" s="632" t="s">
        <v>1034</v>
      </c>
      <c r="F89" s="635">
        <v>1</v>
      </c>
      <c r="G89" s="635">
        <v>1481.8600000000004</v>
      </c>
      <c r="H89" s="648">
        <v>1</v>
      </c>
      <c r="I89" s="635"/>
      <c r="J89" s="635"/>
      <c r="K89" s="648">
        <v>0</v>
      </c>
      <c r="L89" s="635">
        <v>1</v>
      </c>
      <c r="M89" s="636">
        <v>1481.8600000000004</v>
      </c>
    </row>
    <row r="90" spans="1:13" ht="14.4" customHeight="1" x14ac:dyDescent="0.3">
      <c r="A90" s="631" t="s">
        <v>511</v>
      </c>
      <c r="B90" s="632" t="s">
        <v>1529</v>
      </c>
      <c r="C90" s="632" t="s">
        <v>1385</v>
      </c>
      <c r="D90" s="632" t="s">
        <v>1386</v>
      </c>
      <c r="E90" s="632" t="s">
        <v>1577</v>
      </c>
      <c r="F90" s="635"/>
      <c r="G90" s="635"/>
      <c r="H90" s="648">
        <v>0</v>
      </c>
      <c r="I90" s="635">
        <v>1</v>
      </c>
      <c r="J90" s="635">
        <v>73.17</v>
      </c>
      <c r="K90" s="648">
        <v>1</v>
      </c>
      <c r="L90" s="635">
        <v>1</v>
      </c>
      <c r="M90" s="636">
        <v>73.17</v>
      </c>
    </row>
    <row r="91" spans="1:13" ht="14.4" customHeight="1" x14ac:dyDescent="0.3">
      <c r="A91" s="631" t="s">
        <v>511</v>
      </c>
      <c r="B91" s="632" t="s">
        <v>1529</v>
      </c>
      <c r="C91" s="632" t="s">
        <v>975</v>
      </c>
      <c r="D91" s="632" t="s">
        <v>976</v>
      </c>
      <c r="E91" s="632" t="s">
        <v>977</v>
      </c>
      <c r="F91" s="635"/>
      <c r="G91" s="635"/>
      <c r="H91" s="648">
        <v>0</v>
      </c>
      <c r="I91" s="635">
        <v>2</v>
      </c>
      <c r="J91" s="635">
        <v>195.16</v>
      </c>
      <c r="K91" s="648">
        <v>1</v>
      </c>
      <c r="L91" s="635">
        <v>2</v>
      </c>
      <c r="M91" s="636">
        <v>195.16</v>
      </c>
    </row>
    <row r="92" spans="1:13" ht="14.4" customHeight="1" x14ac:dyDescent="0.3">
      <c r="A92" s="631" t="s">
        <v>511</v>
      </c>
      <c r="B92" s="632" t="s">
        <v>1530</v>
      </c>
      <c r="C92" s="632" t="s">
        <v>1356</v>
      </c>
      <c r="D92" s="632" t="s">
        <v>1578</v>
      </c>
      <c r="E92" s="632" t="s">
        <v>1317</v>
      </c>
      <c r="F92" s="635"/>
      <c r="G92" s="635"/>
      <c r="H92" s="648">
        <v>0</v>
      </c>
      <c r="I92" s="635">
        <v>3</v>
      </c>
      <c r="J92" s="635">
        <v>264.06108713625372</v>
      </c>
      <c r="K92" s="648">
        <v>1</v>
      </c>
      <c r="L92" s="635">
        <v>3</v>
      </c>
      <c r="M92" s="636">
        <v>264.06108713625372</v>
      </c>
    </row>
    <row r="93" spans="1:13" ht="14.4" customHeight="1" x14ac:dyDescent="0.3">
      <c r="A93" s="631" t="s">
        <v>511</v>
      </c>
      <c r="B93" s="632" t="s">
        <v>1533</v>
      </c>
      <c r="C93" s="632" t="s">
        <v>1287</v>
      </c>
      <c r="D93" s="632" t="s">
        <v>1288</v>
      </c>
      <c r="E93" s="632" t="s">
        <v>835</v>
      </c>
      <c r="F93" s="635">
        <v>1</v>
      </c>
      <c r="G93" s="635">
        <v>153.93878036892588</v>
      </c>
      <c r="H93" s="648">
        <v>1</v>
      </c>
      <c r="I93" s="635"/>
      <c r="J93" s="635"/>
      <c r="K93" s="648">
        <v>0</v>
      </c>
      <c r="L93" s="635">
        <v>1</v>
      </c>
      <c r="M93" s="636">
        <v>153.93878036892588</v>
      </c>
    </row>
    <row r="94" spans="1:13" ht="14.4" customHeight="1" x14ac:dyDescent="0.3">
      <c r="A94" s="631" t="s">
        <v>511</v>
      </c>
      <c r="B94" s="632" t="s">
        <v>1534</v>
      </c>
      <c r="C94" s="632" t="s">
        <v>1109</v>
      </c>
      <c r="D94" s="632" t="s">
        <v>1110</v>
      </c>
      <c r="E94" s="632" t="s">
        <v>1562</v>
      </c>
      <c r="F94" s="635"/>
      <c r="G94" s="635"/>
      <c r="H94" s="648">
        <v>0</v>
      </c>
      <c r="I94" s="635">
        <v>8</v>
      </c>
      <c r="J94" s="635">
        <v>1296.6391578137677</v>
      </c>
      <c r="K94" s="648">
        <v>1</v>
      </c>
      <c r="L94" s="635">
        <v>8</v>
      </c>
      <c r="M94" s="636">
        <v>1296.6391578137677</v>
      </c>
    </row>
    <row r="95" spans="1:13" ht="14.4" customHeight="1" x14ac:dyDescent="0.3">
      <c r="A95" s="631" t="s">
        <v>511</v>
      </c>
      <c r="B95" s="632" t="s">
        <v>1579</v>
      </c>
      <c r="C95" s="632" t="s">
        <v>1375</v>
      </c>
      <c r="D95" s="632" t="s">
        <v>1376</v>
      </c>
      <c r="E95" s="632" t="s">
        <v>663</v>
      </c>
      <c r="F95" s="635"/>
      <c r="G95" s="635"/>
      <c r="H95" s="648">
        <v>0</v>
      </c>
      <c r="I95" s="635">
        <v>1</v>
      </c>
      <c r="J95" s="635">
        <v>257.05</v>
      </c>
      <c r="K95" s="648">
        <v>1</v>
      </c>
      <c r="L95" s="635">
        <v>1</v>
      </c>
      <c r="M95" s="636">
        <v>257.05</v>
      </c>
    </row>
    <row r="96" spans="1:13" ht="14.4" customHeight="1" x14ac:dyDescent="0.3">
      <c r="A96" s="631" t="s">
        <v>511</v>
      </c>
      <c r="B96" s="632" t="s">
        <v>1538</v>
      </c>
      <c r="C96" s="632" t="s">
        <v>967</v>
      </c>
      <c r="D96" s="632" t="s">
        <v>1539</v>
      </c>
      <c r="E96" s="632" t="s">
        <v>1540</v>
      </c>
      <c r="F96" s="635"/>
      <c r="G96" s="635"/>
      <c r="H96" s="648">
        <v>0</v>
      </c>
      <c r="I96" s="635">
        <v>7</v>
      </c>
      <c r="J96" s="635">
        <v>1058.7494934602887</v>
      </c>
      <c r="K96" s="648">
        <v>1</v>
      </c>
      <c r="L96" s="635">
        <v>7</v>
      </c>
      <c r="M96" s="636">
        <v>1058.7494934602887</v>
      </c>
    </row>
    <row r="97" spans="1:13" ht="14.4" customHeight="1" x14ac:dyDescent="0.3">
      <c r="A97" s="631" t="s">
        <v>511</v>
      </c>
      <c r="B97" s="632" t="s">
        <v>1538</v>
      </c>
      <c r="C97" s="632" t="s">
        <v>955</v>
      </c>
      <c r="D97" s="632" t="s">
        <v>1541</v>
      </c>
      <c r="E97" s="632" t="s">
        <v>1542</v>
      </c>
      <c r="F97" s="635"/>
      <c r="G97" s="635"/>
      <c r="H97" s="648">
        <v>0</v>
      </c>
      <c r="I97" s="635">
        <v>4</v>
      </c>
      <c r="J97" s="635">
        <v>810.33999999999992</v>
      </c>
      <c r="K97" s="648">
        <v>1</v>
      </c>
      <c r="L97" s="635">
        <v>4</v>
      </c>
      <c r="M97" s="636">
        <v>810.33999999999992</v>
      </c>
    </row>
    <row r="98" spans="1:13" ht="14.4" customHeight="1" x14ac:dyDescent="0.3">
      <c r="A98" s="631" t="s">
        <v>511</v>
      </c>
      <c r="B98" s="632" t="s">
        <v>1543</v>
      </c>
      <c r="C98" s="632" t="s">
        <v>941</v>
      </c>
      <c r="D98" s="632" t="s">
        <v>942</v>
      </c>
      <c r="E98" s="632" t="s">
        <v>939</v>
      </c>
      <c r="F98" s="635"/>
      <c r="G98" s="635"/>
      <c r="H98" s="648">
        <v>0</v>
      </c>
      <c r="I98" s="635">
        <v>4</v>
      </c>
      <c r="J98" s="635">
        <v>659.67957289087667</v>
      </c>
      <c r="K98" s="648">
        <v>1</v>
      </c>
      <c r="L98" s="635">
        <v>4</v>
      </c>
      <c r="M98" s="636">
        <v>659.67957289087667</v>
      </c>
    </row>
    <row r="99" spans="1:13" ht="14.4" customHeight="1" x14ac:dyDescent="0.3">
      <c r="A99" s="631" t="s">
        <v>511</v>
      </c>
      <c r="B99" s="632" t="s">
        <v>1544</v>
      </c>
      <c r="C99" s="632" t="s">
        <v>1117</v>
      </c>
      <c r="D99" s="632" t="s">
        <v>1118</v>
      </c>
      <c r="E99" s="632" t="s">
        <v>1119</v>
      </c>
      <c r="F99" s="635"/>
      <c r="G99" s="635"/>
      <c r="H99" s="648">
        <v>0</v>
      </c>
      <c r="I99" s="635">
        <v>2</v>
      </c>
      <c r="J99" s="635">
        <v>636.63959336341281</v>
      </c>
      <c r="K99" s="648">
        <v>1</v>
      </c>
      <c r="L99" s="635">
        <v>2</v>
      </c>
      <c r="M99" s="636">
        <v>636.63959336341281</v>
      </c>
    </row>
    <row r="100" spans="1:13" ht="14.4" customHeight="1" x14ac:dyDescent="0.3">
      <c r="A100" s="631" t="s">
        <v>511</v>
      </c>
      <c r="B100" s="632" t="s">
        <v>1544</v>
      </c>
      <c r="C100" s="632" t="s">
        <v>1133</v>
      </c>
      <c r="D100" s="632" t="s">
        <v>1134</v>
      </c>
      <c r="E100" s="632" t="s">
        <v>981</v>
      </c>
      <c r="F100" s="635">
        <v>1</v>
      </c>
      <c r="G100" s="635">
        <v>164.97</v>
      </c>
      <c r="H100" s="648">
        <v>1</v>
      </c>
      <c r="I100" s="635"/>
      <c r="J100" s="635"/>
      <c r="K100" s="648">
        <v>0</v>
      </c>
      <c r="L100" s="635">
        <v>1</v>
      </c>
      <c r="M100" s="636">
        <v>164.97</v>
      </c>
    </row>
    <row r="101" spans="1:13" ht="14.4" customHeight="1" x14ac:dyDescent="0.3">
      <c r="A101" s="631" t="s">
        <v>511</v>
      </c>
      <c r="B101" s="632" t="s">
        <v>1544</v>
      </c>
      <c r="C101" s="632" t="s">
        <v>979</v>
      </c>
      <c r="D101" s="632" t="s">
        <v>1545</v>
      </c>
      <c r="E101" s="632" t="s">
        <v>981</v>
      </c>
      <c r="F101" s="635"/>
      <c r="G101" s="635"/>
      <c r="H101" s="648">
        <v>0</v>
      </c>
      <c r="I101" s="635">
        <v>2</v>
      </c>
      <c r="J101" s="635">
        <v>321.26</v>
      </c>
      <c r="K101" s="648">
        <v>1</v>
      </c>
      <c r="L101" s="635">
        <v>2</v>
      </c>
      <c r="M101" s="636">
        <v>321.26</v>
      </c>
    </row>
    <row r="102" spans="1:13" ht="14.4" customHeight="1" x14ac:dyDescent="0.3">
      <c r="A102" s="631" t="s">
        <v>511</v>
      </c>
      <c r="B102" s="632" t="s">
        <v>1544</v>
      </c>
      <c r="C102" s="632" t="s">
        <v>1378</v>
      </c>
      <c r="D102" s="632" t="s">
        <v>1580</v>
      </c>
      <c r="E102" s="632" t="s">
        <v>1024</v>
      </c>
      <c r="F102" s="635"/>
      <c r="G102" s="635"/>
      <c r="H102" s="648">
        <v>0</v>
      </c>
      <c r="I102" s="635">
        <v>4</v>
      </c>
      <c r="J102" s="635">
        <v>542.76</v>
      </c>
      <c r="K102" s="648">
        <v>1</v>
      </c>
      <c r="L102" s="635">
        <v>4</v>
      </c>
      <c r="M102" s="636">
        <v>542.76</v>
      </c>
    </row>
    <row r="103" spans="1:13" ht="14.4" customHeight="1" x14ac:dyDescent="0.3">
      <c r="A103" s="631" t="s">
        <v>511</v>
      </c>
      <c r="B103" s="632" t="s">
        <v>1581</v>
      </c>
      <c r="C103" s="632" t="s">
        <v>1273</v>
      </c>
      <c r="D103" s="632" t="s">
        <v>1274</v>
      </c>
      <c r="E103" s="632" t="s">
        <v>1275</v>
      </c>
      <c r="F103" s="635"/>
      <c r="G103" s="635"/>
      <c r="H103" s="648">
        <v>0</v>
      </c>
      <c r="I103" s="635">
        <v>3</v>
      </c>
      <c r="J103" s="635">
        <v>334.34</v>
      </c>
      <c r="K103" s="648">
        <v>1</v>
      </c>
      <c r="L103" s="635">
        <v>3</v>
      </c>
      <c r="M103" s="636">
        <v>334.34</v>
      </c>
    </row>
    <row r="104" spans="1:13" ht="14.4" customHeight="1" x14ac:dyDescent="0.3">
      <c r="A104" s="631" t="s">
        <v>511</v>
      </c>
      <c r="B104" s="632" t="s">
        <v>1581</v>
      </c>
      <c r="C104" s="632" t="s">
        <v>1306</v>
      </c>
      <c r="D104" s="632" t="s">
        <v>1274</v>
      </c>
      <c r="E104" s="632" t="s">
        <v>1307</v>
      </c>
      <c r="F104" s="635"/>
      <c r="G104" s="635"/>
      <c r="H104" s="648">
        <v>0</v>
      </c>
      <c r="I104" s="635">
        <v>2</v>
      </c>
      <c r="J104" s="635">
        <v>746.01750156194817</v>
      </c>
      <c r="K104" s="648">
        <v>1</v>
      </c>
      <c r="L104" s="635">
        <v>2</v>
      </c>
      <c r="M104" s="636">
        <v>746.01750156194817</v>
      </c>
    </row>
    <row r="105" spans="1:13" ht="14.4" customHeight="1" x14ac:dyDescent="0.3">
      <c r="A105" s="631" t="s">
        <v>511</v>
      </c>
      <c r="B105" s="632" t="s">
        <v>1581</v>
      </c>
      <c r="C105" s="632" t="s">
        <v>1302</v>
      </c>
      <c r="D105" s="632" t="s">
        <v>1303</v>
      </c>
      <c r="E105" s="632" t="s">
        <v>1304</v>
      </c>
      <c r="F105" s="635"/>
      <c r="G105" s="635"/>
      <c r="H105" s="648">
        <v>0</v>
      </c>
      <c r="I105" s="635">
        <v>2</v>
      </c>
      <c r="J105" s="635">
        <v>1045.5164985295944</v>
      </c>
      <c r="K105" s="648">
        <v>1</v>
      </c>
      <c r="L105" s="635">
        <v>2</v>
      </c>
      <c r="M105" s="636">
        <v>1045.5164985295944</v>
      </c>
    </row>
    <row r="106" spans="1:13" ht="14.4" customHeight="1" x14ac:dyDescent="0.3">
      <c r="A106" s="631" t="s">
        <v>511</v>
      </c>
      <c r="B106" s="632" t="s">
        <v>1582</v>
      </c>
      <c r="C106" s="632" t="s">
        <v>1331</v>
      </c>
      <c r="D106" s="632" t="s">
        <v>1332</v>
      </c>
      <c r="E106" s="632" t="s">
        <v>1583</v>
      </c>
      <c r="F106" s="635"/>
      <c r="G106" s="635"/>
      <c r="H106" s="648">
        <v>0</v>
      </c>
      <c r="I106" s="635">
        <v>1</v>
      </c>
      <c r="J106" s="635">
        <v>106.84922116190425</v>
      </c>
      <c r="K106" s="648">
        <v>1</v>
      </c>
      <c r="L106" s="635">
        <v>1</v>
      </c>
      <c r="M106" s="636">
        <v>106.84922116190425</v>
      </c>
    </row>
    <row r="107" spans="1:13" ht="14.4" customHeight="1" x14ac:dyDescent="0.3">
      <c r="A107" s="631" t="s">
        <v>511</v>
      </c>
      <c r="B107" s="632" t="s">
        <v>1546</v>
      </c>
      <c r="C107" s="632" t="s">
        <v>858</v>
      </c>
      <c r="D107" s="632" t="s">
        <v>859</v>
      </c>
      <c r="E107" s="632" t="s">
        <v>860</v>
      </c>
      <c r="F107" s="635">
        <v>1</v>
      </c>
      <c r="G107" s="635">
        <v>426.87</v>
      </c>
      <c r="H107" s="648">
        <v>1</v>
      </c>
      <c r="I107" s="635"/>
      <c r="J107" s="635"/>
      <c r="K107" s="648">
        <v>0</v>
      </c>
      <c r="L107" s="635">
        <v>1</v>
      </c>
      <c r="M107" s="636">
        <v>426.87</v>
      </c>
    </row>
    <row r="108" spans="1:13" ht="14.4" customHeight="1" x14ac:dyDescent="0.3">
      <c r="A108" s="631" t="s">
        <v>511</v>
      </c>
      <c r="B108" s="632" t="s">
        <v>1548</v>
      </c>
      <c r="C108" s="632" t="s">
        <v>1335</v>
      </c>
      <c r="D108" s="632" t="s">
        <v>892</v>
      </c>
      <c r="E108" s="632" t="s">
        <v>1584</v>
      </c>
      <c r="F108" s="635"/>
      <c r="G108" s="635"/>
      <c r="H108" s="648">
        <v>0</v>
      </c>
      <c r="I108" s="635">
        <v>1</v>
      </c>
      <c r="J108" s="635">
        <v>273.12952681164001</v>
      </c>
      <c r="K108" s="648">
        <v>1</v>
      </c>
      <c r="L108" s="635">
        <v>1</v>
      </c>
      <c r="M108" s="636">
        <v>273.12952681164001</v>
      </c>
    </row>
    <row r="109" spans="1:13" ht="14.4" customHeight="1" thickBot="1" x14ac:dyDescent="0.35">
      <c r="A109" s="637" t="s">
        <v>511</v>
      </c>
      <c r="B109" s="638" t="s">
        <v>1549</v>
      </c>
      <c r="C109" s="638" t="s">
        <v>985</v>
      </c>
      <c r="D109" s="638" t="s">
        <v>986</v>
      </c>
      <c r="E109" s="638" t="s">
        <v>987</v>
      </c>
      <c r="F109" s="641"/>
      <c r="G109" s="641"/>
      <c r="H109" s="649">
        <v>0</v>
      </c>
      <c r="I109" s="641">
        <v>2</v>
      </c>
      <c r="J109" s="641">
        <v>143.88</v>
      </c>
      <c r="K109" s="649">
        <v>1</v>
      </c>
      <c r="L109" s="641">
        <v>2</v>
      </c>
      <c r="M109" s="642">
        <v>143.88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60" customWidth="1"/>
    <col min="2" max="2" width="34.21875" style="260" customWidth="1"/>
    <col min="3" max="3" width="11.109375" style="260" bestFit="1" customWidth="1"/>
    <col min="4" max="4" width="7.33203125" style="260" bestFit="1" customWidth="1"/>
    <col min="5" max="5" width="11.109375" style="260" bestFit="1" customWidth="1"/>
    <col min="6" max="6" width="5.33203125" style="260" customWidth="1"/>
    <col min="7" max="7" width="7.33203125" style="260" bestFit="1" customWidth="1"/>
    <col min="8" max="8" width="5.33203125" style="260" customWidth="1"/>
    <col min="9" max="9" width="11.109375" style="260" customWidth="1"/>
    <col min="10" max="10" width="5.33203125" style="260" customWidth="1"/>
    <col min="11" max="11" width="7.33203125" style="260" customWidth="1"/>
    <col min="12" max="12" width="5.33203125" style="260" customWidth="1"/>
    <col min="13" max="13" width="0" style="260" hidden="1" customWidth="1"/>
    <col min="14" max="16384" width="8.88671875" style="260"/>
  </cols>
  <sheetData>
    <row r="1" spans="1:14" ht="18.600000000000001" customHeight="1" thickBot="1" x14ac:dyDescent="0.4">
      <c r="A1" s="494" t="s">
        <v>181</v>
      </c>
      <c r="B1" s="494"/>
      <c r="C1" s="494"/>
      <c r="D1" s="494"/>
      <c r="E1" s="494"/>
      <c r="F1" s="494"/>
      <c r="G1" s="494"/>
      <c r="H1" s="494"/>
      <c r="I1" s="463"/>
      <c r="J1" s="463"/>
      <c r="K1" s="463"/>
      <c r="L1" s="463"/>
    </row>
    <row r="2" spans="1:14" ht="14.4" customHeight="1" thickBot="1" x14ac:dyDescent="0.35">
      <c r="A2" s="389" t="s">
        <v>298</v>
      </c>
      <c r="B2" s="342"/>
      <c r="C2" s="342"/>
      <c r="D2" s="342"/>
      <c r="E2" s="342"/>
      <c r="F2" s="342"/>
      <c r="G2" s="342"/>
      <c r="H2" s="342"/>
    </row>
    <row r="3" spans="1:14" ht="14.4" customHeight="1" thickBot="1" x14ac:dyDescent="0.35">
      <c r="A3" s="275"/>
      <c r="B3" s="275"/>
      <c r="C3" s="505" t="s">
        <v>18</v>
      </c>
      <c r="D3" s="504"/>
      <c r="E3" s="504" t="s">
        <v>19</v>
      </c>
      <c r="F3" s="504"/>
      <c r="G3" s="504"/>
      <c r="H3" s="504"/>
      <c r="I3" s="504" t="s">
        <v>195</v>
      </c>
      <c r="J3" s="504"/>
      <c r="K3" s="504"/>
      <c r="L3" s="506"/>
    </row>
    <row r="4" spans="1:14" ht="14.4" customHeight="1" thickBot="1" x14ac:dyDescent="0.35">
      <c r="A4" s="106" t="s">
        <v>20</v>
      </c>
      <c r="B4" s="107" t="s">
        <v>21</v>
      </c>
      <c r="C4" s="108" t="s">
        <v>22</v>
      </c>
      <c r="D4" s="108" t="s">
        <v>23</v>
      </c>
      <c r="E4" s="108" t="s">
        <v>22</v>
      </c>
      <c r="F4" s="108" t="s">
        <v>5</v>
      </c>
      <c r="G4" s="108" t="s">
        <v>23</v>
      </c>
      <c r="H4" s="108" t="s">
        <v>5</v>
      </c>
      <c r="I4" s="108" t="s">
        <v>22</v>
      </c>
      <c r="J4" s="108" t="s">
        <v>5</v>
      </c>
      <c r="K4" s="108" t="s">
        <v>23</v>
      </c>
      <c r="L4" s="109" t="s">
        <v>5</v>
      </c>
    </row>
    <row r="5" spans="1:14" ht="14.4" customHeight="1" x14ac:dyDescent="0.3">
      <c r="A5" s="616">
        <v>18</v>
      </c>
      <c r="B5" s="617" t="s">
        <v>495</v>
      </c>
      <c r="C5" s="618">
        <v>1948202.0299999982</v>
      </c>
      <c r="D5" s="618">
        <v>2389.5</v>
      </c>
      <c r="E5" s="618">
        <v>520459.06000000006</v>
      </c>
      <c r="F5" s="619">
        <v>0.26714840246830074</v>
      </c>
      <c r="G5" s="618">
        <v>601</v>
      </c>
      <c r="H5" s="619">
        <v>0.25151705377694078</v>
      </c>
      <c r="I5" s="618">
        <v>1427742.9699999981</v>
      </c>
      <c r="J5" s="619">
        <v>0.73285159753169926</v>
      </c>
      <c r="K5" s="618">
        <v>1788.5</v>
      </c>
      <c r="L5" s="619">
        <v>0.74848294622305922</v>
      </c>
      <c r="M5" s="618" t="s">
        <v>77</v>
      </c>
      <c r="N5" s="283"/>
    </row>
    <row r="6" spans="1:14" ht="14.4" customHeight="1" x14ac:dyDescent="0.3">
      <c r="A6" s="616">
        <v>18</v>
      </c>
      <c r="B6" s="617" t="s">
        <v>1586</v>
      </c>
      <c r="C6" s="618">
        <v>1948202.0299999982</v>
      </c>
      <c r="D6" s="618">
        <v>2384</v>
      </c>
      <c r="E6" s="618">
        <v>520459.06000000006</v>
      </c>
      <c r="F6" s="619">
        <v>0.26714840246830074</v>
      </c>
      <c r="G6" s="618">
        <v>599</v>
      </c>
      <c r="H6" s="619">
        <v>0.25125838926174499</v>
      </c>
      <c r="I6" s="618">
        <v>1427742.9699999981</v>
      </c>
      <c r="J6" s="619">
        <v>0.73285159753169926</v>
      </c>
      <c r="K6" s="618">
        <v>1785</v>
      </c>
      <c r="L6" s="619">
        <v>0.74874161073825507</v>
      </c>
      <c r="M6" s="618" t="s">
        <v>2</v>
      </c>
      <c r="N6" s="283"/>
    </row>
    <row r="7" spans="1:14" ht="14.4" customHeight="1" x14ac:dyDescent="0.3">
      <c r="A7" s="616">
        <v>18</v>
      </c>
      <c r="B7" s="617" t="s">
        <v>1587</v>
      </c>
      <c r="C7" s="618">
        <v>0</v>
      </c>
      <c r="D7" s="618">
        <v>5.5</v>
      </c>
      <c r="E7" s="618">
        <v>0</v>
      </c>
      <c r="F7" s="619" t="s">
        <v>494</v>
      </c>
      <c r="G7" s="618">
        <v>2</v>
      </c>
      <c r="H7" s="619">
        <v>0.36363636363636365</v>
      </c>
      <c r="I7" s="618">
        <v>0</v>
      </c>
      <c r="J7" s="619" t="s">
        <v>494</v>
      </c>
      <c r="K7" s="618">
        <v>3.5</v>
      </c>
      <c r="L7" s="619">
        <v>0.63636363636363635</v>
      </c>
      <c r="M7" s="618" t="s">
        <v>2</v>
      </c>
      <c r="N7" s="283"/>
    </row>
    <row r="8" spans="1:14" ht="14.4" customHeight="1" x14ac:dyDescent="0.3">
      <c r="A8" s="616" t="s">
        <v>493</v>
      </c>
      <c r="B8" s="617" t="s">
        <v>6</v>
      </c>
      <c r="C8" s="618">
        <v>1948202.0299999982</v>
      </c>
      <c r="D8" s="618">
        <v>2389.5</v>
      </c>
      <c r="E8" s="618">
        <v>520459.06000000006</v>
      </c>
      <c r="F8" s="619">
        <v>0.26714840246830074</v>
      </c>
      <c r="G8" s="618">
        <v>601</v>
      </c>
      <c r="H8" s="619">
        <v>0.25151705377694078</v>
      </c>
      <c r="I8" s="618">
        <v>1427742.9699999981</v>
      </c>
      <c r="J8" s="619">
        <v>0.73285159753169926</v>
      </c>
      <c r="K8" s="618">
        <v>1788.5</v>
      </c>
      <c r="L8" s="619">
        <v>0.74848294622305922</v>
      </c>
      <c r="M8" s="618" t="s">
        <v>504</v>
      </c>
      <c r="N8" s="283"/>
    </row>
    <row r="10" spans="1:14" ht="14.4" customHeight="1" x14ac:dyDescent="0.3">
      <c r="A10" s="616">
        <v>18</v>
      </c>
      <c r="B10" s="617" t="s">
        <v>495</v>
      </c>
      <c r="C10" s="618" t="s">
        <v>494</v>
      </c>
      <c r="D10" s="618" t="s">
        <v>494</v>
      </c>
      <c r="E10" s="618" t="s">
        <v>494</v>
      </c>
      <c r="F10" s="619" t="s">
        <v>494</v>
      </c>
      <c r="G10" s="618" t="s">
        <v>494</v>
      </c>
      <c r="H10" s="619" t="s">
        <v>494</v>
      </c>
      <c r="I10" s="618" t="s">
        <v>494</v>
      </c>
      <c r="J10" s="619" t="s">
        <v>494</v>
      </c>
      <c r="K10" s="618" t="s">
        <v>494</v>
      </c>
      <c r="L10" s="619" t="s">
        <v>494</v>
      </c>
      <c r="M10" s="618" t="s">
        <v>77</v>
      </c>
      <c r="N10" s="283"/>
    </row>
    <row r="11" spans="1:14" ht="14.4" customHeight="1" x14ac:dyDescent="0.3">
      <c r="A11" s="616">
        <v>1821</v>
      </c>
      <c r="B11" s="617" t="s">
        <v>1586</v>
      </c>
      <c r="C11" s="618">
        <v>23163.360000000001</v>
      </c>
      <c r="D11" s="618">
        <v>22</v>
      </c>
      <c r="E11" s="618">
        <v>3427.18</v>
      </c>
      <c r="F11" s="619">
        <v>0.14795694579715549</v>
      </c>
      <c r="G11" s="618">
        <v>1</v>
      </c>
      <c r="H11" s="619">
        <v>4.5454545454545456E-2</v>
      </c>
      <c r="I11" s="618">
        <v>19736.18</v>
      </c>
      <c r="J11" s="619">
        <v>0.85204305420284443</v>
      </c>
      <c r="K11" s="618">
        <v>21</v>
      </c>
      <c r="L11" s="619">
        <v>0.95454545454545459</v>
      </c>
      <c r="M11" s="618" t="s">
        <v>2</v>
      </c>
      <c r="N11" s="283"/>
    </row>
    <row r="12" spans="1:14" ht="14.4" customHeight="1" x14ac:dyDescent="0.3">
      <c r="A12" s="616" t="s">
        <v>513</v>
      </c>
      <c r="B12" s="617" t="s">
        <v>1588</v>
      </c>
      <c r="C12" s="618">
        <v>23163.360000000001</v>
      </c>
      <c r="D12" s="618">
        <v>22</v>
      </c>
      <c r="E12" s="618">
        <v>3427.18</v>
      </c>
      <c r="F12" s="619">
        <v>0.14795694579715549</v>
      </c>
      <c r="G12" s="618">
        <v>1</v>
      </c>
      <c r="H12" s="619">
        <v>4.5454545454545456E-2</v>
      </c>
      <c r="I12" s="618">
        <v>19736.18</v>
      </c>
      <c r="J12" s="619">
        <v>0.85204305420284443</v>
      </c>
      <c r="K12" s="618">
        <v>21</v>
      </c>
      <c r="L12" s="619">
        <v>0.95454545454545459</v>
      </c>
      <c r="M12" s="618" t="s">
        <v>507</v>
      </c>
      <c r="N12" s="283"/>
    </row>
    <row r="13" spans="1:14" ht="14.4" customHeight="1" x14ac:dyDescent="0.3">
      <c r="A13" s="616" t="s">
        <v>494</v>
      </c>
      <c r="B13" s="617" t="s">
        <v>494</v>
      </c>
      <c r="C13" s="618" t="s">
        <v>494</v>
      </c>
      <c r="D13" s="618" t="s">
        <v>494</v>
      </c>
      <c r="E13" s="618" t="s">
        <v>494</v>
      </c>
      <c r="F13" s="619" t="s">
        <v>494</v>
      </c>
      <c r="G13" s="618" t="s">
        <v>494</v>
      </c>
      <c r="H13" s="619" t="s">
        <v>494</v>
      </c>
      <c r="I13" s="618" t="s">
        <v>494</v>
      </c>
      <c r="J13" s="619" t="s">
        <v>494</v>
      </c>
      <c r="K13" s="618" t="s">
        <v>494</v>
      </c>
      <c r="L13" s="619" t="s">
        <v>494</v>
      </c>
      <c r="M13" s="618" t="s">
        <v>508</v>
      </c>
      <c r="N13" s="283"/>
    </row>
    <row r="14" spans="1:14" ht="14.4" customHeight="1" x14ac:dyDescent="0.3">
      <c r="A14" s="616">
        <v>89301181</v>
      </c>
      <c r="B14" s="617" t="s">
        <v>1586</v>
      </c>
      <c r="C14" s="618">
        <v>18699.18</v>
      </c>
      <c r="D14" s="618">
        <v>61</v>
      </c>
      <c r="E14" s="618">
        <v>4406.18</v>
      </c>
      <c r="F14" s="619">
        <v>0.2356349315852353</v>
      </c>
      <c r="G14" s="618">
        <v>17</v>
      </c>
      <c r="H14" s="619">
        <v>0.27868852459016391</v>
      </c>
      <c r="I14" s="618">
        <v>14292.999999999998</v>
      </c>
      <c r="J14" s="619">
        <v>0.76436506841476459</v>
      </c>
      <c r="K14" s="618">
        <v>44</v>
      </c>
      <c r="L14" s="619">
        <v>0.72131147540983609</v>
      </c>
      <c r="M14" s="618" t="s">
        <v>2</v>
      </c>
      <c r="N14" s="283"/>
    </row>
    <row r="15" spans="1:14" ht="14.4" customHeight="1" x14ac:dyDescent="0.3">
      <c r="A15" s="616" t="s">
        <v>1589</v>
      </c>
      <c r="B15" s="617" t="s">
        <v>1590</v>
      </c>
      <c r="C15" s="618">
        <v>18699.18</v>
      </c>
      <c r="D15" s="618">
        <v>61</v>
      </c>
      <c r="E15" s="618">
        <v>4406.18</v>
      </c>
      <c r="F15" s="619">
        <v>0.2356349315852353</v>
      </c>
      <c r="G15" s="618">
        <v>17</v>
      </c>
      <c r="H15" s="619">
        <v>0.27868852459016391</v>
      </c>
      <c r="I15" s="618">
        <v>14292.999999999998</v>
      </c>
      <c r="J15" s="619">
        <v>0.76436506841476459</v>
      </c>
      <c r="K15" s="618">
        <v>44</v>
      </c>
      <c r="L15" s="619">
        <v>0.72131147540983609</v>
      </c>
      <c r="M15" s="618" t="s">
        <v>507</v>
      </c>
      <c r="N15" s="283"/>
    </row>
    <row r="16" spans="1:14" ht="14.4" customHeight="1" x14ac:dyDescent="0.3">
      <c r="A16" s="616" t="s">
        <v>494</v>
      </c>
      <c r="B16" s="617" t="s">
        <v>494</v>
      </c>
      <c r="C16" s="618" t="s">
        <v>494</v>
      </c>
      <c r="D16" s="618" t="s">
        <v>494</v>
      </c>
      <c r="E16" s="618" t="s">
        <v>494</v>
      </c>
      <c r="F16" s="619" t="s">
        <v>494</v>
      </c>
      <c r="G16" s="618" t="s">
        <v>494</v>
      </c>
      <c r="H16" s="619" t="s">
        <v>494</v>
      </c>
      <c r="I16" s="618" t="s">
        <v>494</v>
      </c>
      <c r="J16" s="619" t="s">
        <v>494</v>
      </c>
      <c r="K16" s="618" t="s">
        <v>494</v>
      </c>
      <c r="L16" s="619" t="s">
        <v>494</v>
      </c>
      <c r="M16" s="618" t="s">
        <v>508</v>
      </c>
      <c r="N16" s="283"/>
    </row>
    <row r="17" spans="1:14" ht="14.4" customHeight="1" x14ac:dyDescent="0.3">
      <c r="A17" s="616">
        <v>89301182</v>
      </c>
      <c r="B17" s="617" t="s">
        <v>1586</v>
      </c>
      <c r="C17" s="618">
        <v>1393542.9999999998</v>
      </c>
      <c r="D17" s="618">
        <v>1715</v>
      </c>
      <c r="E17" s="618">
        <v>335672.32000000007</v>
      </c>
      <c r="F17" s="619">
        <v>0.24087690153802224</v>
      </c>
      <c r="G17" s="618">
        <v>430</v>
      </c>
      <c r="H17" s="619">
        <v>0.25072886297376096</v>
      </c>
      <c r="I17" s="618">
        <v>1057870.6799999997</v>
      </c>
      <c r="J17" s="619">
        <v>0.75912309846197779</v>
      </c>
      <c r="K17" s="618">
        <v>1285</v>
      </c>
      <c r="L17" s="619">
        <v>0.74927113702623904</v>
      </c>
      <c r="M17" s="618" t="s">
        <v>2</v>
      </c>
      <c r="N17" s="283"/>
    </row>
    <row r="18" spans="1:14" ht="14.4" customHeight="1" x14ac:dyDescent="0.3">
      <c r="A18" s="616">
        <v>89301182</v>
      </c>
      <c r="B18" s="617" t="s">
        <v>1587</v>
      </c>
      <c r="C18" s="618">
        <v>0</v>
      </c>
      <c r="D18" s="618">
        <v>5.5</v>
      </c>
      <c r="E18" s="618">
        <v>0</v>
      </c>
      <c r="F18" s="619" t="s">
        <v>494</v>
      </c>
      <c r="G18" s="618">
        <v>2</v>
      </c>
      <c r="H18" s="619">
        <v>0.36363636363636365</v>
      </c>
      <c r="I18" s="618">
        <v>0</v>
      </c>
      <c r="J18" s="619" t="s">
        <v>494</v>
      </c>
      <c r="K18" s="618">
        <v>3.5</v>
      </c>
      <c r="L18" s="619">
        <v>0.63636363636363635</v>
      </c>
      <c r="M18" s="618" t="s">
        <v>2</v>
      </c>
      <c r="N18" s="283"/>
    </row>
    <row r="19" spans="1:14" ht="14.4" customHeight="1" x14ac:dyDescent="0.3">
      <c r="A19" s="616" t="s">
        <v>1591</v>
      </c>
      <c r="B19" s="617" t="s">
        <v>1592</v>
      </c>
      <c r="C19" s="618">
        <v>1393542.9999999998</v>
      </c>
      <c r="D19" s="618">
        <v>1720.5</v>
      </c>
      <c r="E19" s="618">
        <v>335672.32000000007</v>
      </c>
      <c r="F19" s="619">
        <v>0.24087690153802224</v>
      </c>
      <c r="G19" s="618">
        <v>432</v>
      </c>
      <c r="H19" s="619">
        <v>0.25108979947689625</v>
      </c>
      <c r="I19" s="618">
        <v>1057870.6799999997</v>
      </c>
      <c r="J19" s="619">
        <v>0.75912309846197779</v>
      </c>
      <c r="K19" s="618">
        <v>1288.5</v>
      </c>
      <c r="L19" s="619">
        <v>0.74891020052310375</v>
      </c>
      <c r="M19" s="618" t="s">
        <v>507</v>
      </c>
      <c r="N19" s="283"/>
    </row>
    <row r="20" spans="1:14" ht="14.4" customHeight="1" x14ac:dyDescent="0.3">
      <c r="A20" s="616" t="s">
        <v>494</v>
      </c>
      <c r="B20" s="617" t="s">
        <v>494</v>
      </c>
      <c r="C20" s="618" t="s">
        <v>494</v>
      </c>
      <c r="D20" s="618" t="s">
        <v>494</v>
      </c>
      <c r="E20" s="618" t="s">
        <v>494</v>
      </c>
      <c r="F20" s="619" t="s">
        <v>494</v>
      </c>
      <c r="G20" s="618" t="s">
        <v>494</v>
      </c>
      <c r="H20" s="619" t="s">
        <v>494</v>
      </c>
      <c r="I20" s="618" t="s">
        <v>494</v>
      </c>
      <c r="J20" s="619" t="s">
        <v>494</v>
      </c>
      <c r="K20" s="618" t="s">
        <v>494</v>
      </c>
      <c r="L20" s="619" t="s">
        <v>494</v>
      </c>
      <c r="M20" s="618" t="s">
        <v>508</v>
      </c>
      <c r="N20" s="283"/>
    </row>
    <row r="21" spans="1:14" ht="14.4" customHeight="1" x14ac:dyDescent="0.3">
      <c r="A21" s="616">
        <v>89301184</v>
      </c>
      <c r="B21" s="617" t="s">
        <v>1586</v>
      </c>
      <c r="C21" s="618">
        <v>313737.7</v>
      </c>
      <c r="D21" s="618">
        <v>187</v>
      </c>
      <c r="E21" s="618">
        <v>148071.75999999998</v>
      </c>
      <c r="F21" s="619">
        <v>0.47196036689247095</v>
      </c>
      <c r="G21" s="618">
        <v>76</v>
      </c>
      <c r="H21" s="619">
        <v>0.40641711229946526</v>
      </c>
      <c r="I21" s="618">
        <v>165665.94000000003</v>
      </c>
      <c r="J21" s="619">
        <v>0.5280396331075291</v>
      </c>
      <c r="K21" s="618">
        <v>111</v>
      </c>
      <c r="L21" s="619">
        <v>0.5935828877005348</v>
      </c>
      <c r="M21" s="618" t="s">
        <v>2</v>
      </c>
      <c r="N21" s="283"/>
    </row>
    <row r="22" spans="1:14" ht="14.4" customHeight="1" x14ac:dyDescent="0.3">
      <c r="A22" s="616" t="s">
        <v>1593</v>
      </c>
      <c r="B22" s="617" t="s">
        <v>1594</v>
      </c>
      <c r="C22" s="618">
        <v>313737.7</v>
      </c>
      <c r="D22" s="618">
        <v>187</v>
      </c>
      <c r="E22" s="618">
        <v>148071.75999999998</v>
      </c>
      <c r="F22" s="619">
        <v>0.47196036689247095</v>
      </c>
      <c r="G22" s="618">
        <v>76</v>
      </c>
      <c r="H22" s="619">
        <v>0.40641711229946526</v>
      </c>
      <c r="I22" s="618">
        <v>165665.94000000003</v>
      </c>
      <c r="J22" s="619">
        <v>0.5280396331075291</v>
      </c>
      <c r="K22" s="618">
        <v>111</v>
      </c>
      <c r="L22" s="619">
        <v>0.5935828877005348</v>
      </c>
      <c r="M22" s="618" t="s">
        <v>507</v>
      </c>
      <c r="N22" s="283"/>
    </row>
    <row r="23" spans="1:14" ht="14.4" customHeight="1" x14ac:dyDescent="0.3">
      <c r="A23" s="616" t="s">
        <v>494</v>
      </c>
      <c r="B23" s="617" t="s">
        <v>494</v>
      </c>
      <c r="C23" s="618" t="s">
        <v>494</v>
      </c>
      <c r="D23" s="618" t="s">
        <v>494</v>
      </c>
      <c r="E23" s="618" t="s">
        <v>494</v>
      </c>
      <c r="F23" s="619" t="s">
        <v>494</v>
      </c>
      <c r="G23" s="618" t="s">
        <v>494</v>
      </c>
      <c r="H23" s="619" t="s">
        <v>494</v>
      </c>
      <c r="I23" s="618" t="s">
        <v>494</v>
      </c>
      <c r="J23" s="619" t="s">
        <v>494</v>
      </c>
      <c r="K23" s="618" t="s">
        <v>494</v>
      </c>
      <c r="L23" s="619" t="s">
        <v>494</v>
      </c>
      <c r="M23" s="618" t="s">
        <v>508</v>
      </c>
      <c r="N23" s="283"/>
    </row>
    <row r="24" spans="1:14" ht="14.4" customHeight="1" x14ac:dyDescent="0.3">
      <c r="A24" s="616">
        <v>89301185</v>
      </c>
      <c r="B24" s="617" t="s">
        <v>1586</v>
      </c>
      <c r="C24" s="618">
        <v>188496.88000000006</v>
      </c>
      <c r="D24" s="618">
        <v>355</v>
      </c>
      <c r="E24" s="618">
        <v>27406.979999999996</v>
      </c>
      <c r="F24" s="619">
        <v>0.1453975259431349</v>
      </c>
      <c r="G24" s="618">
        <v>62</v>
      </c>
      <c r="H24" s="619">
        <v>0.17464788732394365</v>
      </c>
      <c r="I24" s="618">
        <v>161089.90000000005</v>
      </c>
      <c r="J24" s="619">
        <v>0.85460247405686507</v>
      </c>
      <c r="K24" s="618">
        <v>293</v>
      </c>
      <c r="L24" s="619">
        <v>0.82535211267605635</v>
      </c>
      <c r="M24" s="618" t="s">
        <v>2</v>
      </c>
      <c r="N24" s="283"/>
    </row>
    <row r="25" spans="1:14" ht="14.4" customHeight="1" x14ac:dyDescent="0.3">
      <c r="A25" s="616" t="s">
        <v>1595</v>
      </c>
      <c r="B25" s="617" t="s">
        <v>1596</v>
      </c>
      <c r="C25" s="618">
        <v>188496.88000000006</v>
      </c>
      <c r="D25" s="618">
        <v>355</v>
      </c>
      <c r="E25" s="618">
        <v>27406.979999999996</v>
      </c>
      <c r="F25" s="619">
        <v>0.1453975259431349</v>
      </c>
      <c r="G25" s="618">
        <v>62</v>
      </c>
      <c r="H25" s="619">
        <v>0.17464788732394365</v>
      </c>
      <c r="I25" s="618">
        <v>161089.90000000005</v>
      </c>
      <c r="J25" s="619">
        <v>0.85460247405686507</v>
      </c>
      <c r="K25" s="618">
        <v>293</v>
      </c>
      <c r="L25" s="619">
        <v>0.82535211267605635</v>
      </c>
      <c r="M25" s="618" t="s">
        <v>507</v>
      </c>
      <c r="N25" s="283"/>
    </row>
    <row r="26" spans="1:14" ht="14.4" customHeight="1" x14ac:dyDescent="0.3">
      <c r="A26" s="616" t="s">
        <v>494</v>
      </c>
      <c r="B26" s="617" t="s">
        <v>494</v>
      </c>
      <c r="C26" s="618" t="s">
        <v>494</v>
      </c>
      <c r="D26" s="618" t="s">
        <v>494</v>
      </c>
      <c r="E26" s="618" t="s">
        <v>494</v>
      </c>
      <c r="F26" s="619" t="s">
        <v>494</v>
      </c>
      <c r="G26" s="618" t="s">
        <v>494</v>
      </c>
      <c r="H26" s="619" t="s">
        <v>494</v>
      </c>
      <c r="I26" s="618" t="s">
        <v>494</v>
      </c>
      <c r="J26" s="619" t="s">
        <v>494</v>
      </c>
      <c r="K26" s="618" t="s">
        <v>494</v>
      </c>
      <c r="L26" s="619" t="s">
        <v>494</v>
      </c>
      <c r="M26" s="618" t="s">
        <v>508</v>
      </c>
      <c r="N26" s="283"/>
    </row>
    <row r="27" spans="1:14" ht="14.4" customHeight="1" x14ac:dyDescent="0.3">
      <c r="A27" s="616">
        <v>89301186</v>
      </c>
      <c r="B27" s="617" t="s">
        <v>1586</v>
      </c>
      <c r="C27" s="618">
        <v>3251.88</v>
      </c>
      <c r="D27" s="618">
        <v>16</v>
      </c>
      <c r="E27" s="618">
        <v>1046.93</v>
      </c>
      <c r="F27" s="619">
        <v>0.32194607427088329</v>
      </c>
      <c r="G27" s="618">
        <v>11</v>
      </c>
      <c r="H27" s="619">
        <v>0.6875</v>
      </c>
      <c r="I27" s="618">
        <v>2204.9500000000003</v>
      </c>
      <c r="J27" s="619">
        <v>0.67805392572911671</v>
      </c>
      <c r="K27" s="618">
        <v>5</v>
      </c>
      <c r="L27" s="619">
        <v>0.3125</v>
      </c>
      <c r="M27" s="618" t="s">
        <v>2</v>
      </c>
      <c r="N27" s="283"/>
    </row>
    <row r="28" spans="1:14" ht="14.4" customHeight="1" x14ac:dyDescent="0.3">
      <c r="A28" s="616" t="s">
        <v>1597</v>
      </c>
      <c r="B28" s="617" t="s">
        <v>1598</v>
      </c>
      <c r="C28" s="618">
        <v>3251.88</v>
      </c>
      <c r="D28" s="618">
        <v>16</v>
      </c>
      <c r="E28" s="618">
        <v>1046.93</v>
      </c>
      <c r="F28" s="619">
        <v>0.32194607427088329</v>
      </c>
      <c r="G28" s="618">
        <v>11</v>
      </c>
      <c r="H28" s="619">
        <v>0.6875</v>
      </c>
      <c r="I28" s="618">
        <v>2204.9500000000003</v>
      </c>
      <c r="J28" s="619">
        <v>0.67805392572911671</v>
      </c>
      <c r="K28" s="618">
        <v>5</v>
      </c>
      <c r="L28" s="619">
        <v>0.3125</v>
      </c>
      <c r="M28" s="618" t="s">
        <v>507</v>
      </c>
      <c r="N28" s="283"/>
    </row>
    <row r="29" spans="1:14" ht="14.4" customHeight="1" x14ac:dyDescent="0.3">
      <c r="A29" s="616" t="s">
        <v>494</v>
      </c>
      <c r="B29" s="617" t="s">
        <v>494</v>
      </c>
      <c r="C29" s="618" t="s">
        <v>494</v>
      </c>
      <c r="D29" s="618" t="s">
        <v>494</v>
      </c>
      <c r="E29" s="618" t="s">
        <v>494</v>
      </c>
      <c r="F29" s="619" t="s">
        <v>494</v>
      </c>
      <c r="G29" s="618" t="s">
        <v>494</v>
      </c>
      <c r="H29" s="619" t="s">
        <v>494</v>
      </c>
      <c r="I29" s="618" t="s">
        <v>494</v>
      </c>
      <c r="J29" s="619" t="s">
        <v>494</v>
      </c>
      <c r="K29" s="618" t="s">
        <v>494</v>
      </c>
      <c r="L29" s="619" t="s">
        <v>494</v>
      </c>
      <c r="M29" s="618" t="s">
        <v>508</v>
      </c>
      <c r="N29" s="283"/>
    </row>
    <row r="30" spans="1:14" ht="14.4" customHeight="1" x14ac:dyDescent="0.3">
      <c r="A30" s="616">
        <v>89301188</v>
      </c>
      <c r="B30" s="617" t="s">
        <v>1586</v>
      </c>
      <c r="C30" s="618">
        <v>7310.0299999999988</v>
      </c>
      <c r="D30" s="618">
        <v>28</v>
      </c>
      <c r="E30" s="618">
        <v>427.71</v>
      </c>
      <c r="F30" s="619">
        <v>5.8510019794720411E-2</v>
      </c>
      <c r="G30" s="618">
        <v>2</v>
      </c>
      <c r="H30" s="619">
        <v>7.1428571428571425E-2</v>
      </c>
      <c r="I30" s="618">
        <v>6882.3199999999988</v>
      </c>
      <c r="J30" s="619">
        <v>0.94148998020527963</v>
      </c>
      <c r="K30" s="618">
        <v>26</v>
      </c>
      <c r="L30" s="619">
        <v>0.9285714285714286</v>
      </c>
      <c r="M30" s="618" t="s">
        <v>2</v>
      </c>
      <c r="N30" s="283"/>
    </row>
    <row r="31" spans="1:14" ht="14.4" customHeight="1" x14ac:dyDescent="0.3">
      <c r="A31" s="616" t="s">
        <v>1599</v>
      </c>
      <c r="B31" s="617" t="s">
        <v>1600</v>
      </c>
      <c r="C31" s="618">
        <v>7310.0299999999988</v>
      </c>
      <c r="D31" s="618">
        <v>28</v>
      </c>
      <c r="E31" s="618">
        <v>427.71</v>
      </c>
      <c r="F31" s="619">
        <v>5.8510019794720411E-2</v>
      </c>
      <c r="G31" s="618">
        <v>2</v>
      </c>
      <c r="H31" s="619">
        <v>7.1428571428571425E-2</v>
      </c>
      <c r="I31" s="618">
        <v>6882.3199999999988</v>
      </c>
      <c r="J31" s="619">
        <v>0.94148998020527963</v>
      </c>
      <c r="K31" s="618">
        <v>26</v>
      </c>
      <c r="L31" s="619">
        <v>0.9285714285714286</v>
      </c>
      <c r="M31" s="618" t="s">
        <v>507</v>
      </c>
      <c r="N31" s="283"/>
    </row>
    <row r="32" spans="1:14" ht="14.4" customHeight="1" x14ac:dyDescent="0.3">
      <c r="A32" s="616" t="s">
        <v>494</v>
      </c>
      <c r="B32" s="617" t="s">
        <v>494</v>
      </c>
      <c r="C32" s="618" t="s">
        <v>494</v>
      </c>
      <c r="D32" s="618" t="s">
        <v>494</v>
      </c>
      <c r="E32" s="618" t="s">
        <v>494</v>
      </c>
      <c r="F32" s="619" t="s">
        <v>494</v>
      </c>
      <c r="G32" s="618" t="s">
        <v>494</v>
      </c>
      <c r="H32" s="619" t="s">
        <v>494</v>
      </c>
      <c r="I32" s="618" t="s">
        <v>494</v>
      </c>
      <c r="J32" s="619" t="s">
        <v>494</v>
      </c>
      <c r="K32" s="618" t="s">
        <v>494</v>
      </c>
      <c r="L32" s="619" t="s">
        <v>494</v>
      </c>
      <c r="M32" s="618" t="s">
        <v>508</v>
      </c>
      <c r="N32" s="283"/>
    </row>
    <row r="33" spans="1:14" ht="14.4" customHeight="1" x14ac:dyDescent="0.3">
      <c r="A33" s="616" t="s">
        <v>493</v>
      </c>
      <c r="B33" s="617" t="s">
        <v>1601</v>
      </c>
      <c r="C33" s="618">
        <v>1948202.0299999998</v>
      </c>
      <c r="D33" s="618">
        <v>2389.5</v>
      </c>
      <c r="E33" s="618">
        <v>520459.06000000006</v>
      </c>
      <c r="F33" s="619">
        <v>0.26714840246830052</v>
      </c>
      <c r="G33" s="618">
        <v>601</v>
      </c>
      <c r="H33" s="619">
        <v>0.25151705377694078</v>
      </c>
      <c r="I33" s="618">
        <v>1427742.9699999997</v>
      </c>
      <c r="J33" s="619">
        <v>0.73285159753169948</v>
      </c>
      <c r="K33" s="618">
        <v>1788.5</v>
      </c>
      <c r="L33" s="619">
        <v>0.74848294622305922</v>
      </c>
      <c r="M33" s="618" t="s">
        <v>504</v>
      </c>
      <c r="N33" s="283"/>
    </row>
  </sheetData>
  <autoFilter ref="A4:M4"/>
  <mergeCells count="4">
    <mergeCell ref="E3:H3"/>
    <mergeCell ref="C3:D3"/>
    <mergeCell ref="I3:L3"/>
    <mergeCell ref="A1:L1"/>
  </mergeCells>
  <conditionalFormatting sqref="F4 F9 F34:F1048576">
    <cfRule type="cellIs" dxfId="48" priority="15" stopIfTrue="1" operator="lessThan">
      <formula>0.6</formula>
    </cfRule>
  </conditionalFormatting>
  <conditionalFormatting sqref="B5:B8">
    <cfRule type="expression" dxfId="47" priority="10">
      <formula>AND(LEFT(M5,6)&lt;&gt;"mezera",M5&lt;&gt;"")</formula>
    </cfRule>
  </conditionalFormatting>
  <conditionalFormatting sqref="A5:A8">
    <cfRule type="expression" dxfId="46" priority="8">
      <formula>AND(M5&lt;&gt;"",M5&lt;&gt;"mezeraKL")</formula>
    </cfRule>
  </conditionalFormatting>
  <conditionalFormatting sqref="F5:F8">
    <cfRule type="cellIs" dxfId="45" priority="7" operator="lessThan">
      <formula>0.6</formula>
    </cfRule>
  </conditionalFormatting>
  <conditionalFormatting sqref="B5:L8">
    <cfRule type="expression" dxfId="44" priority="9">
      <formula>OR($M5="KL",$M5="SumaKL")</formula>
    </cfRule>
    <cfRule type="expression" dxfId="43" priority="11">
      <formula>$M5="SumaNS"</formula>
    </cfRule>
  </conditionalFormatting>
  <conditionalFormatting sqref="A5:L8">
    <cfRule type="expression" dxfId="42" priority="12">
      <formula>$M5&lt;&gt;""</formula>
    </cfRule>
  </conditionalFormatting>
  <conditionalFormatting sqref="B10:B33">
    <cfRule type="expression" dxfId="41" priority="4">
      <formula>AND(LEFT(M10,6)&lt;&gt;"mezera",M10&lt;&gt;"")</formula>
    </cfRule>
  </conditionalFormatting>
  <conditionalFormatting sqref="A10:A33">
    <cfRule type="expression" dxfId="40" priority="2">
      <formula>AND(M10&lt;&gt;"",M10&lt;&gt;"mezeraKL")</formula>
    </cfRule>
  </conditionalFormatting>
  <conditionalFormatting sqref="F10:F33">
    <cfRule type="cellIs" dxfId="39" priority="1" operator="lessThan">
      <formula>0.6</formula>
    </cfRule>
  </conditionalFormatting>
  <conditionalFormatting sqref="B10:L33">
    <cfRule type="expression" dxfId="38" priority="3">
      <formula>OR($M10="KL",$M10="SumaKL")</formula>
    </cfRule>
    <cfRule type="expression" dxfId="37" priority="5">
      <formula>$M10="SumaNS"</formula>
    </cfRule>
  </conditionalFormatting>
  <conditionalFormatting sqref="A10:L33">
    <cfRule type="expression" dxfId="36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60" customWidth="1"/>
    <col min="2" max="2" width="11.109375" style="343" bestFit="1" customWidth="1"/>
    <col min="3" max="3" width="11.109375" style="260" hidden="1" customWidth="1"/>
    <col min="4" max="4" width="7.33203125" style="343" bestFit="1" customWidth="1"/>
    <col min="5" max="5" width="7.33203125" style="260" hidden="1" customWidth="1"/>
    <col min="6" max="6" width="11.109375" style="343" bestFit="1" customWidth="1"/>
    <col min="7" max="7" width="5.33203125" style="346" customWidth="1"/>
    <col min="8" max="8" width="7.33203125" style="343" bestFit="1" customWidth="1"/>
    <col min="9" max="9" width="5.33203125" style="346" customWidth="1"/>
    <col min="10" max="10" width="11.109375" style="343" customWidth="1"/>
    <col min="11" max="11" width="5.33203125" style="346" customWidth="1"/>
    <col min="12" max="12" width="7.33203125" style="343" customWidth="1"/>
    <col min="13" max="13" width="5.33203125" style="346" customWidth="1"/>
    <col min="14" max="14" width="0" style="260" hidden="1" customWidth="1"/>
    <col min="15" max="16384" width="8.88671875" style="260"/>
  </cols>
  <sheetData>
    <row r="1" spans="1:13" ht="18.600000000000001" customHeight="1" thickBot="1" x14ac:dyDescent="0.4">
      <c r="A1" s="494" t="s">
        <v>196</v>
      </c>
      <c r="B1" s="494"/>
      <c r="C1" s="494"/>
      <c r="D1" s="494"/>
      <c r="E1" s="494"/>
      <c r="F1" s="494"/>
      <c r="G1" s="494"/>
      <c r="H1" s="494"/>
      <c r="I1" s="494"/>
      <c r="J1" s="463"/>
      <c r="K1" s="463"/>
      <c r="L1" s="463"/>
      <c r="M1" s="463"/>
    </row>
    <row r="2" spans="1:13" ht="14.4" customHeight="1" thickBot="1" x14ac:dyDescent="0.35">
      <c r="A2" s="389" t="s">
        <v>298</v>
      </c>
      <c r="B2" s="350"/>
      <c r="C2" s="342"/>
      <c r="D2" s="350"/>
      <c r="E2" s="342"/>
      <c r="F2" s="350"/>
      <c r="G2" s="351"/>
      <c r="H2" s="350"/>
      <c r="I2" s="351"/>
    </row>
    <row r="3" spans="1:13" ht="14.4" customHeight="1" thickBot="1" x14ac:dyDescent="0.35">
      <c r="A3" s="275"/>
      <c r="B3" s="505" t="s">
        <v>18</v>
      </c>
      <c r="C3" s="507"/>
      <c r="D3" s="504"/>
      <c r="E3" s="274"/>
      <c r="F3" s="504" t="s">
        <v>19</v>
      </c>
      <c r="G3" s="504"/>
      <c r="H3" s="504"/>
      <c r="I3" s="504"/>
      <c r="J3" s="504" t="s">
        <v>195</v>
      </c>
      <c r="K3" s="504"/>
      <c r="L3" s="504"/>
      <c r="M3" s="506"/>
    </row>
    <row r="4" spans="1:13" ht="14.4" customHeight="1" thickBot="1" x14ac:dyDescent="0.35">
      <c r="A4" s="664" t="s">
        <v>171</v>
      </c>
      <c r="B4" s="668" t="s">
        <v>22</v>
      </c>
      <c r="C4" s="669"/>
      <c r="D4" s="668" t="s">
        <v>23</v>
      </c>
      <c r="E4" s="669"/>
      <c r="F4" s="668" t="s">
        <v>22</v>
      </c>
      <c r="G4" s="678" t="s">
        <v>5</v>
      </c>
      <c r="H4" s="668" t="s">
        <v>23</v>
      </c>
      <c r="I4" s="678" t="s">
        <v>5</v>
      </c>
      <c r="J4" s="668" t="s">
        <v>22</v>
      </c>
      <c r="K4" s="678" t="s">
        <v>5</v>
      </c>
      <c r="L4" s="668" t="s">
        <v>23</v>
      </c>
      <c r="M4" s="679" t="s">
        <v>5</v>
      </c>
    </row>
    <row r="5" spans="1:13" ht="14.4" customHeight="1" x14ac:dyDescent="0.3">
      <c r="A5" s="665" t="s">
        <v>1602</v>
      </c>
      <c r="B5" s="670">
        <v>9689.380000000001</v>
      </c>
      <c r="C5" s="626">
        <v>1</v>
      </c>
      <c r="D5" s="675">
        <v>14</v>
      </c>
      <c r="E5" s="685" t="s">
        <v>1602</v>
      </c>
      <c r="F5" s="670"/>
      <c r="G5" s="647">
        <v>0</v>
      </c>
      <c r="H5" s="629"/>
      <c r="I5" s="681">
        <v>0</v>
      </c>
      <c r="J5" s="688">
        <v>9689.380000000001</v>
      </c>
      <c r="K5" s="647">
        <v>1</v>
      </c>
      <c r="L5" s="629">
        <v>14</v>
      </c>
      <c r="M5" s="681">
        <v>1</v>
      </c>
    </row>
    <row r="6" spans="1:13" ht="14.4" customHeight="1" x14ac:dyDescent="0.3">
      <c r="A6" s="666" t="s">
        <v>1603</v>
      </c>
      <c r="B6" s="237">
        <v>4285.99</v>
      </c>
      <c r="C6" s="671">
        <v>1</v>
      </c>
      <c r="D6" s="676">
        <v>18</v>
      </c>
      <c r="E6" s="686" t="s">
        <v>1603</v>
      </c>
      <c r="F6" s="237">
        <v>880.99</v>
      </c>
      <c r="G6" s="682">
        <v>0.20555110954528594</v>
      </c>
      <c r="H6" s="238">
        <v>3</v>
      </c>
      <c r="I6" s="242">
        <v>0.16666666666666666</v>
      </c>
      <c r="J6" s="689">
        <v>3404.9999999999995</v>
      </c>
      <c r="K6" s="682">
        <v>0.79444889045471401</v>
      </c>
      <c r="L6" s="238">
        <v>15</v>
      </c>
      <c r="M6" s="242">
        <v>0.83333333333333337</v>
      </c>
    </row>
    <row r="7" spans="1:13" ht="14.4" customHeight="1" x14ac:dyDescent="0.3">
      <c r="A7" s="666" t="s">
        <v>1604</v>
      </c>
      <c r="B7" s="237">
        <v>208536.56</v>
      </c>
      <c r="C7" s="671">
        <v>1</v>
      </c>
      <c r="D7" s="676">
        <v>123</v>
      </c>
      <c r="E7" s="686" t="s">
        <v>1604</v>
      </c>
      <c r="F7" s="237">
        <v>83762.87</v>
      </c>
      <c r="G7" s="682">
        <v>0.40166995178207598</v>
      </c>
      <c r="H7" s="238">
        <v>51</v>
      </c>
      <c r="I7" s="242">
        <v>0.41463414634146339</v>
      </c>
      <c r="J7" s="689">
        <v>124773.69</v>
      </c>
      <c r="K7" s="682">
        <v>0.59833004821792402</v>
      </c>
      <c r="L7" s="238">
        <v>72</v>
      </c>
      <c r="M7" s="242">
        <v>0.58536585365853655</v>
      </c>
    </row>
    <row r="8" spans="1:13" ht="14.4" customHeight="1" x14ac:dyDescent="0.3">
      <c r="A8" s="666" t="s">
        <v>1605</v>
      </c>
      <c r="B8" s="237">
        <v>131691.66</v>
      </c>
      <c r="C8" s="671">
        <v>1</v>
      </c>
      <c r="D8" s="676">
        <v>94</v>
      </c>
      <c r="E8" s="686" t="s">
        <v>1605</v>
      </c>
      <c r="F8" s="237">
        <v>76868.569999999992</v>
      </c>
      <c r="G8" s="682">
        <v>0.58370112427772569</v>
      </c>
      <c r="H8" s="238">
        <v>40</v>
      </c>
      <c r="I8" s="242">
        <v>0.42553191489361702</v>
      </c>
      <c r="J8" s="689">
        <v>54823.090000000004</v>
      </c>
      <c r="K8" s="682">
        <v>0.41629887572227431</v>
      </c>
      <c r="L8" s="238">
        <v>54</v>
      </c>
      <c r="M8" s="242">
        <v>0.57446808510638303</v>
      </c>
    </row>
    <row r="9" spans="1:13" ht="14.4" customHeight="1" x14ac:dyDescent="0.3">
      <c r="A9" s="666" t="s">
        <v>1606</v>
      </c>
      <c r="B9" s="237">
        <v>22617.170000000002</v>
      </c>
      <c r="C9" s="671">
        <v>1</v>
      </c>
      <c r="D9" s="676">
        <v>36</v>
      </c>
      <c r="E9" s="686" t="s">
        <v>1606</v>
      </c>
      <c r="F9" s="237">
        <v>4510.7499999999991</v>
      </c>
      <c r="G9" s="682">
        <v>0.19943918713083902</v>
      </c>
      <c r="H9" s="238">
        <v>10</v>
      </c>
      <c r="I9" s="242">
        <v>0.27777777777777779</v>
      </c>
      <c r="J9" s="689">
        <v>18106.420000000002</v>
      </c>
      <c r="K9" s="682">
        <v>0.80056081286916092</v>
      </c>
      <c r="L9" s="238">
        <v>26</v>
      </c>
      <c r="M9" s="242">
        <v>0.72222222222222221</v>
      </c>
    </row>
    <row r="10" spans="1:13" ht="14.4" customHeight="1" x14ac:dyDescent="0.3">
      <c r="A10" s="666" t="s">
        <v>1607</v>
      </c>
      <c r="B10" s="237">
        <v>3251.88</v>
      </c>
      <c r="C10" s="671">
        <v>1</v>
      </c>
      <c r="D10" s="676">
        <v>16</v>
      </c>
      <c r="E10" s="686" t="s">
        <v>1607</v>
      </c>
      <c r="F10" s="237">
        <v>1046.93</v>
      </c>
      <c r="G10" s="682">
        <v>0.32194607427088329</v>
      </c>
      <c r="H10" s="238">
        <v>11</v>
      </c>
      <c r="I10" s="242">
        <v>0.6875</v>
      </c>
      <c r="J10" s="689">
        <v>2204.9500000000003</v>
      </c>
      <c r="K10" s="682">
        <v>0.67805392572911671</v>
      </c>
      <c r="L10" s="238">
        <v>5</v>
      </c>
      <c r="M10" s="242">
        <v>0.3125</v>
      </c>
    </row>
    <row r="11" spans="1:13" ht="14.4" customHeight="1" x14ac:dyDescent="0.3">
      <c r="A11" s="666" t="s">
        <v>1608</v>
      </c>
      <c r="B11" s="237">
        <v>491614.29000000004</v>
      </c>
      <c r="C11" s="671">
        <v>1</v>
      </c>
      <c r="D11" s="676">
        <v>568</v>
      </c>
      <c r="E11" s="686" t="s">
        <v>1608</v>
      </c>
      <c r="F11" s="237">
        <v>106542.04999999997</v>
      </c>
      <c r="G11" s="682">
        <v>0.21671878170994574</v>
      </c>
      <c r="H11" s="238">
        <v>147</v>
      </c>
      <c r="I11" s="242">
        <v>0.25880281690140844</v>
      </c>
      <c r="J11" s="689">
        <v>385072.24000000005</v>
      </c>
      <c r="K11" s="682">
        <v>0.78328121829005426</v>
      </c>
      <c r="L11" s="238">
        <v>421</v>
      </c>
      <c r="M11" s="242">
        <v>0.74119718309859151</v>
      </c>
    </row>
    <row r="12" spans="1:13" ht="14.4" customHeight="1" x14ac:dyDescent="0.3">
      <c r="A12" s="666" t="s">
        <v>1609</v>
      </c>
      <c r="B12" s="237">
        <v>54493.599999999991</v>
      </c>
      <c r="C12" s="671">
        <v>1</v>
      </c>
      <c r="D12" s="676">
        <v>63.5</v>
      </c>
      <c r="E12" s="686" t="s">
        <v>1609</v>
      </c>
      <c r="F12" s="237">
        <v>25368.169999999995</v>
      </c>
      <c r="G12" s="682">
        <v>0.46552567640970682</v>
      </c>
      <c r="H12" s="238">
        <v>25</v>
      </c>
      <c r="I12" s="242">
        <v>0.39370078740157483</v>
      </c>
      <c r="J12" s="689">
        <v>29125.429999999993</v>
      </c>
      <c r="K12" s="682">
        <v>0.53447432359029312</v>
      </c>
      <c r="L12" s="238">
        <v>38.5</v>
      </c>
      <c r="M12" s="242">
        <v>0.60629921259842523</v>
      </c>
    </row>
    <row r="13" spans="1:13" ht="14.4" customHeight="1" x14ac:dyDescent="0.3">
      <c r="A13" s="666" t="s">
        <v>1610</v>
      </c>
      <c r="B13" s="237">
        <v>413063.0199999999</v>
      </c>
      <c r="C13" s="671">
        <v>1</v>
      </c>
      <c r="D13" s="676">
        <v>557</v>
      </c>
      <c r="E13" s="686" t="s">
        <v>1610</v>
      </c>
      <c r="F13" s="237">
        <v>73603.749999999985</v>
      </c>
      <c r="G13" s="682">
        <v>0.178190122175546</v>
      </c>
      <c r="H13" s="238">
        <v>116</v>
      </c>
      <c r="I13" s="242">
        <v>0.20825852782764812</v>
      </c>
      <c r="J13" s="689">
        <v>339459.2699999999</v>
      </c>
      <c r="K13" s="682">
        <v>0.82180987782445392</v>
      </c>
      <c r="L13" s="238">
        <v>441</v>
      </c>
      <c r="M13" s="242">
        <v>0.79174147217235191</v>
      </c>
    </row>
    <row r="14" spans="1:13" ht="14.4" customHeight="1" x14ac:dyDescent="0.3">
      <c r="A14" s="666" t="s">
        <v>1611</v>
      </c>
      <c r="B14" s="237">
        <v>374.01</v>
      </c>
      <c r="C14" s="671">
        <v>1</v>
      </c>
      <c r="D14" s="676">
        <v>3</v>
      </c>
      <c r="E14" s="686" t="s">
        <v>1611</v>
      </c>
      <c r="F14" s="237"/>
      <c r="G14" s="682">
        <v>0</v>
      </c>
      <c r="H14" s="238"/>
      <c r="I14" s="242">
        <v>0</v>
      </c>
      <c r="J14" s="689">
        <v>374.01</v>
      </c>
      <c r="K14" s="682">
        <v>1</v>
      </c>
      <c r="L14" s="238">
        <v>3</v>
      </c>
      <c r="M14" s="242">
        <v>1</v>
      </c>
    </row>
    <row r="15" spans="1:13" ht="14.4" customHeight="1" x14ac:dyDescent="0.3">
      <c r="A15" s="666" t="s">
        <v>1612</v>
      </c>
      <c r="B15" s="237">
        <v>16528.729999999996</v>
      </c>
      <c r="C15" s="671">
        <v>1</v>
      </c>
      <c r="D15" s="676">
        <v>42</v>
      </c>
      <c r="E15" s="686" t="s">
        <v>1612</v>
      </c>
      <c r="F15" s="237">
        <v>4410.8500000000004</v>
      </c>
      <c r="G15" s="682">
        <v>0.26685958328316822</v>
      </c>
      <c r="H15" s="238">
        <v>15</v>
      </c>
      <c r="I15" s="242">
        <v>0.35714285714285715</v>
      </c>
      <c r="J15" s="689">
        <v>12117.879999999996</v>
      </c>
      <c r="K15" s="682">
        <v>0.73314041671683172</v>
      </c>
      <c r="L15" s="238">
        <v>27</v>
      </c>
      <c r="M15" s="242">
        <v>0.6428571428571429</v>
      </c>
    </row>
    <row r="16" spans="1:13" ht="14.4" customHeight="1" x14ac:dyDescent="0.3">
      <c r="A16" s="666" t="s">
        <v>1613</v>
      </c>
      <c r="B16" s="237">
        <v>333.31</v>
      </c>
      <c r="C16" s="671">
        <v>1</v>
      </c>
      <c r="D16" s="676">
        <v>2</v>
      </c>
      <c r="E16" s="686" t="s">
        <v>1613</v>
      </c>
      <c r="F16" s="237">
        <v>0</v>
      </c>
      <c r="G16" s="682">
        <v>0</v>
      </c>
      <c r="H16" s="238">
        <v>1</v>
      </c>
      <c r="I16" s="242">
        <v>0.5</v>
      </c>
      <c r="J16" s="689">
        <v>333.31</v>
      </c>
      <c r="K16" s="682">
        <v>1</v>
      </c>
      <c r="L16" s="238">
        <v>1</v>
      </c>
      <c r="M16" s="242">
        <v>0.5</v>
      </c>
    </row>
    <row r="17" spans="1:13" ht="14.4" customHeight="1" x14ac:dyDescent="0.3">
      <c r="A17" s="666" t="s">
        <v>1614</v>
      </c>
      <c r="B17" s="237">
        <v>55684.36</v>
      </c>
      <c r="C17" s="671">
        <v>1</v>
      </c>
      <c r="D17" s="676">
        <v>126</v>
      </c>
      <c r="E17" s="686" t="s">
        <v>1614</v>
      </c>
      <c r="F17" s="237">
        <v>8105.5500000000011</v>
      </c>
      <c r="G17" s="682">
        <v>0.14556241644871201</v>
      </c>
      <c r="H17" s="238">
        <v>22</v>
      </c>
      <c r="I17" s="242">
        <v>0.17460317460317459</v>
      </c>
      <c r="J17" s="689">
        <v>47578.81</v>
      </c>
      <c r="K17" s="682">
        <v>0.85443758355128796</v>
      </c>
      <c r="L17" s="238">
        <v>104</v>
      </c>
      <c r="M17" s="242">
        <v>0.82539682539682535</v>
      </c>
    </row>
    <row r="18" spans="1:13" ht="14.4" customHeight="1" x14ac:dyDescent="0.3">
      <c r="A18" s="666" t="s">
        <v>1615</v>
      </c>
      <c r="B18" s="237">
        <v>429611.5499999997</v>
      </c>
      <c r="C18" s="671">
        <v>1</v>
      </c>
      <c r="D18" s="676">
        <v>573</v>
      </c>
      <c r="E18" s="686" t="s">
        <v>1615</v>
      </c>
      <c r="F18" s="237">
        <v>92846.879999999976</v>
      </c>
      <c r="G18" s="682">
        <v>0.21611821190561575</v>
      </c>
      <c r="H18" s="238">
        <v>104</v>
      </c>
      <c r="I18" s="242">
        <v>0.18150087260034903</v>
      </c>
      <c r="J18" s="689">
        <v>336764.66999999975</v>
      </c>
      <c r="K18" s="682">
        <v>0.78388178809438436</v>
      </c>
      <c r="L18" s="238">
        <v>469</v>
      </c>
      <c r="M18" s="242">
        <v>0.81849912739965092</v>
      </c>
    </row>
    <row r="19" spans="1:13" ht="14.4" customHeight="1" x14ac:dyDescent="0.3">
      <c r="A19" s="666" t="s">
        <v>1616</v>
      </c>
      <c r="B19" s="237">
        <v>104211.36000000002</v>
      </c>
      <c r="C19" s="671">
        <v>1</v>
      </c>
      <c r="D19" s="676">
        <v>138</v>
      </c>
      <c r="E19" s="686" t="s">
        <v>1616</v>
      </c>
      <c r="F19" s="237">
        <v>42315.55</v>
      </c>
      <c r="G19" s="682">
        <v>0.40605505964033095</v>
      </c>
      <c r="H19" s="238">
        <v>54</v>
      </c>
      <c r="I19" s="242">
        <v>0.39130434782608697</v>
      </c>
      <c r="J19" s="689">
        <v>61895.810000000012</v>
      </c>
      <c r="K19" s="682">
        <v>0.59394494035966905</v>
      </c>
      <c r="L19" s="238">
        <v>84</v>
      </c>
      <c r="M19" s="242">
        <v>0.60869565217391308</v>
      </c>
    </row>
    <row r="20" spans="1:13" ht="14.4" customHeight="1" x14ac:dyDescent="0.3">
      <c r="A20" s="666" t="s">
        <v>1617</v>
      </c>
      <c r="B20" s="237">
        <v>452.42</v>
      </c>
      <c r="C20" s="671">
        <v>1</v>
      </c>
      <c r="D20" s="676">
        <v>6</v>
      </c>
      <c r="E20" s="686" t="s">
        <v>1617</v>
      </c>
      <c r="F20" s="237"/>
      <c r="G20" s="682">
        <v>0</v>
      </c>
      <c r="H20" s="238"/>
      <c r="I20" s="242">
        <v>0</v>
      </c>
      <c r="J20" s="689">
        <v>452.42</v>
      </c>
      <c r="K20" s="682">
        <v>1</v>
      </c>
      <c r="L20" s="238">
        <v>6</v>
      </c>
      <c r="M20" s="242">
        <v>1</v>
      </c>
    </row>
    <row r="21" spans="1:13" ht="14.4" customHeight="1" thickBot="1" x14ac:dyDescent="0.35">
      <c r="A21" s="667" t="s">
        <v>1618</v>
      </c>
      <c r="B21" s="672">
        <v>1762.74</v>
      </c>
      <c r="C21" s="673">
        <v>1</v>
      </c>
      <c r="D21" s="677">
        <v>10</v>
      </c>
      <c r="E21" s="687" t="s">
        <v>1618</v>
      </c>
      <c r="F21" s="672">
        <v>196.15</v>
      </c>
      <c r="G21" s="683">
        <v>0.11127562771594222</v>
      </c>
      <c r="H21" s="674">
        <v>2</v>
      </c>
      <c r="I21" s="684">
        <v>0.2</v>
      </c>
      <c r="J21" s="690">
        <v>1566.59</v>
      </c>
      <c r="K21" s="683">
        <v>0.88872437228405776</v>
      </c>
      <c r="L21" s="674">
        <v>8</v>
      </c>
      <c r="M21" s="684">
        <v>0.8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2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60" hidden="1" customWidth="1" outlineLevel="1"/>
    <col min="2" max="2" width="28.33203125" style="260" hidden="1" customWidth="1" outlineLevel="1"/>
    <col min="3" max="3" width="9" style="260" customWidth="1" collapsed="1"/>
    <col min="4" max="4" width="18.77734375" style="354" customWidth="1"/>
    <col min="5" max="5" width="13.5546875" style="344" customWidth="1"/>
    <col min="6" max="6" width="6" style="260" bestFit="1" customWidth="1"/>
    <col min="7" max="7" width="8.77734375" style="260" customWidth="1"/>
    <col min="8" max="8" width="5" style="260" bestFit="1" customWidth="1"/>
    <col min="9" max="9" width="8.5546875" style="260" hidden="1" customWidth="1" outlineLevel="1"/>
    <col min="10" max="10" width="25.77734375" style="260" customWidth="1" collapsed="1"/>
    <col min="11" max="11" width="8.77734375" style="260" customWidth="1"/>
    <col min="12" max="12" width="7.77734375" style="345" customWidth="1"/>
    <col min="13" max="13" width="11.109375" style="345" customWidth="1"/>
    <col min="14" max="14" width="7.77734375" style="260" customWidth="1"/>
    <col min="15" max="15" width="7.77734375" style="355" customWidth="1"/>
    <col min="16" max="16" width="11.109375" style="345" customWidth="1"/>
    <col min="17" max="17" width="5.44140625" style="346" bestFit="1" customWidth="1"/>
    <col min="18" max="18" width="7.77734375" style="260" customWidth="1"/>
    <col min="19" max="19" width="5.44140625" style="346" bestFit="1" customWidth="1"/>
    <col min="20" max="20" width="7.77734375" style="355" customWidth="1"/>
    <col min="21" max="21" width="5.44140625" style="346" bestFit="1" customWidth="1"/>
    <col min="22" max="16384" width="8.88671875" style="260"/>
  </cols>
  <sheetData>
    <row r="1" spans="1:21" ht="18.600000000000001" customHeight="1" thickBot="1" x14ac:dyDescent="0.4">
      <c r="A1" s="486" t="s">
        <v>2444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</row>
    <row r="2" spans="1:21" ht="14.4" customHeight="1" thickBot="1" x14ac:dyDescent="0.35">
      <c r="A2" s="389" t="s">
        <v>298</v>
      </c>
      <c r="B2" s="352"/>
      <c r="C2" s="342"/>
      <c r="D2" s="342"/>
      <c r="E2" s="353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14.4" customHeight="1" thickBot="1" x14ac:dyDescent="0.35">
      <c r="A3" s="511"/>
      <c r="B3" s="512"/>
      <c r="C3" s="512"/>
      <c r="D3" s="512"/>
      <c r="E3" s="512"/>
      <c r="F3" s="512"/>
      <c r="G3" s="512"/>
      <c r="H3" s="512"/>
      <c r="I3" s="512"/>
      <c r="J3" s="512"/>
      <c r="K3" s="513" t="s">
        <v>163</v>
      </c>
      <c r="L3" s="514"/>
      <c r="M3" s="70">
        <f>SUBTOTAL(9,M7:M1048576)</f>
        <v>1948202.0299999998</v>
      </c>
      <c r="N3" s="70">
        <f>SUBTOTAL(9,N7:N1048576)</f>
        <v>6594</v>
      </c>
      <c r="O3" s="70">
        <f>SUBTOTAL(9,O7:O1048576)</f>
        <v>2389.5</v>
      </c>
      <c r="P3" s="70">
        <f>SUBTOTAL(9,P7:P1048576)</f>
        <v>520459.05999999976</v>
      </c>
      <c r="Q3" s="71">
        <f>IF(M3=0,0,P3/M3)</f>
        <v>0.26714840246830041</v>
      </c>
      <c r="R3" s="70">
        <f>SUBTOTAL(9,R7:R1048576)</f>
        <v>1580</v>
      </c>
      <c r="S3" s="71">
        <f>IF(N3=0,0,R3/N3)</f>
        <v>0.23961176827418865</v>
      </c>
      <c r="T3" s="70">
        <f>SUBTOTAL(9,T7:T1048576)</f>
        <v>601</v>
      </c>
      <c r="U3" s="72">
        <f>IF(O3=0,0,T3/O3)</f>
        <v>0.25151705377694078</v>
      </c>
    </row>
    <row r="4" spans="1:21" ht="14.4" customHeight="1" x14ac:dyDescent="0.3">
      <c r="A4" s="73"/>
      <c r="B4" s="74"/>
      <c r="C4" s="74"/>
      <c r="D4" s="75"/>
      <c r="E4" s="275"/>
      <c r="F4" s="74"/>
      <c r="G4" s="74"/>
      <c r="H4" s="74"/>
      <c r="I4" s="74"/>
      <c r="J4" s="74"/>
      <c r="K4" s="74"/>
      <c r="L4" s="74"/>
      <c r="M4" s="515" t="s">
        <v>18</v>
      </c>
      <c r="N4" s="516"/>
      <c r="O4" s="516"/>
      <c r="P4" s="517" t="s">
        <v>24</v>
      </c>
      <c r="Q4" s="516"/>
      <c r="R4" s="516"/>
      <c r="S4" s="516"/>
      <c r="T4" s="516"/>
      <c r="U4" s="518"/>
    </row>
    <row r="5" spans="1:21" ht="14.4" customHeight="1" thickBot="1" x14ac:dyDescent="0.35">
      <c r="A5" s="76"/>
      <c r="B5" s="77"/>
      <c r="C5" s="74"/>
      <c r="D5" s="75"/>
      <c r="E5" s="275"/>
      <c r="F5" s="74"/>
      <c r="G5" s="74"/>
      <c r="H5" s="74"/>
      <c r="I5" s="74"/>
      <c r="J5" s="74"/>
      <c r="K5" s="74"/>
      <c r="L5" s="74"/>
      <c r="M5" s="110" t="s">
        <v>25</v>
      </c>
      <c r="N5" s="111" t="s">
        <v>16</v>
      </c>
      <c r="O5" s="111" t="s">
        <v>23</v>
      </c>
      <c r="P5" s="508" t="s">
        <v>25</v>
      </c>
      <c r="Q5" s="509"/>
      <c r="R5" s="508" t="s">
        <v>16</v>
      </c>
      <c r="S5" s="509"/>
      <c r="T5" s="508" t="s">
        <v>23</v>
      </c>
      <c r="U5" s="510"/>
    </row>
    <row r="6" spans="1:21" s="344" customFormat="1" ht="14.4" customHeight="1" thickBot="1" x14ac:dyDescent="0.35">
      <c r="A6" s="691" t="s">
        <v>26</v>
      </c>
      <c r="B6" s="692" t="s">
        <v>8</v>
      </c>
      <c r="C6" s="691" t="s">
        <v>27</v>
      </c>
      <c r="D6" s="692" t="s">
        <v>9</v>
      </c>
      <c r="E6" s="692" t="s">
        <v>198</v>
      </c>
      <c r="F6" s="692" t="s">
        <v>28</v>
      </c>
      <c r="G6" s="692" t="s">
        <v>29</v>
      </c>
      <c r="H6" s="692" t="s">
        <v>11</v>
      </c>
      <c r="I6" s="692" t="s">
        <v>13</v>
      </c>
      <c r="J6" s="692" t="s">
        <v>14</v>
      </c>
      <c r="K6" s="692" t="s">
        <v>15</v>
      </c>
      <c r="L6" s="692" t="s">
        <v>30</v>
      </c>
      <c r="M6" s="693" t="s">
        <v>17</v>
      </c>
      <c r="N6" s="694" t="s">
        <v>31</v>
      </c>
      <c r="O6" s="694" t="s">
        <v>31</v>
      </c>
      <c r="P6" s="694" t="s">
        <v>17</v>
      </c>
      <c r="Q6" s="694" t="s">
        <v>5</v>
      </c>
      <c r="R6" s="694" t="s">
        <v>31</v>
      </c>
      <c r="S6" s="694" t="s">
        <v>5</v>
      </c>
      <c r="T6" s="694" t="s">
        <v>31</v>
      </c>
      <c r="U6" s="695" t="s">
        <v>5</v>
      </c>
    </row>
    <row r="7" spans="1:21" ht="14.4" customHeight="1" x14ac:dyDescent="0.3">
      <c r="A7" s="696">
        <v>18</v>
      </c>
      <c r="B7" s="697" t="s">
        <v>495</v>
      </c>
      <c r="C7" s="697">
        <v>1821</v>
      </c>
      <c r="D7" s="698" t="s">
        <v>2438</v>
      </c>
      <c r="E7" s="699" t="s">
        <v>1609</v>
      </c>
      <c r="F7" s="697" t="s">
        <v>1586</v>
      </c>
      <c r="G7" s="697" t="s">
        <v>1619</v>
      </c>
      <c r="H7" s="697" t="s">
        <v>869</v>
      </c>
      <c r="I7" s="697" t="s">
        <v>941</v>
      </c>
      <c r="J7" s="697" t="s">
        <v>942</v>
      </c>
      <c r="K7" s="697" t="s">
        <v>939</v>
      </c>
      <c r="L7" s="700">
        <v>232.44</v>
      </c>
      <c r="M7" s="700">
        <v>697.31999999999994</v>
      </c>
      <c r="N7" s="697">
        <v>3</v>
      </c>
      <c r="O7" s="701">
        <v>0.5</v>
      </c>
      <c r="P7" s="700"/>
      <c r="Q7" s="702">
        <v>0</v>
      </c>
      <c r="R7" s="697"/>
      <c r="S7" s="702">
        <v>0</v>
      </c>
      <c r="T7" s="701"/>
      <c r="U7" s="241">
        <v>0</v>
      </c>
    </row>
    <row r="8" spans="1:21" ht="14.4" customHeight="1" x14ac:dyDescent="0.3">
      <c r="A8" s="680">
        <v>18</v>
      </c>
      <c r="B8" s="671" t="s">
        <v>495</v>
      </c>
      <c r="C8" s="671">
        <v>1821</v>
      </c>
      <c r="D8" s="703" t="s">
        <v>2438</v>
      </c>
      <c r="E8" s="704" t="s">
        <v>1609</v>
      </c>
      <c r="F8" s="671" t="s">
        <v>1586</v>
      </c>
      <c r="G8" s="671" t="s">
        <v>1620</v>
      </c>
      <c r="H8" s="671" t="s">
        <v>869</v>
      </c>
      <c r="I8" s="671" t="s">
        <v>947</v>
      </c>
      <c r="J8" s="671" t="s">
        <v>948</v>
      </c>
      <c r="K8" s="671" t="s">
        <v>949</v>
      </c>
      <c r="L8" s="705">
        <v>38.590000000000003</v>
      </c>
      <c r="M8" s="705">
        <v>192.95000000000002</v>
      </c>
      <c r="N8" s="671">
        <v>5</v>
      </c>
      <c r="O8" s="706">
        <v>0.5</v>
      </c>
      <c r="P8" s="705"/>
      <c r="Q8" s="682">
        <v>0</v>
      </c>
      <c r="R8" s="671"/>
      <c r="S8" s="682">
        <v>0</v>
      </c>
      <c r="T8" s="706"/>
      <c r="U8" s="242">
        <v>0</v>
      </c>
    </row>
    <row r="9" spans="1:21" ht="14.4" customHeight="1" x14ac:dyDescent="0.3">
      <c r="A9" s="680">
        <v>18</v>
      </c>
      <c r="B9" s="671" t="s">
        <v>495</v>
      </c>
      <c r="C9" s="671">
        <v>1821</v>
      </c>
      <c r="D9" s="703" t="s">
        <v>2438</v>
      </c>
      <c r="E9" s="704" t="s">
        <v>1609</v>
      </c>
      <c r="F9" s="671" t="s">
        <v>1586</v>
      </c>
      <c r="G9" s="671" t="s">
        <v>1621</v>
      </c>
      <c r="H9" s="671" t="s">
        <v>869</v>
      </c>
      <c r="I9" s="671" t="s">
        <v>1113</v>
      </c>
      <c r="J9" s="671" t="s">
        <v>1557</v>
      </c>
      <c r="K9" s="671" t="s">
        <v>1558</v>
      </c>
      <c r="L9" s="705">
        <v>376.75</v>
      </c>
      <c r="M9" s="705">
        <v>376.75</v>
      </c>
      <c r="N9" s="671">
        <v>1</v>
      </c>
      <c r="O9" s="706">
        <v>0.5</v>
      </c>
      <c r="P9" s="705"/>
      <c r="Q9" s="682">
        <v>0</v>
      </c>
      <c r="R9" s="671"/>
      <c r="S9" s="682">
        <v>0</v>
      </c>
      <c r="T9" s="706"/>
      <c r="U9" s="242">
        <v>0</v>
      </c>
    </row>
    <row r="10" spans="1:21" ht="14.4" customHeight="1" x14ac:dyDescent="0.3">
      <c r="A10" s="680">
        <v>18</v>
      </c>
      <c r="B10" s="671" t="s">
        <v>495</v>
      </c>
      <c r="C10" s="671">
        <v>1821</v>
      </c>
      <c r="D10" s="703" t="s">
        <v>2438</v>
      </c>
      <c r="E10" s="704" t="s">
        <v>1609</v>
      </c>
      <c r="F10" s="671" t="s">
        <v>1586</v>
      </c>
      <c r="G10" s="671" t="s">
        <v>1622</v>
      </c>
      <c r="H10" s="671" t="s">
        <v>494</v>
      </c>
      <c r="I10" s="671" t="s">
        <v>1623</v>
      </c>
      <c r="J10" s="671" t="s">
        <v>1624</v>
      </c>
      <c r="K10" s="671" t="s">
        <v>1625</v>
      </c>
      <c r="L10" s="705">
        <v>0</v>
      </c>
      <c r="M10" s="705">
        <v>0</v>
      </c>
      <c r="N10" s="671">
        <v>1</v>
      </c>
      <c r="O10" s="706">
        <v>0.5</v>
      </c>
      <c r="P10" s="705"/>
      <c r="Q10" s="682"/>
      <c r="R10" s="671"/>
      <c r="S10" s="682">
        <v>0</v>
      </c>
      <c r="T10" s="706"/>
      <c r="U10" s="242">
        <v>0</v>
      </c>
    </row>
    <row r="11" spans="1:21" ht="14.4" customHeight="1" x14ac:dyDescent="0.3">
      <c r="A11" s="680">
        <v>18</v>
      </c>
      <c r="B11" s="671" t="s">
        <v>495</v>
      </c>
      <c r="C11" s="671">
        <v>1821</v>
      </c>
      <c r="D11" s="703" t="s">
        <v>2438</v>
      </c>
      <c r="E11" s="704" t="s">
        <v>1610</v>
      </c>
      <c r="F11" s="671" t="s">
        <v>1586</v>
      </c>
      <c r="G11" s="671" t="s">
        <v>1619</v>
      </c>
      <c r="H11" s="671" t="s">
        <v>869</v>
      </c>
      <c r="I11" s="671" t="s">
        <v>941</v>
      </c>
      <c r="J11" s="671" t="s">
        <v>942</v>
      </c>
      <c r="K11" s="671" t="s">
        <v>939</v>
      </c>
      <c r="L11" s="705">
        <v>232.44</v>
      </c>
      <c r="M11" s="705">
        <v>232.44</v>
      </c>
      <c r="N11" s="671">
        <v>1</v>
      </c>
      <c r="O11" s="706">
        <v>1</v>
      </c>
      <c r="P11" s="705"/>
      <c r="Q11" s="682">
        <v>0</v>
      </c>
      <c r="R11" s="671"/>
      <c r="S11" s="682">
        <v>0</v>
      </c>
      <c r="T11" s="706"/>
      <c r="U11" s="242">
        <v>0</v>
      </c>
    </row>
    <row r="12" spans="1:21" ht="14.4" customHeight="1" x14ac:dyDescent="0.3">
      <c r="A12" s="680">
        <v>18</v>
      </c>
      <c r="B12" s="671" t="s">
        <v>495</v>
      </c>
      <c r="C12" s="671">
        <v>1821</v>
      </c>
      <c r="D12" s="703" t="s">
        <v>2438</v>
      </c>
      <c r="E12" s="704" t="s">
        <v>1610</v>
      </c>
      <c r="F12" s="671" t="s">
        <v>1586</v>
      </c>
      <c r="G12" s="671" t="s">
        <v>1626</v>
      </c>
      <c r="H12" s="671" t="s">
        <v>494</v>
      </c>
      <c r="I12" s="671" t="s">
        <v>1068</v>
      </c>
      <c r="J12" s="671" t="s">
        <v>1069</v>
      </c>
      <c r="K12" s="671" t="s">
        <v>1627</v>
      </c>
      <c r="L12" s="705">
        <v>0</v>
      </c>
      <c r="M12" s="705">
        <v>0</v>
      </c>
      <c r="N12" s="671">
        <v>1</v>
      </c>
      <c r="O12" s="706">
        <v>1</v>
      </c>
      <c r="P12" s="705"/>
      <c r="Q12" s="682"/>
      <c r="R12" s="671"/>
      <c r="S12" s="682">
        <v>0</v>
      </c>
      <c r="T12" s="706"/>
      <c r="U12" s="242">
        <v>0</v>
      </c>
    </row>
    <row r="13" spans="1:21" ht="14.4" customHeight="1" x14ac:dyDescent="0.3">
      <c r="A13" s="680">
        <v>18</v>
      </c>
      <c r="B13" s="671" t="s">
        <v>495</v>
      </c>
      <c r="C13" s="671">
        <v>1821</v>
      </c>
      <c r="D13" s="703" t="s">
        <v>2438</v>
      </c>
      <c r="E13" s="704" t="s">
        <v>1611</v>
      </c>
      <c r="F13" s="671" t="s">
        <v>1586</v>
      </c>
      <c r="G13" s="671" t="s">
        <v>1628</v>
      </c>
      <c r="H13" s="671" t="s">
        <v>494</v>
      </c>
      <c r="I13" s="671" t="s">
        <v>1629</v>
      </c>
      <c r="J13" s="671" t="s">
        <v>1630</v>
      </c>
      <c r="K13" s="671" t="s">
        <v>1631</v>
      </c>
      <c r="L13" s="705">
        <v>69.180000000000007</v>
      </c>
      <c r="M13" s="705">
        <v>69.180000000000007</v>
      </c>
      <c r="N13" s="671">
        <v>1</v>
      </c>
      <c r="O13" s="706">
        <v>1</v>
      </c>
      <c r="P13" s="705"/>
      <c r="Q13" s="682">
        <v>0</v>
      </c>
      <c r="R13" s="671"/>
      <c r="S13" s="682">
        <v>0</v>
      </c>
      <c r="T13" s="706"/>
      <c r="U13" s="242">
        <v>0</v>
      </c>
    </row>
    <row r="14" spans="1:21" ht="14.4" customHeight="1" x14ac:dyDescent="0.3">
      <c r="A14" s="680">
        <v>18</v>
      </c>
      <c r="B14" s="671" t="s">
        <v>495</v>
      </c>
      <c r="C14" s="671">
        <v>1821</v>
      </c>
      <c r="D14" s="703" t="s">
        <v>2438</v>
      </c>
      <c r="E14" s="704" t="s">
        <v>1611</v>
      </c>
      <c r="F14" s="671" t="s">
        <v>1586</v>
      </c>
      <c r="G14" s="671" t="s">
        <v>1632</v>
      </c>
      <c r="H14" s="671" t="s">
        <v>494</v>
      </c>
      <c r="I14" s="671" t="s">
        <v>1080</v>
      </c>
      <c r="J14" s="671" t="s">
        <v>1633</v>
      </c>
      <c r="K14" s="671" t="s">
        <v>1634</v>
      </c>
      <c r="L14" s="705">
        <v>20.079999999999998</v>
      </c>
      <c r="M14" s="705">
        <v>20.079999999999998</v>
      </c>
      <c r="N14" s="671">
        <v>1</v>
      </c>
      <c r="O14" s="706">
        <v>0.5</v>
      </c>
      <c r="P14" s="705"/>
      <c r="Q14" s="682">
        <v>0</v>
      </c>
      <c r="R14" s="671"/>
      <c r="S14" s="682">
        <v>0</v>
      </c>
      <c r="T14" s="706"/>
      <c r="U14" s="242">
        <v>0</v>
      </c>
    </row>
    <row r="15" spans="1:21" ht="14.4" customHeight="1" x14ac:dyDescent="0.3">
      <c r="A15" s="680">
        <v>18</v>
      </c>
      <c r="B15" s="671" t="s">
        <v>495</v>
      </c>
      <c r="C15" s="671">
        <v>1821</v>
      </c>
      <c r="D15" s="703" t="s">
        <v>2438</v>
      </c>
      <c r="E15" s="704" t="s">
        <v>1611</v>
      </c>
      <c r="F15" s="671" t="s">
        <v>1586</v>
      </c>
      <c r="G15" s="671" t="s">
        <v>1635</v>
      </c>
      <c r="H15" s="671" t="s">
        <v>494</v>
      </c>
      <c r="I15" s="671" t="s">
        <v>1636</v>
      </c>
      <c r="J15" s="671" t="s">
        <v>1637</v>
      </c>
      <c r="K15" s="671" t="s">
        <v>1638</v>
      </c>
      <c r="L15" s="705">
        <v>0</v>
      </c>
      <c r="M15" s="705">
        <v>0</v>
      </c>
      <c r="N15" s="671">
        <v>1</v>
      </c>
      <c r="O15" s="706">
        <v>0.5</v>
      </c>
      <c r="P15" s="705"/>
      <c r="Q15" s="682"/>
      <c r="R15" s="671"/>
      <c r="S15" s="682">
        <v>0</v>
      </c>
      <c r="T15" s="706"/>
      <c r="U15" s="242">
        <v>0</v>
      </c>
    </row>
    <row r="16" spans="1:21" ht="14.4" customHeight="1" x14ac:dyDescent="0.3">
      <c r="A16" s="680">
        <v>18</v>
      </c>
      <c r="B16" s="671" t="s">
        <v>495</v>
      </c>
      <c r="C16" s="671">
        <v>1821</v>
      </c>
      <c r="D16" s="703" t="s">
        <v>2438</v>
      </c>
      <c r="E16" s="704" t="s">
        <v>1615</v>
      </c>
      <c r="F16" s="671" t="s">
        <v>1586</v>
      </c>
      <c r="G16" s="671" t="s">
        <v>1639</v>
      </c>
      <c r="H16" s="671" t="s">
        <v>869</v>
      </c>
      <c r="I16" s="671" t="s">
        <v>1640</v>
      </c>
      <c r="J16" s="671" t="s">
        <v>1641</v>
      </c>
      <c r="K16" s="671" t="s">
        <v>1642</v>
      </c>
      <c r="L16" s="705">
        <v>5789.24</v>
      </c>
      <c r="M16" s="705">
        <v>5789.24</v>
      </c>
      <c r="N16" s="671">
        <v>1</v>
      </c>
      <c r="O16" s="706">
        <v>1</v>
      </c>
      <c r="P16" s="705"/>
      <c r="Q16" s="682">
        <v>0</v>
      </c>
      <c r="R16" s="671"/>
      <c r="S16" s="682">
        <v>0</v>
      </c>
      <c r="T16" s="706"/>
      <c r="U16" s="242">
        <v>0</v>
      </c>
    </row>
    <row r="17" spans="1:21" ht="14.4" customHeight="1" x14ac:dyDescent="0.3">
      <c r="A17" s="680">
        <v>18</v>
      </c>
      <c r="B17" s="671" t="s">
        <v>495</v>
      </c>
      <c r="C17" s="671">
        <v>1821</v>
      </c>
      <c r="D17" s="703" t="s">
        <v>2438</v>
      </c>
      <c r="E17" s="704" t="s">
        <v>1615</v>
      </c>
      <c r="F17" s="671" t="s">
        <v>1586</v>
      </c>
      <c r="G17" s="671" t="s">
        <v>1643</v>
      </c>
      <c r="H17" s="671" t="s">
        <v>869</v>
      </c>
      <c r="I17" s="671" t="s">
        <v>1109</v>
      </c>
      <c r="J17" s="671" t="s">
        <v>1110</v>
      </c>
      <c r="K17" s="671" t="s">
        <v>1562</v>
      </c>
      <c r="L17" s="705">
        <v>216.16</v>
      </c>
      <c r="M17" s="705">
        <v>864.64</v>
      </c>
      <c r="N17" s="671">
        <v>4</v>
      </c>
      <c r="O17" s="706">
        <v>1</v>
      </c>
      <c r="P17" s="705"/>
      <c r="Q17" s="682">
        <v>0</v>
      </c>
      <c r="R17" s="671"/>
      <c r="S17" s="682">
        <v>0</v>
      </c>
      <c r="T17" s="706"/>
      <c r="U17" s="242">
        <v>0</v>
      </c>
    </row>
    <row r="18" spans="1:21" ht="14.4" customHeight="1" x14ac:dyDescent="0.3">
      <c r="A18" s="680">
        <v>18</v>
      </c>
      <c r="B18" s="671" t="s">
        <v>495</v>
      </c>
      <c r="C18" s="671">
        <v>1821</v>
      </c>
      <c r="D18" s="703" t="s">
        <v>2438</v>
      </c>
      <c r="E18" s="704" t="s">
        <v>1615</v>
      </c>
      <c r="F18" s="671" t="s">
        <v>1586</v>
      </c>
      <c r="G18" s="671" t="s">
        <v>1619</v>
      </c>
      <c r="H18" s="671" t="s">
        <v>869</v>
      </c>
      <c r="I18" s="671" t="s">
        <v>941</v>
      </c>
      <c r="J18" s="671" t="s">
        <v>942</v>
      </c>
      <c r="K18" s="671" t="s">
        <v>939</v>
      </c>
      <c r="L18" s="705">
        <v>232.44</v>
      </c>
      <c r="M18" s="705">
        <v>3719.0400000000004</v>
      </c>
      <c r="N18" s="671">
        <v>16</v>
      </c>
      <c r="O18" s="706">
        <v>4.5</v>
      </c>
      <c r="P18" s="705"/>
      <c r="Q18" s="682">
        <v>0</v>
      </c>
      <c r="R18" s="671"/>
      <c r="S18" s="682">
        <v>0</v>
      </c>
      <c r="T18" s="706"/>
      <c r="U18" s="242">
        <v>0</v>
      </c>
    </row>
    <row r="19" spans="1:21" ht="14.4" customHeight="1" x14ac:dyDescent="0.3">
      <c r="A19" s="680">
        <v>18</v>
      </c>
      <c r="B19" s="671" t="s">
        <v>495</v>
      </c>
      <c r="C19" s="671">
        <v>1821</v>
      </c>
      <c r="D19" s="703" t="s">
        <v>2438</v>
      </c>
      <c r="E19" s="704" t="s">
        <v>1615</v>
      </c>
      <c r="F19" s="671" t="s">
        <v>1586</v>
      </c>
      <c r="G19" s="671" t="s">
        <v>1632</v>
      </c>
      <c r="H19" s="671" t="s">
        <v>494</v>
      </c>
      <c r="I19" s="671" t="s">
        <v>1644</v>
      </c>
      <c r="J19" s="671" t="s">
        <v>1633</v>
      </c>
      <c r="K19" s="671" t="s">
        <v>1645</v>
      </c>
      <c r="L19" s="705">
        <v>0</v>
      </c>
      <c r="M19" s="705">
        <v>0</v>
      </c>
      <c r="N19" s="671">
        <v>3</v>
      </c>
      <c r="O19" s="706">
        <v>1</v>
      </c>
      <c r="P19" s="705"/>
      <c r="Q19" s="682"/>
      <c r="R19" s="671"/>
      <c r="S19" s="682">
        <v>0</v>
      </c>
      <c r="T19" s="706"/>
      <c r="U19" s="242">
        <v>0</v>
      </c>
    </row>
    <row r="20" spans="1:21" ht="14.4" customHeight="1" x14ac:dyDescent="0.3">
      <c r="A20" s="680">
        <v>18</v>
      </c>
      <c r="B20" s="671" t="s">
        <v>495</v>
      </c>
      <c r="C20" s="671">
        <v>1821</v>
      </c>
      <c r="D20" s="703" t="s">
        <v>2438</v>
      </c>
      <c r="E20" s="704" t="s">
        <v>1615</v>
      </c>
      <c r="F20" s="671" t="s">
        <v>1586</v>
      </c>
      <c r="G20" s="671" t="s">
        <v>1646</v>
      </c>
      <c r="H20" s="671" t="s">
        <v>494</v>
      </c>
      <c r="I20" s="671" t="s">
        <v>1052</v>
      </c>
      <c r="J20" s="671" t="s">
        <v>1053</v>
      </c>
      <c r="K20" s="671" t="s">
        <v>1647</v>
      </c>
      <c r="L20" s="705">
        <v>51.62</v>
      </c>
      <c r="M20" s="705">
        <v>206.48</v>
      </c>
      <c r="N20" s="671">
        <v>4</v>
      </c>
      <c r="O20" s="706">
        <v>1</v>
      </c>
      <c r="P20" s="705"/>
      <c r="Q20" s="682">
        <v>0</v>
      </c>
      <c r="R20" s="671"/>
      <c r="S20" s="682">
        <v>0</v>
      </c>
      <c r="T20" s="706"/>
      <c r="U20" s="242">
        <v>0</v>
      </c>
    </row>
    <row r="21" spans="1:21" ht="14.4" customHeight="1" x14ac:dyDescent="0.3">
      <c r="A21" s="680">
        <v>18</v>
      </c>
      <c r="B21" s="671" t="s">
        <v>495</v>
      </c>
      <c r="C21" s="671">
        <v>1821</v>
      </c>
      <c r="D21" s="703" t="s">
        <v>2438</v>
      </c>
      <c r="E21" s="704" t="s">
        <v>1615</v>
      </c>
      <c r="F21" s="671" t="s">
        <v>1586</v>
      </c>
      <c r="G21" s="671" t="s">
        <v>1648</v>
      </c>
      <c r="H21" s="671" t="s">
        <v>494</v>
      </c>
      <c r="I21" s="671" t="s">
        <v>1649</v>
      </c>
      <c r="J21" s="671" t="s">
        <v>1650</v>
      </c>
      <c r="K21" s="671" t="s">
        <v>1651</v>
      </c>
      <c r="L21" s="705">
        <v>36.36</v>
      </c>
      <c r="M21" s="705">
        <v>72.72</v>
      </c>
      <c r="N21" s="671">
        <v>2</v>
      </c>
      <c r="O21" s="706">
        <v>1</v>
      </c>
      <c r="P21" s="705"/>
      <c r="Q21" s="682">
        <v>0</v>
      </c>
      <c r="R21" s="671"/>
      <c r="S21" s="682">
        <v>0</v>
      </c>
      <c r="T21" s="706"/>
      <c r="U21" s="242">
        <v>0</v>
      </c>
    </row>
    <row r="22" spans="1:21" ht="14.4" customHeight="1" x14ac:dyDescent="0.3">
      <c r="A22" s="680">
        <v>18</v>
      </c>
      <c r="B22" s="671" t="s">
        <v>495</v>
      </c>
      <c r="C22" s="671">
        <v>1821</v>
      </c>
      <c r="D22" s="703" t="s">
        <v>2438</v>
      </c>
      <c r="E22" s="704" t="s">
        <v>1615</v>
      </c>
      <c r="F22" s="671" t="s">
        <v>1586</v>
      </c>
      <c r="G22" s="671" t="s">
        <v>1652</v>
      </c>
      <c r="H22" s="671" t="s">
        <v>869</v>
      </c>
      <c r="I22" s="671" t="s">
        <v>1378</v>
      </c>
      <c r="J22" s="671" t="s">
        <v>1580</v>
      </c>
      <c r="K22" s="671" t="s">
        <v>1024</v>
      </c>
      <c r="L22" s="705">
        <v>185.9</v>
      </c>
      <c r="M22" s="705">
        <v>1115.4000000000001</v>
      </c>
      <c r="N22" s="671">
        <v>6</v>
      </c>
      <c r="O22" s="706">
        <v>1.5</v>
      </c>
      <c r="P22" s="705"/>
      <c r="Q22" s="682">
        <v>0</v>
      </c>
      <c r="R22" s="671"/>
      <c r="S22" s="682">
        <v>0</v>
      </c>
      <c r="T22" s="706"/>
      <c r="U22" s="242">
        <v>0</v>
      </c>
    </row>
    <row r="23" spans="1:21" ht="14.4" customHeight="1" x14ac:dyDescent="0.3">
      <c r="A23" s="680">
        <v>18</v>
      </c>
      <c r="B23" s="671" t="s">
        <v>495</v>
      </c>
      <c r="C23" s="671">
        <v>1821</v>
      </c>
      <c r="D23" s="703" t="s">
        <v>2438</v>
      </c>
      <c r="E23" s="704" t="s">
        <v>1615</v>
      </c>
      <c r="F23" s="671" t="s">
        <v>1586</v>
      </c>
      <c r="G23" s="671" t="s">
        <v>1653</v>
      </c>
      <c r="H23" s="671" t="s">
        <v>494</v>
      </c>
      <c r="I23" s="671" t="s">
        <v>735</v>
      </c>
      <c r="J23" s="671" t="s">
        <v>1654</v>
      </c>
      <c r="K23" s="671" t="s">
        <v>1655</v>
      </c>
      <c r="L23" s="705">
        <v>19.66</v>
      </c>
      <c r="M23" s="705">
        <v>58.980000000000004</v>
      </c>
      <c r="N23" s="671">
        <v>3</v>
      </c>
      <c r="O23" s="706">
        <v>0.5</v>
      </c>
      <c r="P23" s="705"/>
      <c r="Q23" s="682">
        <v>0</v>
      </c>
      <c r="R23" s="671"/>
      <c r="S23" s="682">
        <v>0</v>
      </c>
      <c r="T23" s="706"/>
      <c r="U23" s="242">
        <v>0</v>
      </c>
    </row>
    <row r="24" spans="1:21" ht="14.4" customHeight="1" x14ac:dyDescent="0.3">
      <c r="A24" s="680">
        <v>18</v>
      </c>
      <c r="B24" s="671" t="s">
        <v>495</v>
      </c>
      <c r="C24" s="671">
        <v>1821</v>
      </c>
      <c r="D24" s="703" t="s">
        <v>2438</v>
      </c>
      <c r="E24" s="704" t="s">
        <v>1615</v>
      </c>
      <c r="F24" s="671" t="s">
        <v>1586</v>
      </c>
      <c r="G24" s="671" t="s">
        <v>1656</v>
      </c>
      <c r="H24" s="671" t="s">
        <v>869</v>
      </c>
      <c r="I24" s="671" t="s">
        <v>1105</v>
      </c>
      <c r="J24" s="671" t="s">
        <v>1106</v>
      </c>
      <c r="K24" s="671" t="s">
        <v>1560</v>
      </c>
      <c r="L24" s="705">
        <v>1344.66</v>
      </c>
      <c r="M24" s="705">
        <v>4033.9800000000005</v>
      </c>
      <c r="N24" s="671">
        <v>3</v>
      </c>
      <c r="O24" s="706">
        <v>0.5</v>
      </c>
      <c r="P24" s="705"/>
      <c r="Q24" s="682">
        <v>0</v>
      </c>
      <c r="R24" s="671"/>
      <c r="S24" s="682">
        <v>0</v>
      </c>
      <c r="T24" s="706"/>
      <c r="U24" s="242">
        <v>0</v>
      </c>
    </row>
    <row r="25" spans="1:21" ht="14.4" customHeight="1" x14ac:dyDescent="0.3">
      <c r="A25" s="680">
        <v>18</v>
      </c>
      <c r="B25" s="671" t="s">
        <v>495</v>
      </c>
      <c r="C25" s="671">
        <v>1821</v>
      </c>
      <c r="D25" s="703" t="s">
        <v>2438</v>
      </c>
      <c r="E25" s="704" t="s">
        <v>1615</v>
      </c>
      <c r="F25" s="671" t="s">
        <v>1586</v>
      </c>
      <c r="G25" s="671" t="s">
        <v>1657</v>
      </c>
      <c r="H25" s="671" t="s">
        <v>494</v>
      </c>
      <c r="I25" s="671" t="s">
        <v>1658</v>
      </c>
      <c r="J25" s="671" t="s">
        <v>1659</v>
      </c>
      <c r="K25" s="671" t="s">
        <v>1660</v>
      </c>
      <c r="L25" s="705">
        <v>432.32</v>
      </c>
      <c r="M25" s="705">
        <v>1729.28</v>
      </c>
      <c r="N25" s="671">
        <v>4</v>
      </c>
      <c r="O25" s="706">
        <v>1.5</v>
      </c>
      <c r="P25" s="705"/>
      <c r="Q25" s="682">
        <v>0</v>
      </c>
      <c r="R25" s="671"/>
      <c r="S25" s="682">
        <v>0</v>
      </c>
      <c r="T25" s="706"/>
      <c r="U25" s="242">
        <v>0</v>
      </c>
    </row>
    <row r="26" spans="1:21" ht="14.4" customHeight="1" x14ac:dyDescent="0.3">
      <c r="A26" s="680">
        <v>18</v>
      </c>
      <c r="B26" s="671" t="s">
        <v>495</v>
      </c>
      <c r="C26" s="671">
        <v>1821</v>
      </c>
      <c r="D26" s="703" t="s">
        <v>2438</v>
      </c>
      <c r="E26" s="704" t="s">
        <v>1615</v>
      </c>
      <c r="F26" s="671" t="s">
        <v>1586</v>
      </c>
      <c r="G26" s="671" t="s">
        <v>1661</v>
      </c>
      <c r="H26" s="671" t="s">
        <v>494</v>
      </c>
      <c r="I26" s="671" t="s">
        <v>1662</v>
      </c>
      <c r="J26" s="671" t="s">
        <v>1303</v>
      </c>
      <c r="K26" s="671" t="s">
        <v>1663</v>
      </c>
      <c r="L26" s="705">
        <v>185.9</v>
      </c>
      <c r="M26" s="705">
        <v>557.70000000000005</v>
      </c>
      <c r="N26" s="671">
        <v>3</v>
      </c>
      <c r="O26" s="706">
        <v>0.5</v>
      </c>
      <c r="P26" s="705"/>
      <c r="Q26" s="682">
        <v>0</v>
      </c>
      <c r="R26" s="671"/>
      <c r="S26" s="682">
        <v>0</v>
      </c>
      <c r="T26" s="706"/>
      <c r="U26" s="242">
        <v>0</v>
      </c>
    </row>
    <row r="27" spans="1:21" ht="14.4" customHeight="1" x14ac:dyDescent="0.3">
      <c r="A27" s="680">
        <v>18</v>
      </c>
      <c r="B27" s="671" t="s">
        <v>495</v>
      </c>
      <c r="C27" s="671">
        <v>1821</v>
      </c>
      <c r="D27" s="703" t="s">
        <v>2438</v>
      </c>
      <c r="E27" s="704" t="s">
        <v>1615</v>
      </c>
      <c r="F27" s="671" t="s">
        <v>1586</v>
      </c>
      <c r="G27" s="671" t="s">
        <v>1664</v>
      </c>
      <c r="H27" s="671" t="s">
        <v>869</v>
      </c>
      <c r="I27" s="671" t="s">
        <v>1392</v>
      </c>
      <c r="J27" s="671" t="s">
        <v>1575</v>
      </c>
      <c r="K27" s="671" t="s">
        <v>1576</v>
      </c>
      <c r="L27" s="705">
        <v>1713.59</v>
      </c>
      <c r="M27" s="705">
        <v>3427.18</v>
      </c>
      <c r="N27" s="671">
        <v>2</v>
      </c>
      <c r="O27" s="706">
        <v>1</v>
      </c>
      <c r="P27" s="705">
        <v>3427.18</v>
      </c>
      <c r="Q27" s="682">
        <v>1</v>
      </c>
      <c r="R27" s="671">
        <v>2</v>
      </c>
      <c r="S27" s="682">
        <v>1</v>
      </c>
      <c r="T27" s="706">
        <v>1</v>
      </c>
      <c r="U27" s="242">
        <v>1</v>
      </c>
    </row>
    <row r="28" spans="1:21" ht="14.4" customHeight="1" x14ac:dyDescent="0.3">
      <c r="A28" s="680">
        <v>18</v>
      </c>
      <c r="B28" s="671" t="s">
        <v>495</v>
      </c>
      <c r="C28" s="671">
        <v>1821</v>
      </c>
      <c r="D28" s="703" t="s">
        <v>2438</v>
      </c>
      <c r="E28" s="704" t="s">
        <v>1615</v>
      </c>
      <c r="F28" s="671" t="s">
        <v>1586</v>
      </c>
      <c r="G28" s="671" t="s">
        <v>1665</v>
      </c>
      <c r="H28" s="671" t="s">
        <v>494</v>
      </c>
      <c r="I28" s="671" t="s">
        <v>1666</v>
      </c>
      <c r="J28" s="671" t="s">
        <v>1667</v>
      </c>
      <c r="K28" s="671" t="s">
        <v>1625</v>
      </c>
      <c r="L28" s="705">
        <v>0</v>
      </c>
      <c r="M28" s="705">
        <v>0</v>
      </c>
      <c r="N28" s="671">
        <v>1</v>
      </c>
      <c r="O28" s="706">
        <v>1</v>
      </c>
      <c r="P28" s="705"/>
      <c r="Q28" s="682"/>
      <c r="R28" s="671"/>
      <c r="S28" s="682">
        <v>0</v>
      </c>
      <c r="T28" s="706"/>
      <c r="U28" s="242">
        <v>0</v>
      </c>
    </row>
    <row r="29" spans="1:21" ht="14.4" customHeight="1" x14ac:dyDescent="0.3">
      <c r="A29" s="680">
        <v>18</v>
      </c>
      <c r="B29" s="671" t="s">
        <v>495</v>
      </c>
      <c r="C29" s="671">
        <v>89301181</v>
      </c>
      <c r="D29" s="703" t="s">
        <v>2439</v>
      </c>
      <c r="E29" s="704" t="s">
        <v>1602</v>
      </c>
      <c r="F29" s="671" t="s">
        <v>1586</v>
      </c>
      <c r="G29" s="671" t="s">
        <v>1643</v>
      </c>
      <c r="H29" s="671" t="s">
        <v>869</v>
      </c>
      <c r="I29" s="671" t="s">
        <v>1109</v>
      </c>
      <c r="J29" s="671" t="s">
        <v>1110</v>
      </c>
      <c r="K29" s="671" t="s">
        <v>1562</v>
      </c>
      <c r="L29" s="705">
        <v>216.16</v>
      </c>
      <c r="M29" s="705">
        <v>432.32</v>
      </c>
      <c r="N29" s="671">
        <v>2</v>
      </c>
      <c r="O29" s="706">
        <v>0.5</v>
      </c>
      <c r="P29" s="705"/>
      <c r="Q29" s="682">
        <v>0</v>
      </c>
      <c r="R29" s="671"/>
      <c r="S29" s="682">
        <v>0</v>
      </c>
      <c r="T29" s="706"/>
      <c r="U29" s="242">
        <v>0</v>
      </c>
    </row>
    <row r="30" spans="1:21" ht="14.4" customHeight="1" x14ac:dyDescent="0.3">
      <c r="A30" s="680">
        <v>18</v>
      </c>
      <c r="B30" s="671" t="s">
        <v>495</v>
      </c>
      <c r="C30" s="671">
        <v>89301181</v>
      </c>
      <c r="D30" s="703" t="s">
        <v>2439</v>
      </c>
      <c r="E30" s="704" t="s">
        <v>1602</v>
      </c>
      <c r="F30" s="671" t="s">
        <v>1586</v>
      </c>
      <c r="G30" s="671" t="s">
        <v>1626</v>
      </c>
      <c r="H30" s="671" t="s">
        <v>494</v>
      </c>
      <c r="I30" s="671" t="s">
        <v>1068</v>
      </c>
      <c r="J30" s="671" t="s">
        <v>1069</v>
      </c>
      <c r="K30" s="671" t="s">
        <v>1627</v>
      </c>
      <c r="L30" s="705">
        <v>0</v>
      </c>
      <c r="M30" s="705">
        <v>0</v>
      </c>
      <c r="N30" s="671">
        <v>3</v>
      </c>
      <c r="O30" s="706">
        <v>0.5</v>
      </c>
      <c r="P30" s="705"/>
      <c r="Q30" s="682"/>
      <c r="R30" s="671"/>
      <c r="S30" s="682">
        <v>0</v>
      </c>
      <c r="T30" s="706"/>
      <c r="U30" s="242">
        <v>0</v>
      </c>
    </row>
    <row r="31" spans="1:21" ht="14.4" customHeight="1" x14ac:dyDescent="0.3">
      <c r="A31" s="680">
        <v>18</v>
      </c>
      <c r="B31" s="671" t="s">
        <v>495</v>
      </c>
      <c r="C31" s="671">
        <v>89301181</v>
      </c>
      <c r="D31" s="703" t="s">
        <v>2439</v>
      </c>
      <c r="E31" s="704" t="s">
        <v>1602</v>
      </c>
      <c r="F31" s="671" t="s">
        <v>1586</v>
      </c>
      <c r="G31" s="671" t="s">
        <v>1632</v>
      </c>
      <c r="H31" s="671" t="s">
        <v>494</v>
      </c>
      <c r="I31" s="671" t="s">
        <v>1644</v>
      </c>
      <c r="J31" s="671" t="s">
        <v>1633</v>
      </c>
      <c r="K31" s="671" t="s">
        <v>1645</v>
      </c>
      <c r="L31" s="705">
        <v>0</v>
      </c>
      <c r="M31" s="705">
        <v>0</v>
      </c>
      <c r="N31" s="671">
        <v>2</v>
      </c>
      <c r="O31" s="706">
        <v>0.5</v>
      </c>
      <c r="P31" s="705"/>
      <c r="Q31" s="682"/>
      <c r="R31" s="671"/>
      <c r="S31" s="682">
        <v>0</v>
      </c>
      <c r="T31" s="706"/>
      <c r="U31" s="242">
        <v>0</v>
      </c>
    </row>
    <row r="32" spans="1:21" ht="14.4" customHeight="1" x14ac:dyDescent="0.3">
      <c r="A32" s="680">
        <v>18</v>
      </c>
      <c r="B32" s="671" t="s">
        <v>495</v>
      </c>
      <c r="C32" s="671">
        <v>89301181</v>
      </c>
      <c r="D32" s="703" t="s">
        <v>2439</v>
      </c>
      <c r="E32" s="704" t="s">
        <v>1602</v>
      </c>
      <c r="F32" s="671" t="s">
        <v>1586</v>
      </c>
      <c r="G32" s="671" t="s">
        <v>1632</v>
      </c>
      <c r="H32" s="671" t="s">
        <v>494</v>
      </c>
      <c r="I32" s="671" t="s">
        <v>1080</v>
      </c>
      <c r="J32" s="671" t="s">
        <v>1633</v>
      </c>
      <c r="K32" s="671" t="s">
        <v>1634</v>
      </c>
      <c r="L32" s="705">
        <v>20.079999999999998</v>
      </c>
      <c r="M32" s="705">
        <v>20.079999999999998</v>
      </c>
      <c r="N32" s="671">
        <v>1</v>
      </c>
      <c r="O32" s="706">
        <v>1</v>
      </c>
      <c r="P32" s="705"/>
      <c r="Q32" s="682">
        <v>0</v>
      </c>
      <c r="R32" s="671"/>
      <c r="S32" s="682">
        <v>0</v>
      </c>
      <c r="T32" s="706"/>
      <c r="U32" s="242">
        <v>0</v>
      </c>
    </row>
    <row r="33" spans="1:21" ht="14.4" customHeight="1" x14ac:dyDescent="0.3">
      <c r="A33" s="680">
        <v>18</v>
      </c>
      <c r="B33" s="671" t="s">
        <v>495</v>
      </c>
      <c r="C33" s="671">
        <v>89301181</v>
      </c>
      <c r="D33" s="703" t="s">
        <v>2439</v>
      </c>
      <c r="E33" s="704" t="s">
        <v>1602</v>
      </c>
      <c r="F33" s="671" t="s">
        <v>1586</v>
      </c>
      <c r="G33" s="671" t="s">
        <v>1668</v>
      </c>
      <c r="H33" s="671" t="s">
        <v>494</v>
      </c>
      <c r="I33" s="671" t="s">
        <v>1171</v>
      </c>
      <c r="J33" s="671" t="s">
        <v>1669</v>
      </c>
      <c r="K33" s="671" t="s">
        <v>1670</v>
      </c>
      <c r="L33" s="705">
        <v>55.71</v>
      </c>
      <c r="M33" s="705">
        <v>55.71</v>
      </c>
      <c r="N33" s="671">
        <v>1</v>
      </c>
      <c r="O33" s="706">
        <v>0.5</v>
      </c>
      <c r="P33" s="705"/>
      <c r="Q33" s="682">
        <v>0</v>
      </c>
      <c r="R33" s="671"/>
      <c r="S33" s="682">
        <v>0</v>
      </c>
      <c r="T33" s="706"/>
      <c r="U33" s="242">
        <v>0</v>
      </c>
    </row>
    <row r="34" spans="1:21" ht="14.4" customHeight="1" x14ac:dyDescent="0.3">
      <c r="A34" s="680">
        <v>18</v>
      </c>
      <c r="B34" s="671" t="s">
        <v>495</v>
      </c>
      <c r="C34" s="671">
        <v>89301181</v>
      </c>
      <c r="D34" s="703" t="s">
        <v>2439</v>
      </c>
      <c r="E34" s="704" t="s">
        <v>1602</v>
      </c>
      <c r="F34" s="671" t="s">
        <v>1586</v>
      </c>
      <c r="G34" s="671" t="s">
        <v>1621</v>
      </c>
      <c r="H34" s="671" t="s">
        <v>869</v>
      </c>
      <c r="I34" s="671" t="s">
        <v>1371</v>
      </c>
      <c r="J34" s="671" t="s">
        <v>1522</v>
      </c>
      <c r="K34" s="671" t="s">
        <v>1572</v>
      </c>
      <c r="L34" s="705">
        <v>465.7</v>
      </c>
      <c r="M34" s="705">
        <v>465.7</v>
      </c>
      <c r="N34" s="671">
        <v>1</v>
      </c>
      <c r="O34" s="706">
        <v>0.5</v>
      </c>
      <c r="P34" s="705"/>
      <c r="Q34" s="682">
        <v>0</v>
      </c>
      <c r="R34" s="671"/>
      <c r="S34" s="682">
        <v>0</v>
      </c>
      <c r="T34" s="706"/>
      <c r="U34" s="242">
        <v>0</v>
      </c>
    </row>
    <row r="35" spans="1:21" ht="14.4" customHeight="1" x14ac:dyDescent="0.3">
      <c r="A35" s="680">
        <v>18</v>
      </c>
      <c r="B35" s="671" t="s">
        <v>495</v>
      </c>
      <c r="C35" s="671">
        <v>89301181</v>
      </c>
      <c r="D35" s="703" t="s">
        <v>2439</v>
      </c>
      <c r="E35" s="704" t="s">
        <v>1602</v>
      </c>
      <c r="F35" s="671" t="s">
        <v>1586</v>
      </c>
      <c r="G35" s="671" t="s">
        <v>1635</v>
      </c>
      <c r="H35" s="671" t="s">
        <v>869</v>
      </c>
      <c r="I35" s="671" t="s">
        <v>975</v>
      </c>
      <c r="J35" s="671" t="s">
        <v>976</v>
      </c>
      <c r="K35" s="671" t="s">
        <v>977</v>
      </c>
      <c r="L35" s="705">
        <v>132.35</v>
      </c>
      <c r="M35" s="705">
        <v>397.04999999999995</v>
      </c>
      <c r="N35" s="671">
        <v>3</v>
      </c>
      <c r="O35" s="706">
        <v>0.5</v>
      </c>
      <c r="P35" s="705"/>
      <c r="Q35" s="682">
        <v>0</v>
      </c>
      <c r="R35" s="671"/>
      <c r="S35" s="682">
        <v>0</v>
      </c>
      <c r="T35" s="706"/>
      <c r="U35" s="242">
        <v>0</v>
      </c>
    </row>
    <row r="36" spans="1:21" ht="14.4" customHeight="1" x14ac:dyDescent="0.3">
      <c r="A36" s="680">
        <v>18</v>
      </c>
      <c r="B36" s="671" t="s">
        <v>495</v>
      </c>
      <c r="C36" s="671">
        <v>89301181</v>
      </c>
      <c r="D36" s="703" t="s">
        <v>2439</v>
      </c>
      <c r="E36" s="704" t="s">
        <v>1602</v>
      </c>
      <c r="F36" s="671" t="s">
        <v>1586</v>
      </c>
      <c r="G36" s="671" t="s">
        <v>1665</v>
      </c>
      <c r="H36" s="671" t="s">
        <v>494</v>
      </c>
      <c r="I36" s="671" t="s">
        <v>1671</v>
      </c>
      <c r="J36" s="671" t="s">
        <v>1672</v>
      </c>
      <c r="K36" s="671" t="s">
        <v>1651</v>
      </c>
      <c r="L36" s="705">
        <v>0</v>
      </c>
      <c r="M36" s="705">
        <v>0</v>
      </c>
      <c r="N36" s="671">
        <v>1</v>
      </c>
      <c r="O36" s="706">
        <v>1</v>
      </c>
      <c r="P36" s="705"/>
      <c r="Q36" s="682"/>
      <c r="R36" s="671"/>
      <c r="S36" s="682">
        <v>0</v>
      </c>
      <c r="T36" s="706"/>
      <c r="U36" s="242">
        <v>0</v>
      </c>
    </row>
    <row r="37" spans="1:21" ht="14.4" customHeight="1" x14ac:dyDescent="0.3">
      <c r="A37" s="680">
        <v>18</v>
      </c>
      <c r="B37" s="671" t="s">
        <v>495</v>
      </c>
      <c r="C37" s="671">
        <v>89301181</v>
      </c>
      <c r="D37" s="703" t="s">
        <v>2439</v>
      </c>
      <c r="E37" s="704" t="s">
        <v>1603</v>
      </c>
      <c r="F37" s="671" t="s">
        <v>1586</v>
      </c>
      <c r="G37" s="671" t="s">
        <v>1628</v>
      </c>
      <c r="H37" s="671" t="s">
        <v>494</v>
      </c>
      <c r="I37" s="671" t="s">
        <v>1629</v>
      </c>
      <c r="J37" s="671" t="s">
        <v>1630</v>
      </c>
      <c r="K37" s="671" t="s">
        <v>1631</v>
      </c>
      <c r="L37" s="705">
        <v>69.180000000000007</v>
      </c>
      <c r="M37" s="705">
        <v>69.180000000000007</v>
      </c>
      <c r="N37" s="671">
        <v>1</v>
      </c>
      <c r="O37" s="706">
        <v>1</v>
      </c>
      <c r="P37" s="705"/>
      <c r="Q37" s="682">
        <v>0</v>
      </c>
      <c r="R37" s="671"/>
      <c r="S37" s="682">
        <v>0</v>
      </c>
      <c r="T37" s="706"/>
      <c r="U37" s="242">
        <v>0</v>
      </c>
    </row>
    <row r="38" spans="1:21" ht="14.4" customHeight="1" x14ac:dyDescent="0.3">
      <c r="A38" s="680">
        <v>18</v>
      </c>
      <c r="B38" s="671" t="s">
        <v>495</v>
      </c>
      <c r="C38" s="671">
        <v>89301181</v>
      </c>
      <c r="D38" s="703" t="s">
        <v>2439</v>
      </c>
      <c r="E38" s="704" t="s">
        <v>1603</v>
      </c>
      <c r="F38" s="671" t="s">
        <v>1586</v>
      </c>
      <c r="G38" s="671" t="s">
        <v>1643</v>
      </c>
      <c r="H38" s="671" t="s">
        <v>869</v>
      </c>
      <c r="I38" s="671" t="s">
        <v>921</v>
      </c>
      <c r="J38" s="671" t="s">
        <v>922</v>
      </c>
      <c r="K38" s="671" t="s">
        <v>1535</v>
      </c>
      <c r="L38" s="705">
        <v>162.13</v>
      </c>
      <c r="M38" s="705">
        <v>162.13</v>
      </c>
      <c r="N38" s="671">
        <v>1</v>
      </c>
      <c r="O38" s="706">
        <v>0.5</v>
      </c>
      <c r="P38" s="705">
        <v>162.13</v>
      </c>
      <c r="Q38" s="682">
        <v>1</v>
      </c>
      <c r="R38" s="671">
        <v>1</v>
      </c>
      <c r="S38" s="682">
        <v>1</v>
      </c>
      <c r="T38" s="706">
        <v>0.5</v>
      </c>
      <c r="U38" s="242">
        <v>1</v>
      </c>
    </row>
    <row r="39" spans="1:21" ht="14.4" customHeight="1" x14ac:dyDescent="0.3">
      <c r="A39" s="680">
        <v>18</v>
      </c>
      <c r="B39" s="671" t="s">
        <v>495</v>
      </c>
      <c r="C39" s="671">
        <v>89301181</v>
      </c>
      <c r="D39" s="703" t="s">
        <v>2439</v>
      </c>
      <c r="E39" s="704" t="s">
        <v>1603</v>
      </c>
      <c r="F39" s="671" t="s">
        <v>1586</v>
      </c>
      <c r="G39" s="671" t="s">
        <v>1643</v>
      </c>
      <c r="H39" s="671" t="s">
        <v>869</v>
      </c>
      <c r="I39" s="671" t="s">
        <v>1109</v>
      </c>
      <c r="J39" s="671" t="s">
        <v>1110</v>
      </c>
      <c r="K39" s="671" t="s">
        <v>1562</v>
      </c>
      <c r="L39" s="705">
        <v>216.16</v>
      </c>
      <c r="M39" s="705">
        <v>216.16</v>
      </c>
      <c r="N39" s="671">
        <v>1</v>
      </c>
      <c r="O39" s="706">
        <v>0.5</v>
      </c>
      <c r="P39" s="705"/>
      <c r="Q39" s="682">
        <v>0</v>
      </c>
      <c r="R39" s="671"/>
      <c r="S39" s="682">
        <v>0</v>
      </c>
      <c r="T39" s="706"/>
      <c r="U39" s="242">
        <v>0</v>
      </c>
    </row>
    <row r="40" spans="1:21" ht="14.4" customHeight="1" x14ac:dyDescent="0.3">
      <c r="A40" s="680">
        <v>18</v>
      </c>
      <c r="B40" s="671" t="s">
        <v>495</v>
      </c>
      <c r="C40" s="671">
        <v>89301181</v>
      </c>
      <c r="D40" s="703" t="s">
        <v>2439</v>
      </c>
      <c r="E40" s="704" t="s">
        <v>1603</v>
      </c>
      <c r="F40" s="671" t="s">
        <v>1586</v>
      </c>
      <c r="G40" s="671" t="s">
        <v>1673</v>
      </c>
      <c r="H40" s="671" t="s">
        <v>494</v>
      </c>
      <c r="I40" s="671" t="s">
        <v>1674</v>
      </c>
      <c r="J40" s="671" t="s">
        <v>1675</v>
      </c>
      <c r="K40" s="671" t="s">
        <v>1676</v>
      </c>
      <c r="L40" s="705">
        <v>71.2</v>
      </c>
      <c r="M40" s="705">
        <v>71.2</v>
      </c>
      <c r="N40" s="671">
        <v>1</v>
      </c>
      <c r="O40" s="706">
        <v>0.5</v>
      </c>
      <c r="P40" s="705"/>
      <c r="Q40" s="682">
        <v>0</v>
      </c>
      <c r="R40" s="671"/>
      <c r="S40" s="682">
        <v>0</v>
      </c>
      <c r="T40" s="706"/>
      <c r="U40" s="242">
        <v>0</v>
      </c>
    </row>
    <row r="41" spans="1:21" ht="14.4" customHeight="1" x14ac:dyDescent="0.3">
      <c r="A41" s="680">
        <v>18</v>
      </c>
      <c r="B41" s="671" t="s">
        <v>495</v>
      </c>
      <c r="C41" s="671">
        <v>89301181</v>
      </c>
      <c r="D41" s="703" t="s">
        <v>2439</v>
      </c>
      <c r="E41" s="704" t="s">
        <v>1603</v>
      </c>
      <c r="F41" s="671" t="s">
        <v>1586</v>
      </c>
      <c r="G41" s="671" t="s">
        <v>1668</v>
      </c>
      <c r="H41" s="671" t="s">
        <v>494</v>
      </c>
      <c r="I41" s="671" t="s">
        <v>1171</v>
      </c>
      <c r="J41" s="671" t="s">
        <v>1669</v>
      </c>
      <c r="K41" s="671" t="s">
        <v>1670</v>
      </c>
      <c r="L41" s="705">
        <v>55.71</v>
      </c>
      <c r="M41" s="705">
        <v>111.42</v>
      </c>
      <c r="N41" s="671">
        <v>2</v>
      </c>
      <c r="O41" s="706">
        <v>1</v>
      </c>
      <c r="P41" s="705"/>
      <c r="Q41" s="682">
        <v>0</v>
      </c>
      <c r="R41" s="671"/>
      <c r="S41" s="682">
        <v>0</v>
      </c>
      <c r="T41" s="706"/>
      <c r="U41" s="242">
        <v>0</v>
      </c>
    </row>
    <row r="42" spans="1:21" ht="14.4" customHeight="1" x14ac:dyDescent="0.3">
      <c r="A42" s="680">
        <v>18</v>
      </c>
      <c r="B42" s="671" t="s">
        <v>495</v>
      </c>
      <c r="C42" s="671">
        <v>89301181</v>
      </c>
      <c r="D42" s="703" t="s">
        <v>2439</v>
      </c>
      <c r="E42" s="704" t="s">
        <v>1603</v>
      </c>
      <c r="F42" s="671" t="s">
        <v>1586</v>
      </c>
      <c r="G42" s="671" t="s">
        <v>1621</v>
      </c>
      <c r="H42" s="671" t="s">
        <v>869</v>
      </c>
      <c r="I42" s="671" t="s">
        <v>1371</v>
      </c>
      <c r="J42" s="671" t="s">
        <v>1522</v>
      </c>
      <c r="K42" s="671" t="s">
        <v>1572</v>
      </c>
      <c r="L42" s="705">
        <v>465.7</v>
      </c>
      <c r="M42" s="705">
        <v>465.7</v>
      </c>
      <c r="N42" s="671">
        <v>1</v>
      </c>
      <c r="O42" s="706">
        <v>0.5</v>
      </c>
      <c r="P42" s="705"/>
      <c r="Q42" s="682">
        <v>0</v>
      </c>
      <c r="R42" s="671"/>
      <c r="S42" s="682">
        <v>0</v>
      </c>
      <c r="T42" s="706"/>
      <c r="U42" s="242">
        <v>0</v>
      </c>
    </row>
    <row r="43" spans="1:21" ht="14.4" customHeight="1" x14ac:dyDescent="0.3">
      <c r="A43" s="680">
        <v>18</v>
      </c>
      <c r="B43" s="671" t="s">
        <v>495</v>
      </c>
      <c r="C43" s="671">
        <v>89301181</v>
      </c>
      <c r="D43" s="703" t="s">
        <v>2439</v>
      </c>
      <c r="E43" s="704" t="s">
        <v>1603</v>
      </c>
      <c r="F43" s="671" t="s">
        <v>1586</v>
      </c>
      <c r="G43" s="671" t="s">
        <v>1677</v>
      </c>
      <c r="H43" s="671" t="s">
        <v>869</v>
      </c>
      <c r="I43" s="671" t="s">
        <v>1678</v>
      </c>
      <c r="J43" s="671" t="s">
        <v>1382</v>
      </c>
      <c r="K43" s="671" t="s">
        <v>1679</v>
      </c>
      <c r="L43" s="705">
        <v>45.54</v>
      </c>
      <c r="M43" s="705">
        <v>45.54</v>
      </c>
      <c r="N43" s="671">
        <v>1</v>
      </c>
      <c r="O43" s="706">
        <v>1</v>
      </c>
      <c r="P43" s="705"/>
      <c r="Q43" s="682">
        <v>0</v>
      </c>
      <c r="R43" s="671"/>
      <c r="S43" s="682">
        <v>0</v>
      </c>
      <c r="T43" s="706"/>
      <c r="U43" s="242">
        <v>0</v>
      </c>
    </row>
    <row r="44" spans="1:21" ht="14.4" customHeight="1" x14ac:dyDescent="0.3">
      <c r="A44" s="680">
        <v>18</v>
      </c>
      <c r="B44" s="671" t="s">
        <v>495</v>
      </c>
      <c r="C44" s="671">
        <v>89301181</v>
      </c>
      <c r="D44" s="703" t="s">
        <v>2439</v>
      </c>
      <c r="E44" s="704" t="s">
        <v>1603</v>
      </c>
      <c r="F44" s="671" t="s">
        <v>1586</v>
      </c>
      <c r="G44" s="671" t="s">
        <v>1680</v>
      </c>
      <c r="H44" s="671" t="s">
        <v>494</v>
      </c>
      <c r="I44" s="671" t="s">
        <v>1048</v>
      </c>
      <c r="J44" s="671" t="s">
        <v>1049</v>
      </c>
      <c r="K44" s="671" t="s">
        <v>1681</v>
      </c>
      <c r="L44" s="705">
        <v>66.13</v>
      </c>
      <c r="M44" s="705">
        <v>66.13</v>
      </c>
      <c r="N44" s="671">
        <v>1</v>
      </c>
      <c r="O44" s="706">
        <v>1</v>
      </c>
      <c r="P44" s="705">
        <v>66.13</v>
      </c>
      <c r="Q44" s="682">
        <v>1</v>
      </c>
      <c r="R44" s="671">
        <v>1</v>
      </c>
      <c r="S44" s="682">
        <v>1</v>
      </c>
      <c r="T44" s="706">
        <v>1</v>
      </c>
      <c r="U44" s="242">
        <v>1</v>
      </c>
    </row>
    <row r="45" spans="1:21" ht="14.4" customHeight="1" x14ac:dyDescent="0.3">
      <c r="A45" s="680">
        <v>18</v>
      </c>
      <c r="B45" s="671" t="s">
        <v>495</v>
      </c>
      <c r="C45" s="671">
        <v>89301181</v>
      </c>
      <c r="D45" s="703" t="s">
        <v>2439</v>
      </c>
      <c r="E45" s="704" t="s">
        <v>1603</v>
      </c>
      <c r="F45" s="671" t="s">
        <v>1586</v>
      </c>
      <c r="G45" s="671" t="s">
        <v>1682</v>
      </c>
      <c r="H45" s="671" t="s">
        <v>494</v>
      </c>
      <c r="I45" s="671" t="s">
        <v>1683</v>
      </c>
      <c r="J45" s="671" t="s">
        <v>1684</v>
      </c>
      <c r="K45" s="671" t="s">
        <v>860</v>
      </c>
      <c r="L45" s="705">
        <v>221.6</v>
      </c>
      <c r="M45" s="705">
        <v>221.6</v>
      </c>
      <c r="N45" s="671">
        <v>1</v>
      </c>
      <c r="O45" s="706">
        <v>0.5</v>
      </c>
      <c r="P45" s="705">
        <v>221.6</v>
      </c>
      <c r="Q45" s="682">
        <v>1</v>
      </c>
      <c r="R45" s="671">
        <v>1</v>
      </c>
      <c r="S45" s="682">
        <v>1</v>
      </c>
      <c r="T45" s="706">
        <v>0.5</v>
      </c>
      <c r="U45" s="242">
        <v>1</v>
      </c>
    </row>
    <row r="46" spans="1:21" ht="14.4" customHeight="1" x14ac:dyDescent="0.3">
      <c r="A46" s="680">
        <v>18</v>
      </c>
      <c r="B46" s="671" t="s">
        <v>495</v>
      </c>
      <c r="C46" s="671">
        <v>89301181</v>
      </c>
      <c r="D46" s="703" t="s">
        <v>2439</v>
      </c>
      <c r="E46" s="704" t="s">
        <v>1603</v>
      </c>
      <c r="F46" s="671" t="s">
        <v>1586</v>
      </c>
      <c r="G46" s="671" t="s">
        <v>1682</v>
      </c>
      <c r="H46" s="671" t="s">
        <v>494</v>
      </c>
      <c r="I46" s="671" t="s">
        <v>743</v>
      </c>
      <c r="J46" s="671" t="s">
        <v>744</v>
      </c>
      <c r="K46" s="671" t="s">
        <v>745</v>
      </c>
      <c r="L46" s="705">
        <v>295.45</v>
      </c>
      <c r="M46" s="705">
        <v>1181.8</v>
      </c>
      <c r="N46" s="671">
        <v>4</v>
      </c>
      <c r="O46" s="706">
        <v>1.5</v>
      </c>
      <c r="P46" s="705"/>
      <c r="Q46" s="682">
        <v>0</v>
      </c>
      <c r="R46" s="671"/>
      <c r="S46" s="682">
        <v>0</v>
      </c>
      <c r="T46" s="706"/>
      <c r="U46" s="242">
        <v>0</v>
      </c>
    </row>
    <row r="47" spans="1:21" ht="14.4" customHeight="1" x14ac:dyDescent="0.3">
      <c r="A47" s="680">
        <v>18</v>
      </c>
      <c r="B47" s="671" t="s">
        <v>495</v>
      </c>
      <c r="C47" s="671">
        <v>89301181</v>
      </c>
      <c r="D47" s="703" t="s">
        <v>2439</v>
      </c>
      <c r="E47" s="704" t="s">
        <v>1603</v>
      </c>
      <c r="F47" s="671" t="s">
        <v>1586</v>
      </c>
      <c r="G47" s="671" t="s">
        <v>1653</v>
      </c>
      <c r="H47" s="671" t="s">
        <v>494</v>
      </c>
      <c r="I47" s="671" t="s">
        <v>735</v>
      </c>
      <c r="J47" s="671" t="s">
        <v>1654</v>
      </c>
      <c r="K47" s="671" t="s">
        <v>1655</v>
      </c>
      <c r="L47" s="705">
        <v>19.66</v>
      </c>
      <c r="M47" s="705">
        <v>19.66</v>
      </c>
      <c r="N47" s="671">
        <v>1</v>
      </c>
      <c r="O47" s="706">
        <v>0.5</v>
      </c>
      <c r="P47" s="705"/>
      <c r="Q47" s="682">
        <v>0</v>
      </c>
      <c r="R47" s="671"/>
      <c r="S47" s="682">
        <v>0</v>
      </c>
      <c r="T47" s="706"/>
      <c r="U47" s="242">
        <v>0</v>
      </c>
    </row>
    <row r="48" spans="1:21" ht="14.4" customHeight="1" x14ac:dyDescent="0.3">
      <c r="A48" s="680">
        <v>18</v>
      </c>
      <c r="B48" s="671" t="s">
        <v>495</v>
      </c>
      <c r="C48" s="671">
        <v>89301181</v>
      </c>
      <c r="D48" s="703" t="s">
        <v>2439</v>
      </c>
      <c r="E48" s="704" t="s">
        <v>1603</v>
      </c>
      <c r="F48" s="671" t="s">
        <v>1586</v>
      </c>
      <c r="G48" s="671" t="s">
        <v>1635</v>
      </c>
      <c r="H48" s="671" t="s">
        <v>494</v>
      </c>
      <c r="I48" s="671" t="s">
        <v>1685</v>
      </c>
      <c r="J48" s="671" t="s">
        <v>1686</v>
      </c>
      <c r="K48" s="671" t="s">
        <v>1687</v>
      </c>
      <c r="L48" s="705">
        <v>117.79</v>
      </c>
      <c r="M48" s="705">
        <v>117.79</v>
      </c>
      <c r="N48" s="671">
        <v>1</v>
      </c>
      <c r="O48" s="706">
        <v>0.5</v>
      </c>
      <c r="P48" s="705"/>
      <c r="Q48" s="682">
        <v>0</v>
      </c>
      <c r="R48" s="671"/>
      <c r="S48" s="682">
        <v>0</v>
      </c>
      <c r="T48" s="706"/>
      <c r="U48" s="242">
        <v>0</v>
      </c>
    </row>
    <row r="49" spans="1:21" ht="14.4" customHeight="1" x14ac:dyDescent="0.3">
      <c r="A49" s="680">
        <v>18</v>
      </c>
      <c r="B49" s="671" t="s">
        <v>495</v>
      </c>
      <c r="C49" s="671">
        <v>89301181</v>
      </c>
      <c r="D49" s="703" t="s">
        <v>2439</v>
      </c>
      <c r="E49" s="704" t="s">
        <v>1603</v>
      </c>
      <c r="F49" s="671" t="s">
        <v>1586</v>
      </c>
      <c r="G49" s="671" t="s">
        <v>1688</v>
      </c>
      <c r="H49" s="671" t="s">
        <v>869</v>
      </c>
      <c r="I49" s="671" t="s">
        <v>967</v>
      </c>
      <c r="J49" s="671" t="s">
        <v>1539</v>
      </c>
      <c r="K49" s="671" t="s">
        <v>1540</v>
      </c>
      <c r="L49" s="705">
        <v>201.75</v>
      </c>
      <c r="M49" s="705">
        <v>201.75</v>
      </c>
      <c r="N49" s="671">
        <v>1</v>
      </c>
      <c r="O49" s="706">
        <v>1</v>
      </c>
      <c r="P49" s="705"/>
      <c r="Q49" s="682">
        <v>0</v>
      </c>
      <c r="R49" s="671"/>
      <c r="S49" s="682">
        <v>0</v>
      </c>
      <c r="T49" s="706"/>
      <c r="U49" s="242">
        <v>0</v>
      </c>
    </row>
    <row r="50" spans="1:21" ht="14.4" customHeight="1" x14ac:dyDescent="0.3">
      <c r="A50" s="680">
        <v>18</v>
      </c>
      <c r="B50" s="671" t="s">
        <v>495</v>
      </c>
      <c r="C50" s="671">
        <v>89301181</v>
      </c>
      <c r="D50" s="703" t="s">
        <v>2439</v>
      </c>
      <c r="E50" s="704" t="s">
        <v>1603</v>
      </c>
      <c r="F50" s="671" t="s">
        <v>1586</v>
      </c>
      <c r="G50" s="671" t="s">
        <v>1688</v>
      </c>
      <c r="H50" s="671" t="s">
        <v>869</v>
      </c>
      <c r="I50" s="671" t="s">
        <v>955</v>
      </c>
      <c r="J50" s="671" t="s">
        <v>1541</v>
      </c>
      <c r="K50" s="671" t="s">
        <v>1542</v>
      </c>
      <c r="L50" s="705">
        <v>269</v>
      </c>
      <c r="M50" s="705">
        <v>538</v>
      </c>
      <c r="N50" s="671">
        <v>2</v>
      </c>
      <c r="O50" s="706">
        <v>1</v>
      </c>
      <c r="P50" s="705">
        <v>269</v>
      </c>
      <c r="Q50" s="682">
        <v>0.5</v>
      </c>
      <c r="R50" s="671">
        <v>1</v>
      </c>
      <c r="S50" s="682">
        <v>0.5</v>
      </c>
      <c r="T50" s="706">
        <v>0.5</v>
      </c>
      <c r="U50" s="242">
        <v>0.5</v>
      </c>
    </row>
    <row r="51" spans="1:21" ht="14.4" customHeight="1" x14ac:dyDescent="0.3">
      <c r="A51" s="680">
        <v>18</v>
      </c>
      <c r="B51" s="671" t="s">
        <v>495</v>
      </c>
      <c r="C51" s="671">
        <v>89301181</v>
      </c>
      <c r="D51" s="703" t="s">
        <v>2439</v>
      </c>
      <c r="E51" s="704" t="s">
        <v>1603</v>
      </c>
      <c r="F51" s="671" t="s">
        <v>1586</v>
      </c>
      <c r="G51" s="671" t="s">
        <v>1657</v>
      </c>
      <c r="H51" s="671" t="s">
        <v>494</v>
      </c>
      <c r="I51" s="671" t="s">
        <v>1689</v>
      </c>
      <c r="J51" s="671" t="s">
        <v>1690</v>
      </c>
      <c r="K51" s="671" t="s">
        <v>1691</v>
      </c>
      <c r="L51" s="705">
        <v>162.13</v>
      </c>
      <c r="M51" s="705">
        <v>162.13</v>
      </c>
      <c r="N51" s="671">
        <v>1</v>
      </c>
      <c r="O51" s="706">
        <v>0.5</v>
      </c>
      <c r="P51" s="705">
        <v>162.13</v>
      </c>
      <c r="Q51" s="682">
        <v>1</v>
      </c>
      <c r="R51" s="671">
        <v>1</v>
      </c>
      <c r="S51" s="682">
        <v>1</v>
      </c>
      <c r="T51" s="706">
        <v>0.5</v>
      </c>
      <c r="U51" s="242">
        <v>1</v>
      </c>
    </row>
    <row r="52" spans="1:21" ht="14.4" customHeight="1" x14ac:dyDescent="0.3">
      <c r="A52" s="680">
        <v>18</v>
      </c>
      <c r="B52" s="671" t="s">
        <v>495</v>
      </c>
      <c r="C52" s="671">
        <v>89301181</v>
      </c>
      <c r="D52" s="703" t="s">
        <v>2439</v>
      </c>
      <c r="E52" s="704" t="s">
        <v>1603</v>
      </c>
      <c r="F52" s="671" t="s">
        <v>1586</v>
      </c>
      <c r="G52" s="671" t="s">
        <v>1661</v>
      </c>
      <c r="H52" s="671" t="s">
        <v>494</v>
      </c>
      <c r="I52" s="671" t="s">
        <v>1306</v>
      </c>
      <c r="J52" s="671" t="s">
        <v>1274</v>
      </c>
      <c r="K52" s="671" t="s">
        <v>1307</v>
      </c>
      <c r="L52" s="705">
        <v>464.86</v>
      </c>
      <c r="M52" s="705">
        <v>464.86</v>
      </c>
      <c r="N52" s="671">
        <v>1</v>
      </c>
      <c r="O52" s="706">
        <v>0.5</v>
      </c>
      <c r="P52" s="705"/>
      <c r="Q52" s="682">
        <v>0</v>
      </c>
      <c r="R52" s="671"/>
      <c r="S52" s="682">
        <v>0</v>
      </c>
      <c r="T52" s="706"/>
      <c r="U52" s="242">
        <v>0</v>
      </c>
    </row>
    <row r="53" spans="1:21" ht="14.4" customHeight="1" x14ac:dyDescent="0.3">
      <c r="A53" s="680">
        <v>18</v>
      </c>
      <c r="B53" s="671" t="s">
        <v>495</v>
      </c>
      <c r="C53" s="671">
        <v>89301181</v>
      </c>
      <c r="D53" s="703" t="s">
        <v>2439</v>
      </c>
      <c r="E53" s="704" t="s">
        <v>1603</v>
      </c>
      <c r="F53" s="671" t="s">
        <v>1586</v>
      </c>
      <c r="G53" s="671" t="s">
        <v>1665</v>
      </c>
      <c r="H53" s="671" t="s">
        <v>494</v>
      </c>
      <c r="I53" s="671" t="s">
        <v>1692</v>
      </c>
      <c r="J53" s="671" t="s">
        <v>1693</v>
      </c>
      <c r="K53" s="671" t="s">
        <v>939</v>
      </c>
      <c r="L53" s="705">
        <v>0</v>
      </c>
      <c r="M53" s="705">
        <v>0</v>
      </c>
      <c r="N53" s="671">
        <v>1</v>
      </c>
      <c r="O53" s="706">
        <v>1</v>
      </c>
      <c r="P53" s="705"/>
      <c r="Q53" s="682"/>
      <c r="R53" s="671"/>
      <c r="S53" s="682">
        <v>0</v>
      </c>
      <c r="T53" s="706"/>
      <c r="U53" s="242">
        <v>0</v>
      </c>
    </row>
    <row r="54" spans="1:21" ht="14.4" customHeight="1" x14ac:dyDescent="0.3">
      <c r="A54" s="680">
        <v>18</v>
      </c>
      <c r="B54" s="671" t="s">
        <v>495</v>
      </c>
      <c r="C54" s="671">
        <v>89301181</v>
      </c>
      <c r="D54" s="703" t="s">
        <v>2439</v>
      </c>
      <c r="E54" s="704" t="s">
        <v>1603</v>
      </c>
      <c r="F54" s="671" t="s">
        <v>1586</v>
      </c>
      <c r="G54" s="671" t="s">
        <v>1665</v>
      </c>
      <c r="H54" s="671" t="s">
        <v>494</v>
      </c>
      <c r="I54" s="671" t="s">
        <v>1694</v>
      </c>
      <c r="J54" s="671" t="s">
        <v>1672</v>
      </c>
      <c r="K54" s="671" t="s">
        <v>1695</v>
      </c>
      <c r="L54" s="705">
        <v>0</v>
      </c>
      <c r="M54" s="705">
        <v>0</v>
      </c>
      <c r="N54" s="671">
        <v>1</v>
      </c>
      <c r="O54" s="706">
        <v>1</v>
      </c>
      <c r="P54" s="705"/>
      <c r="Q54" s="682"/>
      <c r="R54" s="671"/>
      <c r="S54" s="682">
        <v>0</v>
      </c>
      <c r="T54" s="706"/>
      <c r="U54" s="242">
        <v>0</v>
      </c>
    </row>
    <row r="55" spans="1:21" ht="14.4" customHeight="1" x14ac:dyDescent="0.3">
      <c r="A55" s="680">
        <v>18</v>
      </c>
      <c r="B55" s="671" t="s">
        <v>495</v>
      </c>
      <c r="C55" s="671">
        <v>89301181</v>
      </c>
      <c r="D55" s="703" t="s">
        <v>2439</v>
      </c>
      <c r="E55" s="704" t="s">
        <v>1606</v>
      </c>
      <c r="F55" s="671" t="s">
        <v>1586</v>
      </c>
      <c r="G55" s="671" t="s">
        <v>1620</v>
      </c>
      <c r="H55" s="671" t="s">
        <v>869</v>
      </c>
      <c r="I55" s="671" t="s">
        <v>1696</v>
      </c>
      <c r="J55" s="671" t="s">
        <v>1697</v>
      </c>
      <c r="K55" s="671" t="s">
        <v>1698</v>
      </c>
      <c r="L55" s="705">
        <v>411.52</v>
      </c>
      <c r="M55" s="705">
        <v>411.52</v>
      </c>
      <c r="N55" s="671">
        <v>1</v>
      </c>
      <c r="O55" s="706">
        <v>1</v>
      </c>
      <c r="P55" s="705"/>
      <c r="Q55" s="682">
        <v>0</v>
      </c>
      <c r="R55" s="671"/>
      <c r="S55" s="682">
        <v>0</v>
      </c>
      <c r="T55" s="706"/>
      <c r="U55" s="242">
        <v>0</v>
      </c>
    </row>
    <row r="56" spans="1:21" ht="14.4" customHeight="1" x14ac:dyDescent="0.3">
      <c r="A56" s="680">
        <v>18</v>
      </c>
      <c r="B56" s="671" t="s">
        <v>495</v>
      </c>
      <c r="C56" s="671">
        <v>89301181</v>
      </c>
      <c r="D56" s="703" t="s">
        <v>2439</v>
      </c>
      <c r="E56" s="704" t="s">
        <v>1606</v>
      </c>
      <c r="F56" s="671" t="s">
        <v>1586</v>
      </c>
      <c r="G56" s="671" t="s">
        <v>1677</v>
      </c>
      <c r="H56" s="671" t="s">
        <v>869</v>
      </c>
      <c r="I56" s="671" t="s">
        <v>1381</v>
      </c>
      <c r="J56" s="671" t="s">
        <v>1382</v>
      </c>
      <c r="K56" s="671" t="s">
        <v>1383</v>
      </c>
      <c r="L56" s="705">
        <v>91.07</v>
      </c>
      <c r="M56" s="705">
        <v>91.07</v>
      </c>
      <c r="N56" s="671">
        <v>1</v>
      </c>
      <c r="O56" s="706">
        <v>0.5</v>
      </c>
      <c r="P56" s="705"/>
      <c r="Q56" s="682">
        <v>0</v>
      </c>
      <c r="R56" s="671"/>
      <c r="S56" s="682">
        <v>0</v>
      </c>
      <c r="T56" s="706"/>
      <c r="U56" s="242">
        <v>0</v>
      </c>
    </row>
    <row r="57" spans="1:21" ht="14.4" customHeight="1" x14ac:dyDescent="0.3">
      <c r="A57" s="680">
        <v>18</v>
      </c>
      <c r="B57" s="671" t="s">
        <v>495</v>
      </c>
      <c r="C57" s="671">
        <v>89301181</v>
      </c>
      <c r="D57" s="703" t="s">
        <v>2439</v>
      </c>
      <c r="E57" s="704" t="s">
        <v>1606</v>
      </c>
      <c r="F57" s="671" t="s">
        <v>1586</v>
      </c>
      <c r="G57" s="671" t="s">
        <v>1699</v>
      </c>
      <c r="H57" s="671" t="s">
        <v>494</v>
      </c>
      <c r="I57" s="671" t="s">
        <v>606</v>
      </c>
      <c r="J57" s="671" t="s">
        <v>607</v>
      </c>
      <c r="K57" s="671" t="s">
        <v>1700</v>
      </c>
      <c r="L57" s="705">
        <v>98.31</v>
      </c>
      <c r="M57" s="705">
        <v>98.31</v>
      </c>
      <c r="N57" s="671">
        <v>1</v>
      </c>
      <c r="O57" s="706">
        <v>0.5</v>
      </c>
      <c r="P57" s="705"/>
      <c r="Q57" s="682">
        <v>0</v>
      </c>
      <c r="R57" s="671"/>
      <c r="S57" s="682">
        <v>0</v>
      </c>
      <c r="T57" s="706"/>
      <c r="U57" s="242">
        <v>0</v>
      </c>
    </row>
    <row r="58" spans="1:21" ht="14.4" customHeight="1" x14ac:dyDescent="0.3">
      <c r="A58" s="680">
        <v>18</v>
      </c>
      <c r="B58" s="671" t="s">
        <v>495</v>
      </c>
      <c r="C58" s="671">
        <v>89301181</v>
      </c>
      <c r="D58" s="703" t="s">
        <v>2439</v>
      </c>
      <c r="E58" s="704" t="s">
        <v>1612</v>
      </c>
      <c r="F58" s="671" t="s">
        <v>1586</v>
      </c>
      <c r="G58" s="671" t="s">
        <v>1701</v>
      </c>
      <c r="H58" s="671" t="s">
        <v>494</v>
      </c>
      <c r="I58" s="671" t="s">
        <v>1702</v>
      </c>
      <c r="J58" s="671" t="s">
        <v>1077</v>
      </c>
      <c r="K58" s="671" t="s">
        <v>1703</v>
      </c>
      <c r="L58" s="705">
        <v>0</v>
      </c>
      <c r="M58" s="705">
        <v>0</v>
      </c>
      <c r="N58" s="671">
        <v>1</v>
      </c>
      <c r="O58" s="706">
        <v>0.5</v>
      </c>
      <c r="P58" s="705">
        <v>0</v>
      </c>
      <c r="Q58" s="682"/>
      <c r="R58" s="671">
        <v>1</v>
      </c>
      <c r="S58" s="682">
        <v>1</v>
      </c>
      <c r="T58" s="706">
        <v>0.5</v>
      </c>
      <c r="U58" s="242">
        <v>1</v>
      </c>
    </row>
    <row r="59" spans="1:21" ht="14.4" customHeight="1" x14ac:dyDescent="0.3">
      <c r="A59" s="680">
        <v>18</v>
      </c>
      <c r="B59" s="671" t="s">
        <v>495</v>
      </c>
      <c r="C59" s="671">
        <v>89301181</v>
      </c>
      <c r="D59" s="703" t="s">
        <v>2439</v>
      </c>
      <c r="E59" s="704" t="s">
        <v>1612</v>
      </c>
      <c r="F59" s="671" t="s">
        <v>1586</v>
      </c>
      <c r="G59" s="671" t="s">
        <v>1704</v>
      </c>
      <c r="H59" s="671" t="s">
        <v>869</v>
      </c>
      <c r="I59" s="671" t="s">
        <v>1705</v>
      </c>
      <c r="J59" s="671" t="s">
        <v>1706</v>
      </c>
      <c r="K59" s="671" t="s">
        <v>1707</v>
      </c>
      <c r="L59" s="705">
        <v>10.73</v>
      </c>
      <c r="M59" s="705">
        <v>10.73</v>
      </c>
      <c r="N59" s="671">
        <v>1</v>
      </c>
      <c r="O59" s="706">
        <v>1</v>
      </c>
      <c r="P59" s="705"/>
      <c r="Q59" s="682">
        <v>0</v>
      </c>
      <c r="R59" s="671"/>
      <c r="S59" s="682">
        <v>0</v>
      </c>
      <c r="T59" s="706"/>
      <c r="U59" s="242">
        <v>0</v>
      </c>
    </row>
    <row r="60" spans="1:21" ht="14.4" customHeight="1" x14ac:dyDescent="0.3">
      <c r="A60" s="680">
        <v>18</v>
      </c>
      <c r="B60" s="671" t="s">
        <v>495</v>
      </c>
      <c r="C60" s="671">
        <v>89301181</v>
      </c>
      <c r="D60" s="703" t="s">
        <v>2439</v>
      </c>
      <c r="E60" s="704" t="s">
        <v>1612</v>
      </c>
      <c r="F60" s="671" t="s">
        <v>1586</v>
      </c>
      <c r="G60" s="671" t="s">
        <v>1708</v>
      </c>
      <c r="H60" s="671" t="s">
        <v>494</v>
      </c>
      <c r="I60" s="671" t="s">
        <v>1709</v>
      </c>
      <c r="J60" s="671" t="s">
        <v>856</v>
      </c>
      <c r="K60" s="671" t="s">
        <v>1710</v>
      </c>
      <c r="L60" s="705">
        <v>0</v>
      </c>
      <c r="M60" s="705">
        <v>0</v>
      </c>
      <c r="N60" s="671">
        <v>1</v>
      </c>
      <c r="O60" s="706">
        <v>0.5</v>
      </c>
      <c r="P60" s="705">
        <v>0</v>
      </c>
      <c r="Q60" s="682"/>
      <c r="R60" s="671">
        <v>1</v>
      </c>
      <c r="S60" s="682">
        <v>1</v>
      </c>
      <c r="T60" s="706">
        <v>0.5</v>
      </c>
      <c r="U60" s="242">
        <v>1</v>
      </c>
    </row>
    <row r="61" spans="1:21" ht="14.4" customHeight="1" x14ac:dyDescent="0.3">
      <c r="A61" s="680">
        <v>18</v>
      </c>
      <c r="B61" s="671" t="s">
        <v>495</v>
      </c>
      <c r="C61" s="671">
        <v>89301181</v>
      </c>
      <c r="D61" s="703" t="s">
        <v>2439</v>
      </c>
      <c r="E61" s="704" t="s">
        <v>1612</v>
      </c>
      <c r="F61" s="671" t="s">
        <v>1586</v>
      </c>
      <c r="G61" s="671" t="s">
        <v>1643</v>
      </c>
      <c r="H61" s="671" t="s">
        <v>869</v>
      </c>
      <c r="I61" s="671" t="s">
        <v>1711</v>
      </c>
      <c r="J61" s="671" t="s">
        <v>1110</v>
      </c>
      <c r="K61" s="671" t="s">
        <v>1712</v>
      </c>
      <c r="L61" s="705">
        <v>432.32</v>
      </c>
      <c r="M61" s="705">
        <v>432.32</v>
      </c>
      <c r="N61" s="671">
        <v>1</v>
      </c>
      <c r="O61" s="706">
        <v>1</v>
      </c>
      <c r="P61" s="705"/>
      <c r="Q61" s="682">
        <v>0</v>
      </c>
      <c r="R61" s="671"/>
      <c r="S61" s="682">
        <v>0</v>
      </c>
      <c r="T61" s="706"/>
      <c r="U61" s="242">
        <v>0</v>
      </c>
    </row>
    <row r="62" spans="1:21" ht="14.4" customHeight="1" x14ac:dyDescent="0.3">
      <c r="A62" s="680">
        <v>18</v>
      </c>
      <c r="B62" s="671" t="s">
        <v>495</v>
      </c>
      <c r="C62" s="671">
        <v>89301181</v>
      </c>
      <c r="D62" s="703" t="s">
        <v>2439</v>
      </c>
      <c r="E62" s="704" t="s">
        <v>1612</v>
      </c>
      <c r="F62" s="671" t="s">
        <v>1586</v>
      </c>
      <c r="G62" s="671" t="s">
        <v>1643</v>
      </c>
      <c r="H62" s="671" t="s">
        <v>869</v>
      </c>
      <c r="I62" s="671" t="s">
        <v>921</v>
      </c>
      <c r="J62" s="671" t="s">
        <v>922</v>
      </c>
      <c r="K62" s="671" t="s">
        <v>1535</v>
      </c>
      <c r="L62" s="705">
        <v>162.13</v>
      </c>
      <c r="M62" s="705">
        <v>162.13</v>
      </c>
      <c r="N62" s="671">
        <v>1</v>
      </c>
      <c r="O62" s="706">
        <v>0.5</v>
      </c>
      <c r="P62" s="705">
        <v>162.13</v>
      </c>
      <c r="Q62" s="682">
        <v>1</v>
      </c>
      <c r="R62" s="671">
        <v>1</v>
      </c>
      <c r="S62" s="682">
        <v>1</v>
      </c>
      <c r="T62" s="706">
        <v>0.5</v>
      </c>
      <c r="U62" s="242">
        <v>1</v>
      </c>
    </row>
    <row r="63" spans="1:21" ht="14.4" customHeight="1" x14ac:dyDescent="0.3">
      <c r="A63" s="680">
        <v>18</v>
      </c>
      <c r="B63" s="671" t="s">
        <v>495</v>
      </c>
      <c r="C63" s="671">
        <v>89301181</v>
      </c>
      <c r="D63" s="703" t="s">
        <v>2439</v>
      </c>
      <c r="E63" s="704" t="s">
        <v>1612</v>
      </c>
      <c r="F63" s="671" t="s">
        <v>1586</v>
      </c>
      <c r="G63" s="671" t="s">
        <v>1643</v>
      </c>
      <c r="H63" s="671" t="s">
        <v>869</v>
      </c>
      <c r="I63" s="671" t="s">
        <v>1109</v>
      </c>
      <c r="J63" s="671" t="s">
        <v>1110</v>
      </c>
      <c r="K63" s="671" t="s">
        <v>1562</v>
      </c>
      <c r="L63" s="705">
        <v>216.16</v>
      </c>
      <c r="M63" s="705">
        <v>216.16</v>
      </c>
      <c r="N63" s="671">
        <v>1</v>
      </c>
      <c r="O63" s="706">
        <v>1</v>
      </c>
      <c r="P63" s="705">
        <v>216.16</v>
      </c>
      <c r="Q63" s="682">
        <v>1</v>
      </c>
      <c r="R63" s="671">
        <v>1</v>
      </c>
      <c r="S63" s="682">
        <v>1</v>
      </c>
      <c r="T63" s="706">
        <v>1</v>
      </c>
      <c r="U63" s="242">
        <v>1</v>
      </c>
    </row>
    <row r="64" spans="1:21" ht="14.4" customHeight="1" x14ac:dyDescent="0.3">
      <c r="A64" s="680">
        <v>18</v>
      </c>
      <c r="B64" s="671" t="s">
        <v>495</v>
      </c>
      <c r="C64" s="671">
        <v>89301181</v>
      </c>
      <c r="D64" s="703" t="s">
        <v>2439</v>
      </c>
      <c r="E64" s="704" t="s">
        <v>1612</v>
      </c>
      <c r="F64" s="671" t="s">
        <v>1586</v>
      </c>
      <c r="G64" s="671" t="s">
        <v>1713</v>
      </c>
      <c r="H64" s="671" t="s">
        <v>494</v>
      </c>
      <c r="I64" s="671" t="s">
        <v>552</v>
      </c>
      <c r="J64" s="671" t="s">
        <v>1714</v>
      </c>
      <c r="K64" s="671" t="s">
        <v>1715</v>
      </c>
      <c r="L64" s="705">
        <v>14.2</v>
      </c>
      <c r="M64" s="705">
        <v>14.2</v>
      </c>
      <c r="N64" s="671">
        <v>1</v>
      </c>
      <c r="O64" s="706">
        <v>0.5</v>
      </c>
      <c r="P64" s="705"/>
      <c r="Q64" s="682">
        <v>0</v>
      </c>
      <c r="R64" s="671"/>
      <c r="S64" s="682">
        <v>0</v>
      </c>
      <c r="T64" s="706"/>
      <c r="U64" s="242">
        <v>0</v>
      </c>
    </row>
    <row r="65" spans="1:21" ht="14.4" customHeight="1" x14ac:dyDescent="0.3">
      <c r="A65" s="680">
        <v>18</v>
      </c>
      <c r="B65" s="671" t="s">
        <v>495</v>
      </c>
      <c r="C65" s="671">
        <v>89301181</v>
      </c>
      <c r="D65" s="703" t="s">
        <v>2439</v>
      </c>
      <c r="E65" s="704" t="s">
        <v>1612</v>
      </c>
      <c r="F65" s="671" t="s">
        <v>1586</v>
      </c>
      <c r="G65" s="671" t="s">
        <v>1716</v>
      </c>
      <c r="H65" s="671" t="s">
        <v>494</v>
      </c>
      <c r="I65" s="671" t="s">
        <v>1234</v>
      </c>
      <c r="J65" s="671" t="s">
        <v>1717</v>
      </c>
      <c r="K65" s="671" t="s">
        <v>1718</v>
      </c>
      <c r="L65" s="705">
        <v>25.8</v>
      </c>
      <c r="M65" s="705">
        <v>25.8</v>
      </c>
      <c r="N65" s="671">
        <v>1</v>
      </c>
      <c r="O65" s="706">
        <v>0.5</v>
      </c>
      <c r="P65" s="705"/>
      <c r="Q65" s="682">
        <v>0</v>
      </c>
      <c r="R65" s="671"/>
      <c r="S65" s="682">
        <v>0</v>
      </c>
      <c r="T65" s="706"/>
      <c r="U65" s="242">
        <v>0</v>
      </c>
    </row>
    <row r="66" spans="1:21" ht="14.4" customHeight="1" x14ac:dyDescent="0.3">
      <c r="A66" s="680">
        <v>18</v>
      </c>
      <c r="B66" s="671" t="s">
        <v>495</v>
      </c>
      <c r="C66" s="671">
        <v>89301181</v>
      </c>
      <c r="D66" s="703" t="s">
        <v>2439</v>
      </c>
      <c r="E66" s="704" t="s">
        <v>1612</v>
      </c>
      <c r="F66" s="671" t="s">
        <v>1586</v>
      </c>
      <c r="G66" s="671" t="s">
        <v>1619</v>
      </c>
      <c r="H66" s="671" t="s">
        <v>869</v>
      </c>
      <c r="I66" s="671" t="s">
        <v>941</v>
      </c>
      <c r="J66" s="671" t="s">
        <v>942</v>
      </c>
      <c r="K66" s="671" t="s">
        <v>939</v>
      </c>
      <c r="L66" s="705">
        <v>232.44</v>
      </c>
      <c r="M66" s="705">
        <v>464.88</v>
      </c>
      <c r="N66" s="671">
        <v>2</v>
      </c>
      <c r="O66" s="706">
        <v>1</v>
      </c>
      <c r="P66" s="705">
        <v>232.44</v>
      </c>
      <c r="Q66" s="682">
        <v>0.5</v>
      </c>
      <c r="R66" s="671">
        <v>1</v>
      </c>
      <c r="S66" s="682">
        <v>0.5</v>
      </c>
      <c r="T66" s="706">
        <v>0.5</v>
      </c>
      <c r="U66" s="242">
        <v>0.5</v>
      </c>
    </row>
    <row r="67" spans="1:21" ht="14.4" customHeight="1" x14ac:dyDescent="0.3">
      <c r="A67" s="680">
        <v>18</v>
      </c>
      <c r="B67" s="671" t="s">
        <v>495</v>
      </c>
      <c r="C67" s="671">
        <v>89301181</v>
      </c>
      <c r="D67" s="703" t="s">
        <v>2439</v>
      </c>
      <c r="E67" s="704" t="s">
        <v>1612</v>
      </c>
      <c r="F67" s="671" t="s">
        <v>1586</v>
      </c>
      <c r="G67" s="671" t="s">
        <v>1619</v>
      </c>
      <c r="H67" s="671" t="s">
        <v>869</v>
      </c>
      <c r="I67" s="671" t="s">
        <v>1719</v>
      </c>
      <c r="J67" s="671" t="s">
        <v>1720</v>
      </c>
      <c r="K67" s="671" t="s">
        <v>1721</v>
      </c>
      <c r="L67" s="705">
        <v>0</v>
      </c>
      <c r="M67" s="705">
        <v>0</v>
      </c>
      <c r="N67" s="671">
        <v>1</v>
      </c>
      <c r="O67" s="706">
        <v>0.5</v>
      </c>
      <c r="P67" s="705"/>
      <c r="Q67" s="682"/>
      <c r="R67" s="671"/>
      <c r="S67" s="682">
        <v>0</v>
      </c>
      <c r="T67" s="706"/>
      <c r="U67" s="242">
        <v>0</v>
      </c>
    </row>
    <row r="68" spans="1:21" ht="14.4" customHeight="1" x14ac:dyDescent="0.3">
      <c r="A68" s="680">
        <v>18</v>
      </c>
      <c r="B68" s="671" t="s">
        <v>495</v>
      </c>
      <c r="C68" s="671">
        <v>89301181</v>
      </c>
      <c r="D68" s="703" t="s">
        <v>2439</v>
      </c>
      <c r="E68" s="704" t="s">
        <v>1612</v>
      </c>
      <c r="F68" s="671" t="s">
        <v>1586</v>
      </c>
      <c r="G68" s="671" t="s">
        <v>1632</v>
      </c>
      <c r="H68" s="671" t="s">
        <v>494</v>
      </c>
      <c r="I68" s="671" t="s">
        <v>1644</v>
      </c>
      <c r="J68" s="671" t="s">
        <v>1633</v>
      </c>
      <c r="K68" s="671" t="s">
        <v>1645</v>
      </c>
      <c r="L68" s="705">
        <v>0</v>
      </c>
      <c r="M68" s="705">
        <v>0</v>
      </c>
      <c r="N68" s="671">
        <v>1</v>
      </c>
      <c r="O68" s="706">
        <v>0.5</v>
      </c>
      <c r="P68" s="705">
        <v>0</v>
      </c>
      <c r="Q68" s="682"/>
      <c r="R68" s="671">
        <v>1</v>
      </c>
      <c r="S68" s="682">
        <v>1</v>
      </c>
      <c r="T68" s="706">
        <v>0.5</v>
      </c>
      <c r="U68" s="242">
        <v>1</v>
      </c>
    </row>
    <row r="69" spans="1:21" ht="14.4" customHeight="1" x14ac:dyDescent="0.3">
      <c r="A69" s="680">
        <v>18</v>
      </c>
      <c r="B69" s="671" t="s">
        <v>495</v>
      </c>
      <c r="C69" s="671">
        <v>89301181</v>
      </c>
      <c r="D69" s="703" t="s">
        <v>2439</v>
      </c>
      <c r="E69" s="704" t="s">
        <v>1612</v>
      </c>
      <c r="F69" s="671" t="s">
        <v>1586</v>
      </c>
      <c r="G69" s="671" t="s">
        <v>1668</v>
      </c>
      <c r="H69" s="671" t="s">
        <v>494</v>
      </c>
      <c r="I69" s="671" t="s">
        <v>1171</v>
      </c>
      <c r="J69" s="671" t="s">
        <v>1669</v>
      </c>
      <c r="K69" s="671" t="s">
        <v>1670</v>
      </c>
      <c r="L69" s="705">
        <v>55.71</v>
      </c>
      <c r="M69" s="705">
        <v>222.84</v>
      </c>
      <c r="N69" s="671">
        <v>4</v>
      </c>
      <c r="O69" s="706">
        <v>2.5</v>
      </c>
      <c r="P69" s="705">
        <v>111.42</v>
      </c>
      <c r="Q69" s="682">
        <v>0.5</v>
      </c>
      <c r="R69" s="671">
        <v>2</v>
      </c>
      <c r="S69" s="682">
        <v>0.5</v>
      </c>
      <c r="T69" s="706">
        <v>1</v>
      </c>
      <c r="U69" s="242">
        <v>0.4</v>
      </c>
    </row>
    <row r="70" spans="1:21" ht="14.4" customHeight="1" x14ac:dyDescent="0.3">
      <c r="A70" s="680">
        <v>18</v>
      </c>
      <c r="B70" s="671" t="s">
        <v>495</v>
      </c>
      <c r="C70" s="671">
        <v>89301181</v>
      </c>
      <c r="D70" s="703" t="s">
        <v>2439</v>
      </c>
      <c r="E70" s="704" t="s">
        <v>1612</v>
      </c>
      <c r="F70" s="671" t="s">
        <v>1586</v>
      </c>
      <c r="G70" s="671" t="s">
        <v>1620</v>
      </c>
      <c r="H70" s="671" t="s">
        <v>869</v>
      </c>
      <c r="I70" s="671" t="s">
        <v>1696</v>
      </c>
      <c r="J70" s="671" t="s">
        <v>1697</v>
      </c>
      <c r="K70" s="671" t="s">
        <v>1698</v>
      </c>
      <c r="L70" s="705">
        <v>411.52</v>
      </c>
      <c r="M70" s="705">
        <v>823.04</v>
      </c>
      <c r="N70" s="671">
        <v>2</v>
      </c>
      <c r="O70" s="706">
        <v>1.5</v>
      </c>
      <c r="P70" s="705">
        <v>411.52</v>
      </c>
      <c r="Q70" s="682">
        <v>0.5</v>
      </c>
      <c r="R70" s="671">
        <v>1</v>
      </c>
      <c r="S70" s="682">
        <v>0.5</v>
      </c>
      <c r="T70" s="706">
        <v>0.5</v>
      </c>
      <c r="U70" s="242">
        <v>0.33333333333333331</v>
      </c>
    </row>
    <row r="71" spans="1:21" ht="14.4" customHeight="1" x14ac:dyDescent="0.3">
      <c r="A71" s="680">
        <v>18</v>
      </c>
      <c r="B71" s="671" t="s">
        <v>495</v>
      </c>
      <c r="C71" s="671">
        <v>89301181</v>
      </c>
      <c r="D71" s="703" t="s">
        <v>2439</v>
      </c>
      <c r="E71" s="704" t="s">
        <v>1612</v>
      </c>
      <c r="F71" s="671" t="s">
        <v>1586</v>
      </c>
      <c r="G71" s="671" t="s">
        <v>1620</v>
      </c>
      <c r="H71" s="671" t="s">
        <v>869</v>
      </c>
      <c r="I71" s="671" t="s">
        <v>1722</v>
      </c>
      <c r="J71" s="671" t="s">
        <v>1723</v>
      </c>
      <c r="K71" s="671" t="s">
        <v>523</v>
      </c>
      <c r="L71" s="705">
        <v>154.32</v>
      </c>
      <c r="M71" s="705">
        <v>154.32</v>
      </c>
      <c r="N71" s="671">
        <v>1</v>
      </c>
      <c r="O71" s="706">
        <v>0.5</v>
      </c>
      <c r="P71" s="705"/>
      <c r="Q71" s="682">
        <v>0</v>
      </c>
      <c r="R71" s="671"/>
      <c r="S71" s="682">
        <v>0</v>
      </c>
      <c r="T71" s="706"/>
      <c r="U71" s="242">
        <v>0</v>
      </c>
    </row>
    <row r="72" spans="1:21" ht="14.4" customHeight="1" x14ac:dyDescent="0.3">
      <c r="A72" s="680">
        <v>18</v>
      </c>
      <c r="B72" s="671" t="s">
        <v>495</v>
      </c>
      <c r="C72" s="671">
        <v>89301181</v>
      </c>
      <c r="D72" s="703" t="s">
        <v>2439</v>
      </c>
      <c r="E72" s="704" t="s">
        <v>1612</v>
      </c>
      <c r="F72" s="671" t="s">
        <v>1586</v>
      </c>
      <c r="G72" s="671" t="s">
        <v>1620</v>
      </c>
      <c r="H72" s="671" t="s">
        <v>869</v>
      </c>
      <c r="I72" s="671" t="s">
        <v>947</v>
      </c>
      <c r="J72" s="671" t="s">
        <v>948</v>
      </c>
      <c r="K72" s="671" t="s">
        <v>949</v>
      </c>
      <c r="L72" s="705">
        <v>38.590000000000003</v>
      </c>
      <c r="M72" s="705">
        <v>77.180000000000007</v>
      </c>
      <c r="N72" s="671">
        <v>2</v>
      </c>
      <c r="O72" s="706">
        <v>0.5</v>
      </c>
      <c r="P72" s="705"/>
      <c r="Q72" s="682">
        <v>0</v>
      </c>
      <c r="R72" s="671"/>
      <c r="S72" s="682">
        <v>0</v>
      </c>
      <c r="T72" s="706"/>
      <c r="U72" s="242">
        <v>0</v>
      </c>
    </row>
    <row r="73" spans="1:21" ht="14.4" customHeight="1" x14ac:dyDescent="0.3">
      <c r="A73" s="680">
        <v>18</v>
      </c>
      <c r="B73" s="671" t="s">
        <v>495</v>
      </c>
      <c r="C73" s="671">
        <v>89301181</v>
      </c>
      <c r="D73" s="703" t="s">
        <v>2439</v>
      </c>
      <c r="E73" s="704" t="s">
        <v>1612</v>
      </c>
      <c r="F73" s="671" t="s">
        <v>1586</v>
      </c>
      <c r="G73" s="671" t="s">
        <v>1621</v>
      </c>
      <c r="H73" s="671" t="s">
        <v>869</v>
      </c>
      <c r="I73" s="671" t="s">
        <v>1371</v>
      </c>
      <c r="J73" s="671" t="s">
        <v>1522</v>
      </c>
      <c r="K73" s="671" t="s">
        <v>1572</v>
      </c>
      <c r="L73" s="705">
        <v>465.7</v>
      </c>
      <c r="M73" s="705">
        <v>931.4</v>
      </c>
      <c r="N73" s="671">
        <v>2</v>
      </c>
      <c r="O73" s="706">
        <v>1.5</v>
      </c>
      <c r="P73" s="705"/>
      <c r="Q73" s="682">
        <v>0</v>
      </c>
      <c r="R73" s="671"/>
      <c r="S73" s="682">
        <v>0</v>
      </c>
      <c r="T73" s="706"/>
      <c r="U73" s="242">
        <v>0</v>
      </c>
    </row>
    <row r="74" spans="1:21" ht="14.4" customHeight="1" x14ac:dyDescent="0.3">
      <c r="A74" s="680">
        <v>18</v>
      </c>
      <c r="B74" s="671" t="s">
        <v>495</v>
      </c>
      <c r="C74" s="671">
        <v>89301181</v>
      </c>
      <c r="D74" s="703" t="s">
        <v>2439</v>
      </c>
      <c r="E74" s="704" t="s">
        <v>1612</v>
      </c>
      <c r="F74" s="671" t="s">
        <v>1586</v>
      </c>
      <c r="G74" s="671" t="s">
        <v>1677</v>
      </c>
      <c r="H74" s="671" t="s">
        <v>869</v>
      </c>
      <c r="I74" s="671" t="s">
        <v>1724</v>
      </c>
      <c r="J74" s="671" t="s">
        <v>1382</v>
      </c>
      <c r="K74" s="671" t="s">
        <v>1725</v>
      </c>
      <c r="L74" s="705">
        <v>65.06</v>
      </c>
      <c r="M74" s="705">
        <v>65.06</v>
      </c>
      <c r="N74" s="671">
        <v>1</v>
      </c>
      <c r="O74" s="706">
        <v>0.5</v>
      </c>
      <c r="P74" s="705">
        <v>65.06</v>
      </c>
      <c r="Q74" s="682">
        <v>1</v>
      </c>
      <c r="R74" s="671">
        <v>1</v>
      </c>
      <c r="S74" s="682">
        <v>1</v>
      </c>
      <c r="T74" s="706">
        <v>0.5</v>
      </c>
      <c r="U74" s="242">
        <v>1</v>
      </c>
    </row>
    <row r="75" spans="1:21" ht="14.4" customHeight="1" x14ac:dyDescent="0.3">
      <c r="A75" s="680">
        <v>18</v>
      </c>
      <c r="B75" s="671" t="s">
        <v>495</v>
      </c>
      <c r="C75" s="671">
        <v>89301181</v>
      </c>
      <c r="D75" s="703" t="s">
        <v>2439</v>
      </c>
      <c r="E75" s="704" t="s">
        <v>1612</v>
      </c>
      <c r="F75" s="671" t="s">
        <v>1586</v>
      </c>
      <c r="G75" s="671" t="s">
        <v>1680</v>
      </c>
      <c r="H75" s="671" t="s">
        <v>494</v>
      </c>
      <c r="I75" s="671" t="s">
        <v>1048</v>
      </c>
      <c r="J75" s="671" t="s">
        <v>1049</v>
      </c>
      <c r="K75" s="671" t="s">
        <v>1681</v>
      </c>
      <c r="L75" s="705">
        <v>66.13</v>
      </c>
      <c r="M75" s="705">
        <v>66.13</v>
      </c>
      <c r="N75" s="671">
        <v>1</v>
      </c>
      <c r="O75" s="706">
        <v>0.5</v>
      </c>
      <c r="P75" s="705"/>
      <c r="Q75" s="682">
        <v>0</v>
      </c>
      <c r="R75" s="671"/>
      <c r="S75" s="682">
        <v>0</v>
      </c>
      <c r="T75" s="706"/>
      <c r="U75" s="242">
        <v>0</v>
      </c>
    </row>
    <row r="76" spans="1:21" ht="14.4" customHeight="1" x14ac:dyDescent="0.3">
      <c r="A76" s="680">
        <v>18</v>
      </c>
      <c r="B76" s="671" t="s">
        <v>495</v>
      </c>
      <c r="C76" s="671">
        <v>89301181</v>
      </c>
      <c r="D76" s="703" t="s">
        <v>2439</v>
      </c>
      <c r="E76" s="704" t="s">
        <v>1612</v>
      </c>
      <c r="F76" s="671" t="s">
        <v>1586</v>
      </c>
      <c r="G76" s="671" t="s">
        <v>1726</v>
      </c>
      <c r="H76" s="671" t="s">
        <v>494</v>
      </c>
      <c r="I76" s="671" t="s">
        <v>1727</v>
      </c>
      <c r="J76" s="671" t="s">
        <v>1728</v>
      </c>
      <c r="K76" s="671" t="s">
        <v>1729</v>
      </c>
      <c r="L76" s="705">
        <v>211.21</v>
      </c>
      <c r="M76" s="705">
        <v>211.21</v>
      </c>
      <c r="N76" s="671">
        <v>1</v>
      </c>
      <c r="O76" s="706">
        <v>0.5</v>
      </c>
      <c r="P76" s="705"/>
      <c r="Q76" s="682">
        <v>0</v>
      </c>
      <c r="R76" s="671"/>
      <c r="S76" s="682">
        <v>0</v>
      </c>
      <c r="T76" s="706"/>
      <c r="U76" s="242">
        <v>0</v>
      </c>
    </row>
    <row r="77" spans="1:21" ht="14.4" customHeight="1" x14ac:dyDescent="0.3">
      <c r="A77" s="680">
        <v>18</v>
      </c>
      <c r="B77" s="671" t="s">
        <v>495</v>
      </c>
      <c r="C77" s="671">
        <v>89301181</v>
      </c>
      <c r="D77" s="703" t="s">
        <v>2439</v>
      </c>
      <c r="E77" s="704" t="s">
        <v>1612</v>
      </c>
      <c r="F77" s="671" t="s">
        <v>1586</v>
      </c>
      <c r="G77" s="671" t="s">
        <v>1652</v>
      </c>
      <c r="H77" s="671" t="s">
        <v>869</v>
      </c>
      <c r="I77" s="671" t="s">
        <v>1117</v>
      </c>
      <c r="J77" s="671" t="s">
        <v>1118</v>
      </c>
      <c r="K77" s="671" t="s">
        <v>1119</v>
      </c>
      <c r="L77" s="705">
        <v>418.37</v>
      </c>
      <c r="M77" s="705">
        <v>836.74</v>
      </c>
      <c r="N77" s="671">
        <v>2</v>
      </c>
      <c r="O77" s="706">
        <v>1</v>
      </c>
      <c r="P77" s="705"/>
      <c r="Q77" s="682">
        <v>0</v>
      </c>
      <c r="R77" s="671"/>
      <c r="S77" s="682">
        <v>0</v>
      </c>
      <c r="T77" s="706"/>
      <c r="U77" s="242">
        <v>0</v>
      </c>
    </row>
    <row r="78" spans="1:21" ht="14.4" customHeight="1" x14ac:dyDescent="0.3">
      <c r="A78" s="680">
        <v>18</v>
      </c>
      <c r="B78" s="671" t="s">
        <v>495</v>
      </c>
      <c r="C78" s="671">
        <v>89301181</v>
      </c>
      <c r="D78" s="703" t="s">
        <v>2439</v>
      </c>
      <c r="E78" s="704" t="s">
        <v>1612</v>
      </c>
      <c r="F78" s="671" t="s">
        <v>1586</v>
      </c>
      <c r="G78" s="671" t="s">
        <v>1652</v>
      </c>
      <c r="H78" s="671" t="s">
        <v>869</v>
      </c>
      <c r="I78" s="671" t="s">
        <v>1378</v>
      </c>
      <c r="J78" s="671" t="s">
        <v>1580</v>
      </c>
      <c r="K78" s="671" t="s">
        <v>1024</v>
      </c>
      <c r="L78" s="705">
        <v>185.9</v>
      </c>
      <c r="M78" s="705">
        <v>557.70000000000005</v>
      </c>
      <c r="N78" s="671">
        <v>3</v>
      </c>
      <c r="O78" s="706">
        <v>2</v>
      </c>
      <c r="P78" s="705">
        <v>185.9</v>
      </c>
      <c r="Q78" s="682">
        <v>0.33333333333333331</v>
      </c>
      <c r="R78" s="671">
        <v>1</v>
      </c>
      <c r="S78" s="682">
        <v>0.33333333333333331</v>
      </c>
      <c r="T78" s="706">
        <v>0.5</v>
      </c>
      <c r="U78" s="242">
        <v>0.25</v>
      </c>
    </row>
    <row r="79" spans="1:21" ht="14.4" customHeight="1" x14ac:dyDescent="0.3">
      <c r="A79" s="680">
        <v>18</v>
      </c>
      <c r="B79" s="671" t="s">
        <v>495</v>
      </c>
      <c r="C79" s="671">
        <v>89301181</v>
      </c>
      <c r="D79" s="703" t="s">
        <v>2439</v>
      </c>
      <c r="E79" s="704" t="s">
        <v>1612</v>
      </c>
      <c r="F79" s="671" t="s">
        <v>1586</v>
      </c>
      <c r="G79" s="671" t="s">
        <v>1682</v>
      </c>
      <c r="H79" s="671" t="s">
        <v>494</v>
      </c>
      <c r="I79" s="671" t="s">
        <v>1683</v>
      </c>
      <c r="J79" s="671" t="s">
        <v>1684</v>
      </c>
      <c r="K79" s="671" t="s">
        <v>860</v>
      </c>
      <c r="L79" s="705">
        <v>221.6</v>
      </c>
      <c r="M79" s="705">
        <v>221.6</v>
      </c>
      <c r="N79" s="671">
        <v>1</v>
      </c>
      <c r="O79" s="706">
        <v>0.5</v>
      </c>
      <c r="P79" s="705">
        <v>221.6</v>
      </c>
      <c r="Q79" s="682">
        <v>1</v>
      </c>
      <c r="R79" s="671">
        <v>1</v>
      </c>
      <c r="S79" s="682">
        <v>1</v>
      </c>
      <c r="T79" s="706">
        <v>0.5</v>
      </c>
      <c r="U79" s="242">
        <v>1</v>
      </c>
    </row>
    <row r="80" spans="1:21" ht="14.4" customHeight="1" x14ac:dyDescent="0.3">
      <c r="A80" s="680">
        <v>18</v>
      </c>
      <c r="B80" s="671" t="s">
        <v>495</v>
      </c>
      <c r="C80" s="671">
        <v>89301181</v>
      </c>
      <c r="D80" s="703" t="s">
        <v>2439</v>
      </c>
      <c r="E80" s="704" t="s">
        <v>1612</v>
      </c>
      <c r="F80" s="671" t="s">
        <v>1586</v>
      </c>
      <c r="G80" s="671" t="s">
        <v>1682</v>
      </c>
      <c r="H80" s="671" t="s">
        <v>494</v>
      </c>
      <c r="I80" s="671" t="s">
        <v>743</v>
      </c>
      <c r="J80" s="671" t="s">
        <v>744</v>
      </c>
      <c r="K80" s="671" t="s">
        <v>745</v>
      </c>
      <c r="L80" s="705">
        <v>295.45</v>
      </c>
      <c r="M80" s="705">
        <v>590.9</v>
      </c>
      <c r="N80" s="671">
        <v>2</v>
      </c>
      <c r="O80" s="706">
        <v>0.5</v>
      </c>
      <c r="P80" s="705"/>
      <c r="Q80" s="682">
        <v>0</v>
      </c>
      <c r="R80" s="671"/>
      <c r="S80" s="682">
        <v>0</v>
      </c>
      <c r="T80" s="706"/>
      <c r="U80" s="242">
        <v>0</v>
      </c>
    </row>
    <row r="81" spans="1:21" ht="14.4" customHeight="1" x14ac:dyDescent="0.3">
      <c r="A81" s="680">
        <v>18</v>
      </c>
      <c r="B81" s="671" t="s">
        <v>495</v>
      </c>
      <c r="C81" s="671">
        <v>89301181</v>
      </c>
      <c r="D81" s="703" t="s">
        <v>2439</v>
      </c>
      <c r="E81" s="704" t="s">
        <v>1612</v>
      </c>
      <c r="F81" s="671" t="s">
        <v>1586</v>
      </c>
      <c r="G81" s="671" t="s">
        <v>1653</v>
      </c>
      <c r="H81" s="671" t="s">
        <v>494</v>
      </c>
      <c r="I81" s="671" t="s">
        <v>735</v>
      </c>
      <c r="J81" s="671" t="s">
        <v>1654</v>
      </c>
      <c r="K81" s="671" t="s">
        <v>1655</v>
      </c>
      <c r="L81" s="705">
        <v>19.66</v>
      </c>
      <c r="M81" s="705">
        <v>39.32</v>
      </c>
      <c r="N81" s="671">
        <v>2</v>
      </c>
      <c r="O81" s="706">
        <v>1.5</v>
      </c>
      <c r="P81" s="705">
        <v>19.66</v>
      </c>
      <c r="Q81" s="682">
        <v>0.5</v>
      </c>
      <c r="R81" s="671">
        <v>1</v>
      </c>
      <c r="S81" s="682">
        <v>0.5</v>
      </c>
      <c r="T81" s="706">
        <v>0.5</v>
      </c>
      <c r="U81" s="242">
        <v>0.33333333333333331</v>
      </c>
    </row>
    <row r="82" spans="1:21" ht="14.4" customHeight="1" x14ac:dyDescent="0.3">
      <c r="A82" s="680">
        <v>18</v>
      </c>
      <c r="B82" s="671" t="s">
        <v>495</v>
      </c>
      <c r="C82" s="671">
        <v>89301181</v>
      </c>
      <c r="D82" s="703" t="s">
        <v>2439</v>
      </c>
      <c r="E82" s="704" t="s">
        <v>1612</v>
      </c>
      <c r="F82" s="671" t="s">
        <v>1586</v>
      </c>
      <c r="G82" s="671" t="s">
        <v>1730</v>
      </c>
      <c r="H82" s="671" t="s">
        <v>494</v>
      </c>
      <c r="I82" s="671" t="s">
        <v>1044</v>
      </c>
      <c r="J82" s="671" t="s">
        <v>1045</v>
      </c>
      <c r="K82" s="671" t="s">
        <v>1046</v>
      </c>
      <c r="L82" s="705">
        <v>52.32</v>
      </c>
      <c r="M82" s="705">
        <v>104.64</v>
      </c>
      <c r="N82" s="671">
        <v>2</v>
      </c>
      <c r="O82" s="706">
        <v>2</v>
      </c>
      <c r="P82" s="705">
        <v>52.32</v>
      </c>
      <c r="Q82" s="682">
        <v>0.5</v>
      </c>
      <c r="R82" s="671">
        <v>1</v>
      </c>
      <c r="S82" s="682">
        <v>0.5</v>
      </c>
      <c r="T82" s="706">
        <v>1</v>
      </c>
      <c r="U82" s="242">
        <v>0.5</v>
      </c>
    </row>
    <row r="83" spans="1:21" ht="14.4" customHeight="1" x14ac:dyDescent="0.3">
      <c r="A83" s="680">
        <v>18</v>
      </c>
      <c r="B83" s="671" t="s">
        <v>495</v>
      </c>
      <c r="C83" s="671">
        <v>89301181</v>
      </c>
      <c r="D83" s="703" t="s">
        <v>2439</v>
      </c>
      <c r="E83" s="704" t="s">
        <v>1612</v>
      </c>
      <c r="F83" s="671" t="s">
        <v>1586</v>
      </c>
      <c r="G83" s="671" t="s">
        <v>1635</v>
      </c>
      <c r="H83" s="671" t="s">
        <v>494</v>
      </c>
      <c r="I83" s="671" t="s">
        <v>1685</v>
      </c>
      <c r="J83" s="671" t="s">
        <v>1686</v>
      </c>
      <c r="K83" s="671" t="s">
        <v>1687</v>
      </c>
      <c r="L83" s="705">
        <v>117.79</v>
      </c>
      <c r="M83" s="705">
        <v>117.79</v>
      </c>
      <c r="N83" s="671">
        <v>1</v>
      </c>
      <c r="O83" s="706">
        <v>0.5</v>
      </c>
      <c r="P83" s="705"/>
      <c r="Q83" s="682">
        <v>0</v>
      </c>
      <c r="R83" s="671"/>
      <c r="S83" s="682">
        <v>0</v>
      </c>
      <c r="T83" s="706"/>
      <c r="U83" s="242">
        <v>0</v>
      </c>
    </row>
    <row r="84" spans="1:21" ht="14.4" customHeight="1" x14ac:dyDescent="0.3">
      <c r="A84" s="680">
        <v>18</v>
      </c>
      <c r="B84" s="671" t="s">
        <v>495</v>
      </c>
      <c r="C84" s="671">
        <v>89301181</v>
      </c>
      <c r="D84" s="703" t="s">
        <v>2439</v>
      </c>
      <c r="E84" s="704" t="s">
        <v>1612</v>
      </c>
      <c r="F84" s="671" t="s">
        <v>1586</v>
      </c>
      <c r="G84" s="671" t="s">
        <v>1635</v>
      </c>
      <c r="H84" s="671" t="s">
        <v>494</v>
      </c>
      <c r="I84" s="671" t="s">
        <v>1731</v>
      </c>
      <c r="J84" s="671" t="s">
        <v>1686</v>
      </c>
      <c r="K84" s="671" t="s">
        <v>1732</v>
      </c>
      <c r="L84" s="705">
        <v>353.36</v>
      </c>
      <c r="M84" s="705">
        <v>353.36</v>
      </c>
      <c r="N84" s="671">
        <v>1</v>
      </c>
      <c r="O84" s="706">
        <v>0.5</v>
      </c>
      <c r="P84" s="705"/>
      <c r="Q84" s="682">
        <v>0</v>
      </c>
      <c r="R84" s="671"/>
      <c r="S84" s="682">
        <v>0</v>
      </c>
      <c r="T84" s="706"/>
      <c r="U84" s="242">
        <v>0</v>
      </c>
    </row>
    <row r="85" spans="1:21" ht="14.4" customHeight="1" x14ac:dyDescent="0.3">
      <c r="A85" s="680">
        <v>18</v>
      </c>
      <c r="B85" s="671" t="s">
        <v>495</v>
      </c>
      <c r="C85" s="671">
        <v>89301181</v>
      </c>
      <c r="D85" s="703" t="s">
        <v>2439</v>
      </c>
      <c r="E85" s="704" t="s">
        <v>1612</v>
      </c>
      <c r="F85" s="671" t="s">
        <v>1586</v>
      </c>
      <c r="G85" s="671" t="s">
        <v>1688</v>
      </c>
      <c r="H85" s="671" t="s">
        <v>869</v>
      </c>
      <c r="I85" s="671" t="s">
        <v>1733</v>
      </c>
      <c r="J85" s="671" t="s">
        <v>1734</v>
      </c>
      <c r="K85" s="671" t="s">
        <v>1735</v>
      </c>
      <c r="L85" s="705">
        <v>1130.43</v>
      </c>
      <c r="M85" s="705">
        <v>1130.43</v>
      </c>
      <c r="N85" s="671">
        <v>1</v>
      </c>
      <c r="O85" s="706">
        <v>0.5</v>
      </c>
      <c r="P85" s="705"/>
      <c r="Q85" s="682">
        <v>0</v>
      </c>
      <c r="R85" s="671"/>
      <c r="S85" s="682">
        <v>0</v>
      </c>
      <c r="T85" s="706"/>
      <c r="U85" s="242">
        <v>0</v>
      </c>
    </row>
    <row r="86" spans="1:21" ht="14.4" customHeight="1" x14ac:dyDescent="0.3">
      <c r="A86" s="680">
        <v>18</v>
      </c>
      <c r="B86" s="671" t="s">
        <v>495</v>
      </c>
      <c r="C86" s="671">
        <v>89301181</v>
      </c>
      <c r="D86" s="703" t="s">
        <v>2439</v>
      </c>
      <c r="E86" s="704" t="s">
        <v>1612</v>
      </c>
      <c r="F86" s="671" t="s">
        <v>1586</v>
      </c>
      <c r="G86" s="671" t="s">
        <v>1688</v>
      </c>
      <c r="H86" s="671" t="s">
        <v>869</v>
      </c>
      <c r="I86" s="671" t="s">
        <v>1736</v>
      </c>
      <c r="J86" s="671" t="s">
        <v>1737</v>
      </c>
      <c r="K86" s="671" t="s">
        <v>1738</v>
      </c>
      <c r="L86" s="705">
        <v>678.26</v>
      </c>
      <c r="M86" s="705">
        <v>678.26</v>
      </c>
      <c r="N86" s="671">
        <v>1</v>
      </c>
      <c r="O86" s="706">
        <v>0.5</v>
      </c>
      <c r="P86" s="705"/>
      <c r="Q86" s="682">
        <v>0</v>
      </c>
      <c r="R86" s="671"/>
      <c r="S86" s="682">
        <v>0</v>
      </c>
      <c r="T86" s="706"/>
      <c r="U86" s="242">
        <v>0</v>
      </c>
    </row>
    <row r="87" spans="1:21" ht="14.4" customHeight="1" x14ac:dyDescent="0.3">
      <c r="A87" s="680">
        <v>18</v>
      </c>
      <c r="B87" s="671" t="s">
        <v>495</v>
      </c>
      <c r="C87" s="671">
        <v>89301181</v>
      </c>
      <c r="D87" s="703" t="s">
        <v>2439</v>
      </c>
      <c r="E87" s="704" t="s">
        <v>1612</v>
      </c>
      <c r="F87" s="671" t="s">
        <v>1586</v>
      </c>
      <c r="G87" s="671" t="s">
        <v>1688</v>
      </c>
      <c r="H87" s="671" t="s">
        <v>869</v>
      </c>
      <c r="I87" s="671" t="s">
        <v>967</v>
      </c>
      <c r="J87" s="671" t="s">
        <v>1539</v>
      </c>
      <c r="K87" s="671" t="s">
        <v>1540</v>
      </c>
      <c r="L87" s="705">
        <v>201.75</v>
      </c>
      <c r="M87" s="705">
        <v>403.5</v>
      </c>
      <c r="N87" s="671">
        <v>2</v>
      </c>
      <c r="O87" s="706">
        <v>1</v>
      </c>
      <c r="P87" s="705"/>
      <c r="Q87" s="682">
        <v>0</v>
      </c>
      <c r="R87" s="671"/>
      <c r="S87" s="682">
        <v>0</v>
      </c>
      <c r="T87" s="706"/>
      <c r="U87" s="242">
        <v>0</v>
      </c>
    </row>
    <row r="88" spans="1:21" ht="14.4" customHeight="1" x14ac:dyDescent="0.3">
      <c r="A88" s="680">
        <v>18</v>
      </c>
      <c r="B88" s="671" t="s">
        <v>495</v>
      </c>
      <c r="C88" s="671">
        <v>89301181</v>
      </c>
      <c r="D88" s="703" t="s">
        <v>2439</v>
      </c>
      <c r="E88" s="704" t="s">
        <v>1612</v>
      </c>
      <c r="F88" s="671" t="s">
        <v>1586</v>
      </c>
      <c r="G88" s="671" t="s">
        <v>1688</v>
      </c>
      <c r="H88" s="671" t="s">
        <v>869</v>
      </c>
      <c r="I88" s="671" t="s">
        <v>955</v>
      </c>
      <c r="J88" s="671" t="s">
        <v>1541</v>
      </c>
      <c r="K88" s="671" t="s">
        <v>1542</v>
      </c>
      <c r="L88" s="705">
        <v>269</v>
      </c>
      <c r="M88" s="705">
        <v>1076</v>
      </c>
      <c r="N88" s="671">
        <v>4</v>
      </c>
      <c r="O88" s="706">
        <v>2</v>
      </c>
      <c r="P88" s="705">
        <v>538</v>
      </c>
      <c r="Q88" s="682">
        <v>0.5</v>
      </c>
      <c r="R88" s="671">
        <v>2</v>
      </c>
      <c r="S88" s="682">
        <v>0.5</v>
      </c>
      <c r="T88" s="706">
        <v>1</v>
      </c>
      <c r="U88" s="242">
        <v>0.5</v>
      </c>
    </row>
    <row r="89" spans="1:21" ht="14.4" customHeight="1" x14ac:dyDescent="0.3">
      <c r="A89" s="680">
        <v>18</v>
      </c>
      <c r="B89" s="671" t="s">
        <v>495</v>
      </c>
      <c r="C89" s="671">
        <v>89301181</v>
      </c>
      <c r="D89" s="703" t="s">
        <v>2439</v>
      </c>
      <c r="E89" s="704" t="s">
        <v>1612</v>
      </c>
      <c r="F89" s="671" t="s">
        <v>1586</v>
      </c>
      <c r="G89" s="671" t="s">
        <v>1699</v>
      </c>
      <c r="H89" s="671" t="s">
        <v>494</v>
      </c>
      <c r="I89" s="671" t="s">
        <v>606</v>
      </c>
      <c r="J89" s="671" t="s">
        <v>607</v>
      </c>
      <c r="K89" s="671" t="s">
        <v>1700</v>
      </c>
      <c r="L89" s="705">
        <v>98.31</v>
      </c>
      <c r="M89" s="705">
        <v>98.31</v>
      </c>
      <c r="N89" s="671">
        <v>1</v>
      </c>
      <c r="O89" s="706">
        <v>0.5</v>
      </c>
      <c r="P89" s="705">
        <v>98.31</v>
      </c>
      <c r="Q89" s="682">
        <v>1</v>
      </c>
      <c r="R89" s="671">
        <v>1</v>
      </c>
      <c r="S89" s="682">
        <v>1</v>
      </c>
      <c r="T89" s="706">
        <v>0.5</v>
      </c>
      <c r="U89" s="242">
        <v>1</v>
      </c>
    </row>
    <row r="90" spans="1:21" ht="14.4" customHeight="1" x14ac:dyDescent="0.3">
      <c r="A90" s="680">
        <v>18</v>
      </c>
      <c r="B90" s="671" t="s">
        <v>495</v>
      </c>
      <c r="C90" s="671">
        <v>89301181</v>
      </c>
      <c r="D90" s="703" t="s">
        <v>2439</v>
      </c>
      <c r="E90" s="704" t="s">
        <v>1612</v>
      </c>
      <c r="F90" s="671" t="s">
        <v>1586</v>
      </c>
      <c r="G90" s="671" t="s">
        <v>1657</v>
      </c>
      <c r="H90" s="671" t="s">
        <v>494</v>
      </c>
      <c r="I90" s="671" t="s">
        <v>1658</v>
      </c>
      <c r="J90" s="671" t="s">
        <v>1659</v>
      </c>
      <c r="K90" s="671" t="s">
        <v>1660</v>
      </c>
      <c r="L90" s="705">
        <v>432.32</v>
      </c>
      <c r="M90" s="705">
        <v>432.32</v>
      </c>
      <c r="N90" s="671">
        <v>1</v>
      </c>
      <c r="O90" s="706">
        <v>1</v>
      </c>
      <c r="P90" s="705">
        <v>432.32</v>
      </c>
      <c r="Q90" s="682">
        <v>1</v>
      </c>
      <c r="R90" s="671">
        <v>1</v>
      </c>
      <c r="S90" s="682">
        <v>1</v>
      </c>
      <c r="T90" s="706">
        <v>1</v>
      </c>
      <c r="U90" s="242">
        <v>1</v>
      </c>
    </row>
    <row r="91" spans="1:21" ht="14.4" customHeight="1" x14ac:dyDescent="0.3">
      <c r="A91" s="680">
        <v>18</v>
      </c>
      <c r="B91" s="671" t="s">
        <v>495</v>
      </c>
      <c r="C91" s="671">
        <v>89301181</v>
      </c>
      <c r="D91" s="703" t="s">
        <v>2439</v>
      </c>
      <c r="E91" s="704" t="s">
        <v>1612</v>
      </c>
      <c r="F91" s="671" t="s">
        <v>1586</v>
      </c>
      <c r="G91" s="671" t="s">
        <v>1665</v>
      </c>
      <c r="H91" s="671" t="s">
        <v>494</v>
      </c>
      <c r="I91" s="671" t="s">
        <v>1694</v>
      </c>
      <c r="J91" s="671" t="s">
        <v>1672</v>
      </c>
      <c r="K91" s="671" t="s">
        <v>1695</v>
      </c>
      <c r="L91" s="705">
        <v>0</v>
      </c>
      <c r="M91" s="705">
        <v>0</v>
      </c>
      <c r="N91" s="671">
        <v>1</v>
      </c>
      <c r="O91" s="706">
        <v>0.5</v>
      </c>
      <c r="P91" s="705">
        <v>0</v>
      </c>
      <c r="Q91" s="682"/>
      <c r="R91" s="671">
        <v>1</v>
      </c>
      <c r="S91" s="682">
        <v>1</v>
      </c>
      <c r="T91" s="706">
        <v>0.5</v>
      </c>
      <c r="U91" s="242">
        <v>1</v>
      </c>
    </row>
    <row r="92" spans="1:21" ht="14.4" customHeight="1" x14ac:dyDescent="0.3">
      <c r="A92" s="680">
        <v>18</v>
      </c>
      <c r="B92" s="671" t="s">
        <v>495</v>
      </c>
      <c r="C92" s="671">
        <v>89301181</v>
      </c>
      <c r="D92" s="703" t="s">
        <v>2439</v>
      </c>
      <c r="E92" s="704" t="s">
        <v>1616</v>
      </c>
      <c r="F92" s="671" t="s">
        <v>1586</v>
      </c>
      <c r="G92" s="671" t="s">
        <v>1646</v>
      </c>
      <c r="H92" s="671" t="s">
        <v>494</v>
      </c>
      <c r="I92" s="671" t="s">
        <v>1052</v>
      </c>
      <c r="J92" s="671" t="s">
        <v>1053</v>
      </c>
      <c r="K92" s="671" t="s">
        <v>1647</v>
      </c>
      <c r="L92" s="705">
        <v>51.62</v>
      </c>
      <c r="M92" s="705">
        <v>51.62</v>
      </c>
      <c r="N92" s="671">
        <v>1</v>
      </c>
      <c r="O92" s="706">
        <v>0.5</v>
      </c>
      <c r="P92" s="705"/>
      <c r="Q92" s="682">
        <v>0</v>
      </c>
      <c r="R92" s="671"/>
      <c r="S92" s="682">
        <v>0</v>
      </c>
      <c r="T92" s="706"/>
      <c r="U92" s="242">
        <v>0</v>
      </c>
    </row>
    <row r="93" spans="1:21" ht="14.4" customHeight="1" x14ac:dyDescent="0.3">
      <c r="A93" s="680">
        <v>18</v>
      </c>
      <c r="B93" s="671" t="s">
        <v>495</v>
      </c>
      <c r="C93" s="671">
        <v>89301181</v>
      </c>
      <c r="D93" s="703" t="s">
        <v>2439</v>
      </c>
      <c r="E93" s="704" t="s">
        <v>1616</v>
      </c>
      <c r="F93" s="671" t="s">
        <v>1586</v>
      </c>
      <c r="G93" s="671" t="s">
        <v>1646</v>
      </c>
      <c r="H93" s="671" t="s">
        <v>494</v>
      </c>
      <c r="I93" s="671" t="s">
        <v>687</v>
      </c>
      <c r="J93" s="671" t="s">
        <v>688</v>
      </c>
      <c r="K93" s="671" t="s">
        <v>1718</v>
      </c>
      <c r="L93" s="705">
        <v>25.8</v>
      </c>
      <c r="M93" s="705">
        <v>25.8</v>
      </c>
      <c r="N93" s="671">
        <v>1</v>
      </c>
      <c r="O93" s="706">
        <v>0.5</v>
      </c>
      <c r="P93" s="705"/>
      <c r="Q93" s="682">
        <v>0</v>
      </c>
      <c r="R93" s="671"/>
      <c r="S93" s="682">
        <v>0</v>
      </c>
      <c r="T93" s="706"/>
      <c r="U93" s="242">
        <v>0</v>
      </c>
    </row>
    <row r="94" spans="1:21" ht="14.4" customHeight="1" x14ac:dyDescent="0.3">
      <c r="A94" s="680">
        <v>18</v>
      </c>
      <c r="B94" s="671" t="s">
        <v>495</v>
      </c>
      <c r="C94" s="671">
        <v>89301181</v>
      </c>
      <c r="D94" s="703" t="s">
        <v>2439</v>
      </c>
      <c r="E94" s="704" t="s">
        <v>1616</v>
      </c>
      <c r="F94" s="671" t="s">
        <v>1586</v>
      </c>
      <c r="G94" s="671" t="s">
        <v>1668</v>
      </c>
      <c r="H94" s="671" t="s">
        <v>494</v>
      </c>
      <c r="I94" s="671" t="s">
        <v>1171</v>
      </c>
      <c r="J94" s="671" t="s">
        <v>1669</v>
      </c>
      <c r="K94" s="671" t="s">
        <v>1670</v>
      </c>
      <c r="L94" s="705">
        <v>55.71</v>
      </c>
      <c r="M94" s="705">
        <v>55.71</v>
      </c>
      <c r="N94" s="671">
        <v>1</v>
      </c>
      <c r="O94" s="706">
        <v>0.5</v>
      </c>
      <c r="P94" s="705">
        <v>55.71</v>
      </c>
      <c r="Q94" s="682">
        <v>1</v>
      </c>
      <c r="R94" s="671">
        <v>1</v>
      </c>
      <c r="S94" s="682">
        <v>1</v>
      </c>
      <c r="T94" s="706">
        <v>0.5</v>
      </c>
      <c r="U94" s="242">
        <v>1</v>
      </c>
    </row>
    <row r="95" spans="1:21" ht="14.4" customHeight="1" x14ac:dyDescent="0.3">
      <c r="A95" s="680">
        <v>18</v>
      </c>
      <c r="B95" s="671" t="s">
        <v>495</v>
      </c>
      <c r="C95" s="671">
        <v>89301181</v>
      </c>
      <c r="D95" s="703" t="s">
        <v>2439</v>
      </c>
      <c r="E95" s="704" t="s">
        <v>1616</v>
      </c>
      <c r="F95" s="671" t="s">
        <v>1586</v>
      </c>
      <c r="G95" s="671" t="s">
        <v>1620</v>
      </c>
      <c r="H95" s="671" t="s">
        <v>869</v>
      </c>
      <c r="I95" s="671" t="s">
        <v>1696</v>
      </c>
      <c r="J95" s="671" t="s">
        <v>1697</v>
      </c>
      <c r="K95" s="671" t="s">
        <v>1698</v>
      </c>
      <c r="L95" s="705">
        <v>411.52</v>
      </c>
      <c r="M95" s="705">
        <v>411.52</v>
      </c>
      <c r="N95" s="671">
        <v>1</v>
      </c>
      <c r="O95" s="706">
        <v>0.5</v>
      </c>
      <c r="P95" s="705"/>
      <c r="Q95" s="682">
        <v>0</v>
      </c>
      <c r="R95" s="671"/>
      <c r="S95" s="682">
        <v>0</v>
      </c>
      <c r="T95" s="706"/>
      <c r="U95" s="242">
        <v>0</v>
      </c>
    </row>
    <row r="96" spans="1:21" ht="14.4" customHeight="1" x14ac:dyDescent="0.3">
      <c r="A96" s="680">
        <v>18</v>
      </c>
      <c r="B96" s="671" t="s">
        <v>495</v>
      </c>
      <c r="C96" s="671">
        <v>89301181</v>
      </c>
      <c r="D96" s="703" t="s">
        <v>2439</v>
      </c>
      <c r="E96" s="704" t="s">
        <v>1616</v>
      </c>
      <c r="F96" s="671" t="s">
        <v>1586</v>
      </c>
      <c r="G96" s="671" t="s">
        <v>1620</v>
      </c>
      <c r="H96" s="671" t="s">
        <v>869</v>
      </c>
      <c r="I96" s="671" t="s">
        <v>1722</v>
      </c>
      <c r="J96" s="671" t="s">
        <v>1723</v>
      </c>
      <c r="K96" s="671" t="s">
        <v>523</v>
      </c>
      <c r="L96" s="705">
        <v>154.32</v>
      </c>
      <c r="M96" s="705">
        <v>154.32</v>
      </c>
      <c r="N96" s="671">
        <v>1</v>
      </c>
      <c r="O96" s="706">
        <v>1</v>
      </c>
      <c r="P96" s="705"/>
      <c r="Q96" s="682">
        <v>0</v>
      </c>
      <c r="R96" s="671"/>
      <c r="S96" s="682">
        <v>0</v>
      </c>
      <c r="T96" s="706"/>
      <c r="U96" s="242">
        <v>0</v>
      </c>
    </row>
    <row r="97" spans="1:21" ht="14.4" customHeight="1" x14ac:dyDescent="0.3">
      <c r="A97" s="680">
        <v>18</v>
      </c>
      <c r="B97" s="671" t="s">
        <v>495</v>
      </c>
      <c r="C97" s="671">
        <v>89301181</v>
      </c>
      <c r="D97" s="703" t="s">
        <v>2439</v>
      </c>
      <c r="E97" s="704" t="s">
        <v>1616</v>
      </c>
      <c r="F97" s="671" t="s">
        <v>1586</v>
      </c>
      <c r="G97" s="671" t="s">
        <v>1680</v>
      </c>
      <c r="H97" s="671" t="s">
        <v>494</v>
      </c>
      <c r="I97" s="671" t="s">
        <v>1048</v>
      </c>
      <c r="J97" s="671" t="s">
        <v>1049</v>
      </c>
      <c r="K97" s="671" t="s">
        <v>1681</v>
      </c>
      <c r="L97" s="705">
        <v>66.13</v>
      </c>
      <c r="M97" s="705">
        <v>66.13</v>
      </c>
      <c r="N97" s="671">
        <v>1</v>
      </c>
      <c r="O97" s="706">
        <v>0.5</v>
      </c>
      <c r="P97" s="705">
        <v>66.13</v>
      </c>
      <c r="Q97" s="682">
        <v>1</v>
      </c>
      <c r="R97" s="671">
        <v>1</v>
      </c>
      <c r="S97" s="682">
        <v>1</v>
      </c>
      <c r="T97" s="706">
        <v>0.5</v>
      </c>
      <c r="U97" s="242">
        <v>1</v>
      </c>
    </row>
    <row r="98" spans="1:21" ht="14.4" customHeight="1" x14ac:dyDescent="0.3">
      <c r="A98" s="680">
        <v>18</v>
      </c>
      <c r="B98" s="671" t="s">
        <v>495</v>
      </c>
      <c r="C98" s="671">
        <v>89301181</v>
      </c>
      <c r="D98" s="703" t="s">
        <v>2439</v>
      </c>
      <c r="E98" s="704" t="s">
        <v>1616</v>
      </c>
      <c r="F98" s="671" t="s">
        <v>1586</v>
      </c>
      <c r="G98" s="671" t="s">
        <v>1652</v>
      </c>
      <c r="H98" s="671" t="s">
        <v>869</v>
      </c>
      <c r="I98" s="671" t="s">
        <v>1378</v>
      </c>
      <c r="J98" s="671" t="s">
        <v>1580</v>
      </c>
      <c r="K98" s="671" t="s">
        <v>1024</v>
      </c>
      <c r="L98" s="705">
        <v>185.9</v>
      </c>
      <c r="M98" s="705">
        <v>185.9</v>
      </c>
      <c r="N98" s="671">
        <v>1</v>
      </c>
      <c r="O98" s="706">
        <v>0.5</v>
      </c>
      <c r="P98" s="705"/>
      <c r="Q98" s="682">
        <v>0</v>
      </c>
      <c r="R98" s="671"/>
      <c r="S98" s="682">
        <v>0</v>
      </c>
      <c r="T98" s="706"/>
      <c r="U98" s="242">
        <v>0</v>
      </c>
    </row>
    <row r="99" spans="1:21" ht="14.4" customHeight="1" x14ac:dyDescent="0.3">
      <c r="A99" s="680">
        <v>18</v>
      </c>
      <c r="B99" s="671" t="s">
        <v>495</v>
      </c>
      <c r="C99" s="671">
        <v>89301181</v>
      </c>
      <c r="D99" s="703" t="s">
        <v>2439</v>
      </c>
      <c r="E99" s="704" t="s">
        <v>1616</v>
      </c>
      <c r="F99" s="671" t="s">
        <v>1586</v>
      </c>
      <c r="G99" s="671" t="s">
        <v>1682</v>
      </c>
      <c r="H99" s="671" t="s">
        <v>494</v>
      </c>
      <c r="I99" s="671" t="s">
        <v>819</v>
      </c>
      <c r="J99" s="671" t="s">
        <v>820</v>
      </c>
      <c r="K99" s="671" t="s">
        <v>821</v>
      </c>
      <c r="L99" s="705">
        <v>295.45</v>
      </c>
      <c r="M99" s="705">
        <v>295.45</v>
      </c>
      <c r="N99" s="671">
        <v>1</v>
      </c>
      <c r="O99" s="706">
        <v>0.5</v>
      </c>
      <c r="P99" s="705">
        <v>295.45</v>
      </c>
      <c r="Q99" s="682">
        <v>1</v>
      </c>
      <c r="R99" s="671">
        <v>1</v>
      </c>
      <c r="S99" s="682">
        <v>1</v>
      </c>
      <c r="T99" s="706">
        <v>0.5</v>
      </c>
      <c r="U99" s="242">
        <v>1</v>
      </c>
    </row>
    <row r="100" spans="1:21" ht="14.4" customHeight="1" x14ac:dyDescent="0.3">
      <c r="A100" s="680">
        <v>18</v>
      </c>
      <c r="B100" s="671" t="s">
        <v>495</v>
      </c>
      <c r="C100" s="671">
        <v>89301181</v>
      </c>
      <c r="D100" s="703" t="s">
        <v>2439</v>
      </c>
      <c r="E100" s="704" t="s">
        <v>1616</v>
      </c>
      <c r="F100" s="671" t="s">
        <v>1586</v>
      </c>
      <c r="G100" s="671" t="s">
        <v>1682</v>
      </c>
      <c r="H100" s="671" t="s">
        <v>494</v>
      </c>
      <c r="I100" s="671" t="s">
        <v>1683</v>
      </c>
      <c r="J100" s="671" t="s">
        <v>1684</v>
      </c>
      <c r="K100" s="671" t="s">
        <v>860</v>
      </c>
      <c r="L100" s="705">
        <v>221.6</v>
      </c>
      <c r="M100" s="705">
        <v>221.6</v>
      </c>
      <c r="N100" s="671">
        <v>1</v>
      </c>
      <c r="O100" s="706">
        <v>0.5</v>
      </c>
      <c r="P100" s="705">
        <v>221.6</v>
      </c>
      <c r="Q100" s="682">
        <v>1</v>
      </c>
      <c r="R100" s="671">
        <v>1</v>
      </c>
      <c r="S100" s="682">
        <v>1</v>
      </c>
      <c r="T100" s="706">
        <v>0.5</v>
      </c>
      <c r="U100" s="242">
        <v>1</v>
      </c>
    </row>
    <row r="101" spans="1:21" ht="14.4" customHeight="1" x14ac:dyDescent="0.3">
      <c r="A101" s="680">
        <v>18</v>
      </c>
      <c r="B101" s="671" t="s">
        <v>495</v>
      </c>
      <c r="C101" s="671">
        <v>89301181</v>
      </c>
      <c r="D101" s="703" t="s">
        <v>2439</v>
      </c>
      <c r="E101" s="704" t="s">
        <v>1616</v>
      </c>
      <c r="F101" s="671" t="s">
        <v>1586</v>
      </c>
      <c r="G101" s="671" t="s">
        <v>1688</v>
      </c>
      <c r="H101" s="671" t="s">
        <v>869</v>
      </c>
      <c r="I101" s="671" t="s">
        <v>967</v>
      </c>
      <c r="J101" s="671" t="s">
        <v>1539</v>
      </c>
      <c r="K101" s="671" t="s">
        <v>1540</v>
      </c>
      <c r="L101" s="705">
        <v>201.75</v>
      </c>
      <c r="M101" s="705">
        <v>201.75</v>
      </c>
      <c r="N101" s="671">
        <v>1</v>
      </c>
      <c r="O101" s="706">
        <v>1</v>
      </c>
      <c r="P101" s="705"/>
      <c r="Q101" s="682">
        <v>0</v>
      </c>
      <c r="R101" s="671"/>
      <c r="S101" s="682">
        <v>0</v>
      </c>
      <c r="T101" s="706"/>
      <c r="U101" s="242">
        <v>0</v>
      </c>
    </row>
    <row r="102" spans="1:21" ht="14.4" customHeight="1" x14ac:dyDescent="0.3">
      <c r="A102" s="680">
        <v>18</v>
      </c>
      <c r="B102" s="671" t="s">
        <v>495</v>
      </c>
      <c r="C102" s="671">
        <v>89301181</v>
      </c>
      <c r="D102" s="703" t="s">
        <v>2439</v>
      </c>
      <c r="E102" s="704" t="s">
        <v>1618</v>
      </c>
      <c r="F102" s="671" t="s">
        <v>1586</v>
      </c>
      <c r="G102" s="671" t="s">
        <v>1632</v>
      </c>
      <c r="H102" s="671" t="s">
        <v>494</v>
      </c>
      <c r="I102" s="671" t="s">
        <v>1739</v>
      </c>
      <c r="J102" s="671" t="s">
        <v>1633</v>
      </c>
      <c r="K102" s="671" t="s">
        <v>1740</v>
      </c>
      <c r="L102" s="705">
        <v>0</v>
      </c>
      <c r="M102" s="705">
        <v>0</v>
      </c>
      <c r="N102" s="671">
        <v>1</v>
      </c>
      <c r="O102" s="706">
        <v>1</v>
      </c>
      <c r="P102" s="705"/>
      <c r="Q102" s="682"/>
      <c r="R102" s="671"/>
      <c r="S102" s="682">
        <v>0</v>
      </c>
      <c r="T102" s="706"/>
      <c r="U102" s="242">
        <v>0</v>
      </c>
    </row>
    <row r="103" spans="1:21" ht="14.4" customHeight="1" x14ac:dyDescent="0.3">
      <c r="A103" s="680">
        <v>18</v>
      </c>
      <c r="B103" s="671" t="s">
        <v>495</v>
      </c>
      <c r="C103" s="671">
        <v>89301181</v>
      </c>
      <c r="D103" s="703" t="s">
        <v>2439</v>
      </c>
      <c r="E103" s="704" t="s">
        <v>1618</v>
      </c>
      <c r="F103" s="671" t="s">
        <v>1586</v>
      </c>
      <c r="G103" s="671" t="s">
        <v>1741</v>
      </c>
      <c r="H103" s="671" t="s">
        <v>494</v>
      </c>
      <c r="I103" s="671" t="s">
        <v>1742</v>
      </c>
      <c r="J103" s="671" t="s">
        <v>755</v>
      </c>
      <c r="K103" s="671" t="s">
        <v>756</v>
      </c>
      <c r="L103" s="705">
        <v>98.31</v>
      </c>
      <c r="M103" s="705">
        <v>98.31</v>
      </c>
      <c r="N103" s="671">
        <v>1</v>
      </c>
      <c r="O103" s="706">
        <v>0.5</v>
      </c>
      <c r="P103" s="705"/>
      <c r="Q103" s="682">
        <v>0</v>
      </c>
      <c r="R103" s="671"/>
      <c r="S103" s="682">
        <v>0</v>
      </c>
      <c r="T103" s="706"/>
      <c r="U103" s="242">
        <v>0</v>
      </c>
    </row>
    <row r="104" spans="1:21" ht="14.4" customHeight="1" x14ac:dyDescent="0.3">
      <c r="A104" s="680">
        <v>18</v>
      </c>
      <c r="B104" s="671" t="s">
        <v>495</v>
      </c>
      <c r="C104" s="671">
        <v>89301181</v>
      </c>
      <c r="D104" s="703" t="s">
        <v>2439</v>
      </c>
      <c r="E104" s="704" t="s">
        <v>1618</v>
      </c>
      <c r="F104" s="671" t="s">
        <v>1586</v>
      </c>
      <c r="G104" s="671" t="s">
        <v>1635</v>
      </c>
      <c r="H104" s="671" t="s">
        <v>494</v>
      </c>
      <c r="I104" s="671" t="s">
        <v>602</v>
      </c>
      <c r="J104" s="671" t="s">
        <v>1743</v>
      </c>
      <c r="K104" s="671" t="s">
        <v>1744</v>
      </c>
      <c r="L104" s="705">
        <v>88.22</v>
      </c>
      <c r="M104" s="705">
        <v>88.22</v>
      </c>
      <c r="N104" s="671">
        <v>1</v>
      </c>
      <c r="O104" s="706">
        <v>1</v>
      </c>
      <c r="P104" s="705"/>
      <c r="Q104" s="682">
        <v>0</v>
      </c>
      <c r="R104" s="671"/>
      <c r="S104" s="682">
        <v>0</v>
      </c>
      <c r="T104" s="706"/>
      <c r="U104" s="242">
        <v>0</v>
      </c>
    </row>
    <row r="105" spans="1:21" ht="14.4" customHeight="1" x14ac:dyDescent="0.3">
      <c r="A105" s="680">
        <v>18</v>
      </c>
      <c r="B105" s="671" t="s">
        <v>495</v>
      </c>
      <c r="C105" s="671">
        <v>89301181</v>
      </c>
      <c r="D105" s="703" t="s">
        <v>2439</v>
      </c>
      <c r="E105" s="704" t="s">
        <v>1618</v>
      </c>
      <c r="F105" s="671" t="s">
        <v>1586</v>
      </c>
      <c r="G105" s="671" t="s">
        <v>1699</v>
      </c>
      <c r="H105" s="671" t="s">
        <v>494</v>
      </c>
      <c r="I105" s="671" t="s">
        <v>606</v>
      </c>
      <c r="J105" s="671" t="s">
        <v>607</v>
      </c>
      <c r="K105" s="671" t="s">
        <v>1700</v>
      </c>
      <c r="L105" s="705">
        <v>98.31</v>
      </c>
      <c r="M105" s="705">
        <v>98.31</v>
      </c>
      <c r="N105" s="671">
        <v>1</v>
      </c>
      <c r="O105" s="706">
        <v>0.5</v>
      </c>
      <c r="P105" s="705"/>
      <c r="Q105" s="682">
        <v>0</v>
      </c>
      <c r="R105" s="671"/>
      <c r="S105" s="682">
        <v>0</v>
      </c>
      <c r="T105" s="706"/>
      <c r="U105" s="242">
        <v>0</v>
      </c>
    </row>
    <row r="106" spans="1:21" ht="14.4" customHeight="1" x14ac:dyDescent="0.3">
      <c r="A106" s="680">
        <v>18</v>
      </c>
      <c r="B106" s="671" t="s">
        <v>495</v>
      </c>
      <c r="C106" s="671">
        <v>89301181</v>
      </c>
      <c r="D106" s="703" t="s">
        <v>2439</v>
      </c>
      <c r="E106" s="704" t="s">
        <v>1618</v>
      </c>
      <c r="F106" s="671" t="s">
        <v>1586</v>
      </c>
      <c r="G106" s="671" t="s">
        <v>1661</v>
      </c>
      <c r="H106" s="671" t="s">
        <v>494</v>
      </c>
      <c r="I106" s="671" t="s">
        <v>1273</v>
      </c>
      <c r="J106" s="671" t="s">
        <v>1274</v>
      </c>
      <c r="K106" s="671" t="s">
        <v>1275</v>
      </c>
      <c r="L106" s="705">
        <v>139.46</v>
      </c>
      <c r="M106" s="705">
        <v>139.46</v>
      </c>
      <c r="N106" s="671">
        <v>1</v>
      </c>
      <c r="O106" s="706">
        <v>1</v>
      </c>
      <c r="P106" s="705">
        <v>139.46</v>
      </c>
      <c r="Q106" s="682">
        <v>1</v>
      </c>
      <c r="R106" s="671">
        <v>1</v>
      </c>
      <c r="S106" s="682">
        <v>1</v>
      </c>
      <c r="T106" s="706">
        <v>1</v>
      </c>
      <c r="U106" s="242">
        <v>1</v>
      </c>
    </row>
    <row r="107" spans="1:21" ht="14.4" customHeight="1" x14ac:dyDescent="0.3">
      <c r="A107" s="680">
        <v>18</v>
      </c>
      <c r="B107" s="671" t="s">
        <v>495</v>
      </c>
      <c r="C107" s="671">
        <v>89301182</v>
      </c>
      <c r="D107" s="703" t="s">
        <v>2438</v>
      </c>
      <c r="E107" s="704" t="s">
        <v>1602</v>
      </c>
      <c r="F107" s="671" t="s">
        <v>1586</v>
      </c>
      <c r="G107" s="671" t="s">
        <v>1745</v>
      </c>
      <c r="H107" s="671" t="s">
        <v>494</v>
      </c>
      <c r="I107" s="671" t="s">
        <v>1746</v>
      </c>
      <c r="J107" s="671" t="s">
        <v>1299</v>
      </c>
      <c r="K107" s="671" t="s">
        <v>1747</v>
      </c>
      <c r="L107" s="705">
        <v>185.9</v>
      </c>
      <c r="M107" s="705">
        <v>371.8</v>
      </c>
      <c r="N107" s="671">
        <v>2</v>
      </c>
      <c r="O107" s="706">
        <v>1</v>
      </c>
      <c r="P107" s="705"/>
      <c r="Q107" s="682">
        <v>0</v>
      </c>
      <c r="R107" s="671"/>
      <c r="S107" s="682">
        <v>0</v>
      </c>
      <c r="T107" s="706"/>
      <c r="U107" s="242">
        <v>0</v>
      </c>
    </row>
    <row r="108" spans="1:21" ht="14.4" customHeight="1" x14ac:dyDescent="0.3">
      <c r="A108" s="680">
        <v>18</v>
      </c>
      <c r="B108" s="671" t="s">
        <v>495</v>
      </c>
      <c r="C108" s="671">
        <v>89301182</v>
      </c>
      <c r="D108" s="703" t="s">
        <v>2438</v>
      </c>
      <c r="E108" s="704" t="s">
        <v>1602</v>
      </c>
      <c r="F108" s="671" t="s">
        <v>1586</v>
      </c>
      <c r="G108" s="671" t="s">
        <v>1643</v>
      </c>
      <c r="H108" s="671" t="s">
        <v>869</v>
      </c>
      <c r="I108" s="671" t="s">
        <v>921</v>
      </c>
      <c r="J108" s="671" t="s">
        <v>922</v>
      </c>
      <c r="K108" s="671" t="s">
        <v>1535</v>
      </c>
      <c r="L108" s="705">
        <v>162.13</v>
      </c>
      <c r="M108" s="705">
        <v>486.39</v>
      </c>
      <c r="N108" s="671">
        <v>3</v>
      </c>
      <c r="O108" s="706">
        <v>0.5</v>
      </c>
      <c r="P108" s="705"/>
      <c r="Q108" s="682">
        <v>0</v>
      </c>
      <c r="R108" s="671"/>
      <c r="S108" s="682">
        <v>0</v>
      </c>
      <c r="T108" s="706"/>
      <c r="U108" s="242">
        <v>0</v>
      </c>
    </row>
    <row r="109" spans="1:21" ht="14.4" customHeight="1" x14ac:dyDescent="0.3">
      <c r="A109" s="680">
        <v>18</v>
      </c>
      <c r="B109" s="671" t="s">
        <v>495</v>
      </c>
      <c r="C109" s="671">
        <v>89301182</v>
      </c>
      <c r="D109" s="703" t="s">
        <v>2438</v>
      </c>
      <c r="E109" s="704" t="s">
        <v>1602</v>
      </c>
      <c r="F109" s="671" t="s">
        <v>1586</v>
      </c>
      <c r="G109" s="671" t="s">
        <v>1748</v>
      </c>
      <c r="H109" s="671" t="s">
        <v>869</v>
      </c>
      <c r="I109" s="671" t="s">
        <v>1375</v>
      </c>
      <c r="J109" s="671" t="s">
        <v>1376</v>
      </c>
      <c r="K109" s="671" t="s">
        <v>663</v>
      </c>
      <c r="L109" s="705">
        <v>339.13</v>
      </c>
      <c r="M109" s="705">
        <v>2034.78</v>
      </c>
      <c r="N109" s="671">
        <v>6</v>
      </c>
      <c r="O109" s="706">
        <v>1</v>
      </c>
      <c r="P109" s="705"/>
      <c r="Q109" s="682">
        <v>0</v>
      </c>
      <c r="R109" s="671"/>
      <c r="S109" s="682">
        <v>0</v>
      </c>
      <c r="T109" s="706"/>
      <c r="U109" s="242">
        <v>0</v>
      </c>
    </row>
    <row r="110" spans="1:21" ht="14.4" customHeight="1" x14ac:dyDescent="0.3">
      <c r="A110" s="680">
        <v>18</v>
      </c>
      <c r="B110" s="671" t="s">
        <v>495</v>
      </c>
      <c r="C110" s="671">
        <v>89301182</v>
      </c>
      <c r="D110" s="703" t="s">
        <v>2438</v>
      </c>
      <c r="E110" s="704" t="s">
        <v>1602</v>
      </c>
      <c r="F110" s="671" t="s">
        <v>1586</v>
      </c>
      <c r="G110" s="671" t="s">
        <v>1635</v>
      </c>
      <c r="H110" s="671" t="s">
        <v>494</v>
      </c>
      <c r="I110" s="671" t="s">
        <v>1749</v>
      </c>
      <c r="J110" s="671" t="s">
        <v>1743</v>
      </c>
      <c r="K110" s="671" t="s">
        <v>1750</v>
      </c>
      <c r="L110" s="705">
        <v>264.69</v>
      </c>
      <c r="M110" s="705">
        <v>529.38</v>
      </c>
      <c r="N110" s="671">
        <v>2</v>
      </c>
      <c r="O110" s="706">
        <v>0.5</v>
      </c>
      <c r="P110" s="705"/>
      <c r="Q110" s="682">
        <v>0</v>
      </c>
      <c r="R110" s="671"/>
      <c r="S110" s="682">
        <v>0</v>
      </c>
      <c r="T110" s="706"/>
      <c r="U110" s="242">
        <v>0</v>
      </c>
    </row>
    <row r="111" spans="1:21" ht="14.4" customHeight="1" x14ac:dyDescent="0.3">
      <c r="A111" s="680">
        <v>18</v>
      </c>
      <c r="B111" s="671" t="s">
        <v>495</v>
      </c>
      <c r="C111" s="671">
        <v>89301182</v>
      </c>
      <c r="D111" s="703" t="s">
        <v>2438</v>
      </c>
      <c r="E111" s="704" t="s">
        <v>1602</v>
      </c>
      <c r="F111" s="671" t="s">
        <v>1586</v>
      </c>
      <c r="G111" s="671" t="s">
        <v>1688</v>
      </c>
      <c r="H111" s="671" t="s">
        <v>869</v>
      </c>
      <c r="I111" s="671" t="s">
        <v>955</v>
      </c>
      <c r="J111" s="671" t="s">
        <v>1541</v>
      </c>
      <c r="K111" s="671" t="s">
        <v>1542</v>
      </c>
      <c r="L111" s="705">
        <v>269</v>
      </c>
      <c r="M111" s="705">
        <v>2421</v>
      </c>
      <c r="N111" s="671">
        <v>9</v>
      </c>
      <c r="O111" s="706">
        <v>2</v>
      </c>
      <c r="P111" s="705"/>
      <c r="Q111" s="682">
        <v>0</v>
      </c>
      <c r="R111" s="671"/>
      <c r="S111" s="682">
        <v>0</v>
      </c>
      <c r="T111" s="706"/>
      <c r="U111" s="242">
        <v>0</v>
      </c>
    </row>
    <row r="112" spans="1:21" ht="14.4" customHeight="1" x14ac:dyDescent="0.3">
      <c r="A112" s="680">
        <v>18</v>
      </c>
      <c r="B112" s="671" t="s">
        <v>495</v>
      </c>
      <c r="C112" s="671">
        <v>89301182</v>
      </c>
      <c r="D112" s="703" t="s">
        <v>2438</v>
      </c>
      <c r="E112" s="704" t="s">
        <v>1602</v>
      </c>
      <c r="F112" s="671" t="s">
        <v>1586</v>
      </c>
      <c r="G112" s="671" t="s">
        <v>1661</v>
      </c>
      <c r="H112" s="671" t="s">
        <v>494</v>
      </c>
      <c r="I112" s="671" t="s">
        <v>1273</v>
      </c>
      <c r="J112" s="671" t="s">
        <v>1274</v>
      </c>
      <c r="K112" s="671" t="s">
        <v>1275</v>
      </c>
      <c r="L112" s="705">
        <v>139.46</v>
      </c>
      <c r="M112" s="705">
        <v>418.38</v>
      </c>
      <c r="N112" s="671">
        <v>3</v>
      </c>
      <c r="O112" s="706">
        <v>0.5</v>
      </c>
      <c r="P112" s="705"/>
      <c r="Q112" s="682">
        <v>0</v>
      </c>
      <c r="R112" s="671"/>
      <c r="S112" s="682">
        <v>0</v>
      </c>
      <c r="T112" s="706"/>
      <c r="U112" s="242">
        <v>0</v>
      </c>
    </row>
    <row r="113" spans="1:21" ht="14.4" customHeight="1" x14ac:dyDescent="0.3">
      <c r="A113" s="680">
        <v>18</v>
      </c>
      <c r="B113" s="671" t="s">
        <v>495</v>
      </c>
      <c r="C113" s="671">
        <v>89301182</v>
      </c>
      <c r="D113" s="703" t="s">
        <v>2438</v>
      </c>
      <c r="E113" s="704" t="s">
        <v>1602</v>
      </c>
      <c r="F113" s="671" t="s">
        <v>1586</v>
      </c>
      <c r="G113" s="671" t="s">
        <v>1661</v>
      </c>
      <c r="H113" s="671" t="s">
        <v>494</v>
      </c>
      <c r="I113" s="671" t="s">
        <v>1662</v>
      </c>
      <c r="J113" s="671" t="s">
        <v>1303</v>
      </c>
      <c r="K113" s="671" t="s">
        <v>1663</v>
      </c>
      <c r="L113" s="705">
        <v>185.9</v>
      </c>
      <c r="M113" s="705">
        <v>1673.1000000000001</v>
      </c>
      <c r="N113" s="671">
        <v>9</v>
      </c>
      <c r="O113" s="706">
        <v>1.5</v>
      </c>
      <c r="P113" s="705"/>
      <c r="Q113" s="682">
        <v>0</v>
      </c>
      <c r="R113" s="671"/>
      <c r="S113" s="682">
        <v>0</v>
      </c>
      <c r="T113" s="706"/>
      <c r="U113" s="242">
        <v>0</v>
      </c>
    </row>
    <row r="114" spans="1:21" ht="14.4" customHeight="1" x14ac:dyDescent="0.3">
      <c r="A114" s="680">
        <v>18</v>
      </c>
      <c r="B114" s="671" t="s">
        <v>495</v>
      </c>
      <c r="C114" s="671">
        <v>89301182</v>
      </c>
      <c r="D114" s="703" t="s">
        <v>2438</v>
      </c>
      <c r="E114" s="704" t="s">
        <v>1604</v>
      </c>
      <c r="F114" s="671" t="s">
        <v>1586</v>
      </c>
      <c r="G114" s="671" t="s">
        <v>1619</v>
      </c>
      <c r="H114" s="671" t="s">
        <v>869</v>
      </c>
      <c r="I114" s="671" t="s">
        <v>941</v>
      </c>
      <c r="J114" s="671" t="s">
        <v>942</v>
      </c>
      <c r="K114" s="671" t="s">
        <v>939</v>
      </c>
      <c r="L114" s="705">
        <v>232.44</v>
      </c>
      <c r="M114" s="705">
        <v>232.44</v>
      </c>
      <c r="N114" s="671">
        <v>1</v>
      </c>
      <c r="O114" s="706">
        <v>1</v>
      </c>
      <c r="P114" s="705">
        <v>232.44</v>
      </c>
      <c r="Q114" s="682">
        <v>1</v>
      </c>
      <c r="R114" s="671">
        <v>1</v>
      </c>
      <c r="S114" s="682">
        <v>1</v>
      </c>
      <c r="T114" s="706">
        <v>1</v>
      </c>
      <c r="U114" s="242">
        <v>1</v>
      </c>
    </row>
    <row r="115" spans="1:21" ht="14.4" customHeight="1" x14ac:dyDescent="0.3">
      <c r="A115" s="680">
        <v>18</v>
      </c>
      <c r="B115" s="671" t="s">
        <v>495</v>
      </c>
      <c r="C115" s="671">
        <v>89301182</v>
      </c>
      <c r="D115" s="703" t="s">
        <v>2438</v>
      </c>
      <c r="E115" s="704" t="s">
        <v>1604</v>
      </c>
      <c r="F115" s="671" t="s">
        <v>1586</v>
      </c>
      <c r="G115" s="671" t="s">
        <v>1751</v>
      </c>
      <c r="H115" s="671" t="s">
        <v>494</v>
      </c>
      <c r="I115" s="671" t="s">
        <v>1752</v>
      </c>
      <c r="J115" s="671" t="s">
        <v>834</v>
      </c>
      <c r="K115" s="671" t="s">
        <v>1753</v>
      </c>
      <c r="L115" s="705">
        <v>720.54</v>
      </c>
      <c r="M115" s="705">
        <v>1441.08</v>
      </c>
      <c r="N115" s="671">
        <v>2</v>
      </c>
      <c r="O115" s="706">
        <v>1</v>
      </c>
      <c r="P115" s="705">
        <v>1441.08</v>
      </c>
      <c r="Q115" s="682">
        <v>1</v>
      </c>
      <c r="R115" s="671">
        <v>2</v>
      </c>
      <c r="S115" s="682">
        <v>1</v>
      </c>
      <c r="T115" s="706">
        <v>1</v>
      </c>
      <c r="U115" s="242">
        <v>1</v>
      </c>
    </row>
    <row r="116" spans="1:21" ht="14.4" customHeight="1" x14ac:dyDescent="0.3">
      <c r="A116" s="680">
        <v>18</v>
      </c>
      <c r="B116" s="671" t="s">
        <v>495</v>
      </c>
      <c r="C116" s="671">
        <v>89301182</v>
      </c>
      <c r="D116" s="703" t="s">
        <v>2438</v>
      </c>
      <c r="E116" s="704" t="s">
        <v>1604</v>
      </c>
      <c r="F116" s="671" t="s">
        <v>1586</v>
      </c>
      <c r="G116" s="671" t="s">
        <v>1754</v>
      </c>
      <c r="H116" s="671" t="s">
        <v>494</v>
      </c>
      <c r="I116" s="671" t="s">
        <v>844</v>
      </c>
      <c r="J116" s="671" t="s">
        <v>845</v>
      </c>
      <c r="K116" s="671" t="s">
        <v>846</v>
      </c>
      <c r="L116" s="705">
        <v>162.13</v>
      </c>
      <c r="M116" s="705">
        <v>486.39</v>
      </c>
      <c r="N116" s="671">
        <v>3</v>
      </c>
      <c r="O116" s="706">
        <v>1</v>
      </c>
      <c r="P116" s="705"/>
      <c r="Q116" s="682">
        <v>0</v>
      </c>
      <c r="R116" s="671"/>
      <c r="S116" s="682">
        <v>0</v>
      </c>
      <c r="T116" s="706"/>
      <c r="U116" s="242">
        <v>0</v>
      </c>
    </row>
    <row r="117" spans="1:21" ht="14.4" customHeight="1" x14ac:dyDescent="0.3">
      <c r="A117" s="680">
        <v>18</v>
      </c>
      <c r="B117" s="671" t="s">
        <v>495</v>
      </c>
      <c r="C117" s="671">
        <v>89301182</v>
      </c>
      <c r="D117" s="703" t="s">
        <v>2438</v>
      </c>
      <c r="E117" s="704" t="s">
        <v>1604</v>
      </c>
      <c r="F117" s="671" t="s">
        <v>1586</v>
      </c>
      <c r="G117" s="671" t="s">
        <v>1754</v>
      </c>
      <c r="H117" s="671" t="s">
        <v>494</v>
      </c>
      <c r="I117" s="671" t="s">
        <v>1755</v>
      </c>
      <c r="J117" s="671" t="s">
        <v>1756</v>
      </c>
      <c r="K117" s="671" t="s">
        <v>523</v>
      </c>
      <c r="L117" s="705">
        <v>216.16</v>
      </c>
      <c r="M117" s="705">
        <v>648.48</v>
      </c>
      <c r="N117" s="671">
        <v>3</v>
      </c>
      <c r="O117" s="706">
        <v>1</v>
      </c>
      <c r="P117" s="705"/>
      <c r="Q117" s="682">
        <v>0</v>
      </c>
      <c r="R117" s="671"/>
      <c r="S117" s="682">
        <v>0</v>
      </c>
      <c r="T117" s="706"/>
      <c r="U117" s="242">
        <v>0</v>
      </c>
    </row>
    <row r="118" spans="1:21" ht="14.4" customHeight="1" x14ac:dyDescent="0.3">
      <c r="A118" s="680">
        <v>18</v>
      </c>
      <c r="B118" s="671" t="s">
        <v>495</v>
      </c>
      <c r="C118" s="671">
        <v>89301182</v>
      </c>
      <c r="D118" s="703" t="s">
        <v>2438</v>
      </c>
      <c r="E118" s="704" t="s">
        <v>1604</v>
      </c>
      <c r="F118" s="671" t="s">
        <v>1586</v>
      </c>
      <c r="G118" s="671" t="s">
        <v>1757</v>
      </c>
      <c r="H118" s="671" t="s">
        <v>494</v>
      </c>
      <c r="I118" s="671" t="s">
        <v>657</v>
      </c>
      <c r="J118" s="671" t="s">
        <v>1758</v>
      </c>
      <c r="K118" s="671" t="s">
        <v>1759</v>
      </c>
      <c r="L118" s="705">
        <v>36.78</v>
      </c>
      <c r="M118" s="705">
        <v>73.56</v>
      </c>
      <c r="N118" s="671">
        <v>2</v>
      </c>
      <c r="O118" s="706">
        <v>1</v>
      </c>
      <c r="P118" s="705"/>
      <c r="Q118" s="682">
        <v>0</v>
      </c>
      <c r="R118" s="671"/>
      <c r="S118" s="682">
        <v>0</v>
      </c>
      <c r="T118" s="706"/>
      <c r="U118" s="242">
        <v>0</v>
      </c>
    </row>
    <row r="119" spans="1:21" ht="14.4" customHeight="1" x14ac:dyDescent="0.3">
      <c r="A119" s="680">
        <v>18</v>
      </c>
      <c r="B119" s="671" t="s">
        <v>495</v>
      </c>
      <c r="C119" s="671">
        <v>89301182</v>
      </c>
      <c r="D119" s="703" t="s">
        <v>2438</v>
      </c>
      <c r="E119" s="704" t="s">
        <v>1604</v>
      </c>
      <c r="F119" s="671" t="s">
        <v>1586</v>
      </c>
      <c r="G119" s="671" t="s">
        <v>1652</v>
      </c>
      <c r="H119" s="671" t="s">
        <v>869</v>
      </c>
      <c r="I119" s="671" t="s">
        <v>1117</v>
      </c>
      <c r="J119" s="671" t="s">
        <v>1118</v>
      </c>
      <c r="K119" s="671" t="s">
        <v>1119</v>
      </c>
      <c r="L119" s="705">
        <v>418.37</v>
      </c>
      <c r="M119" s="705">
        <v>418.37</v>
      </c>
      <c r="N119" s="671">
        <v>1</v>
      </c>
      <c r="O119" s="706">
        <v>1</v>
      </c>
      <c r="P119" s="705">
        <v>418.37</v>
      </c>
      <c r="Q119" s="682">
        <v>1</v>
      </c>
      <c r="R119" s="671">
        <v>1</v>
      </c>
      <c r="S119" s="682">
        <v>1</v>
      </c>
      <c r="T119" s="706">
        <v>1</v>
      </c>
      <c r="U119" s="242">
        <v>1</v>
      </c>
    </row>
    <row r="120" spans="1:21" ht="14.4" customHeight="1" x14ac:dyDescent="0.3">
      <c r="A120" s="680">
        <v>18</v>
      </c>
      <c r="B120" s="671" t="s">
        <v>495</v>
      </c>
      <c r="C120" s="671">
        <v>89301182</v>
      </c>
      <c r="D120" s="703" t="s">
        <v>2438</v>
      </c>
      <c r="E120" s="704" t="s">
        <v>1604</v>
      </c>
      <c r="F120" s="671" t="s">
        <v>1586</v>
      </c>
      <c r="G120" s="671" t="s">
        <v>1653</v>
      </c>
      <c r="H120" s="671" t="s">
        <v>494</v>
      </c>
      <c r="I120" s="671" t="s">
        <v>735</v>
      </c>
      <c r="J120" s="671" t="s">
        <v>1654</v>
      </c>
      <c r="K120" s="671" t="s">
        <v>1655</v>
      </c>
      <c r="L120" s="705">
        <v>19.66</v>
      </c>
      <c r="M120" s="705">
        <v>19.66</v>
      </c>
      <c r="N120" s="671">
        <v>1</v>
      </c>
      <c r="O120" s="706">
        <v>1</v>
      </c>
      <c r="P120" s="705"/>
      <c r="Q120" s="682">
        <v>0</v>
      </c>
      <c r="R120" s="671"/>
      <c r="S120" s="682">
        <v>0</v>
      </c>
      <c r="T120" s="706"/>
      <c r="U120" s="242">
        <v>0</v>
      </c>
    </row>
    <row r="121" spans="1:21" ht="14.4" customHeight="1" x14ac:dyDescent="0.3">
      <c r="A121" s="680">
        <v>18</v>
      </c>
      <c r="B121" s="671" t="s">
        <v>495</v>
      </c>
      <c r="C121" s="671">
        <v>89301182</v>
      </c>
      <c r="D121" s="703" t="s">
        <v>2438</v>
      </c>
      <c r="E121" s="704" t="s">
        <v>1604</v>
      </c>
      <c r="F121" s="671" t="s">
        <v>1586</v>
      </c>
      <c r="G121" s="671" t="s">
        <v>1760</v>
      </c>
      <c r="H121" s="671" t="s">
        <v>494</v>
      </c>
      <c r="I121" s="671" t="s">
        <v>1761</v>
      </c>
      <c r="J121" s="671" t="s">
        <v>654</v>
      </c>
      <c r="K121" s="671" t="s">
        <v>1762</v>
      </c>
      <c r="L121" s="705">
        <v>202.25</v>
      </c>
      <c r="M121" s="705">
        <v>202.25</v>
      </c>
      <c r="N121" s="671">
        <v>1</v>
      </c>
      <c r="O121" s="706">
        <v>1</v>
      </c>
      <c r="P121" s="705">
        <v>202.25</v>
      </c>
      <c r="Q121" s="682">
        <v>1</v>
      </c>
      <c r="R121" s="671">
        <v>1</v>
      </c>
      <c r="S121" s="682">
        <v>1</v>
      </c>
      <c r="T121" s="706">
        <v>1</v>
      </c>
      <c r="U121" s="242">
        <v>1</v>
      </c>
    </row>
    <row r="122" spans="1:21" ht="14.4" customHeight="1" x14ac:dyDescent="0.3">
      <c r="A122" s="680">
        <v>18</v>
      </c>
      <c r="B122" s="671" t="s">
        <v>495</v>
      </c>
      <c r="C122" s="671">
        <v>89301182</v>
      </c>
      <c r="D122" s="703" t="s">
        <v>2438</v>
      </c>
      <c r="E122" s="704" t="s">
        <v>1604</v>
      </c>
      <c r="F122" s="671" t="s">
        <v>1586</v>
      </c>
      <c r="G122" s="671" t="s">
        <v>1635</v>
      </c>
      <c r="H122" s="671" t="s">
        <v>494</v>
      </c>
      <c r="I122" s="671" t="s">
        <v>1749</v>
      </c>
      <c r="J122" s="671" t="s">
        <v>1743</v>
      </c>
      <c r="K122" s="671" t="s">
        <v>1750</v>
      </c>
      <c r="L122" s="705">
        <v>264.69</v>
      </c>
      <c r="M122" s="705">
        <v>264.69</v>
      </c>
      <c r="N122" s="671">
        <v>1</v>
      </c>
      <c r="O122" s="706">
        <v>1</v>
      </c>
      <c r="P122" s="705">
        <v>264.69</v>
      </c>
      <c r="Q122" s="682">
        <v>1</v>
      </c>
      <c r="R122" s="671">
        <v>1</v>
      </c>
      <c r="S122" s="682">
        <v>1</v>
      </c>
      <c r="T122" s="706">
        <v>1</v>
      </c>
      <c r="U122" s="242">
        <v>1</v>
      </c>
    </row>
    <row r="123" spans="1:21" ht="14.4" customHeight="1" x14ac:dyDescent="0.3">
      <c r="A123" s="680">
        <v>18</v>
      </c>
      <c r="B123" s="671" t="s">
        <v>495</v>
      </c>
      <c r="C123" s="671">
        <v>89301182</v>
      </c>
      <c r="D123" s="703" t="s">
        <v>2438</v>
      </c>
      <c r="E123" s="704" t="s">
        <v>1604</v>
      </c>
      <c r="F123" s="671" t="s">
        <v>1586</v>
      </c>
      <c r="G123" s="671" t="s">
        <v>1688</v>
      </c>
      <c r="H123" s="671" t="s">
        <v>869</v>
      </c>
      <c r="I123" s="671" t="s">
        <v>967</v>
      </c>
      <c r="J123" s="671" t="s">
        <v>1539</v>
      </c>
      <c r="K123" s="671" t="s">
        <v>1540</v>
      </c>
      <c r="L123" s="705">
        <v>201.75</v>
      </c>
      <c r="M123" s="705">
        <v>1210.5</v>
      </c>
      <c r="N123" s="671">
        <v>6</v>
      </c>
      <c r="O123" s="706">
        <v>1.5</v>
      </c>
      <c r="P123" s="705"/>
      <c r="Q123" s="682">
        <v>0</v>
      </c>
      <c r="R123" s="671"/>
      <c r="S123" s="682">
        <v>0</v>
      </c>
      <c r="T123" s="706"/>
      <c r="U123" s="242">
        <v>0</v>
      </c>
    </row>
    <row r="124" spans="1:21" ht="14.4" customHeight="1" x14ac:dyDescent="0.3">
      <c r="A124" s="680">
        <v>18</v>
      </c>
      <c r="B124" s="671" t="s">
        <v>495</v>
      </c>
      <c r="C124" s="671">
        <v>89301182</v>
      </c>
      <c r="D124" s="703" t="s">
        <v>2438</v>
      </c>
      <c r="E124" s="704" t="s">
        <v>1604</v>
      </c>
      <c r="F124" s="671" t="s">
        <v>1586</v>
      </c>
      <c r="G124" s="671" t="s">
        <v>1688</v>
      </c>
      <c r="H124" s="671" t="s">
        <v>869</v>
      </c>
      <c r="I124" s="671" t="s">
        <v>955</v>
      </c>
      <c r="J124" s="671" t="s">
        <v>1541</v>
      </c>
      <c r="K124" s="671" t="s">
        <v>1542</v>
      </c>
      <c r="L124" s="705">
        <v>269</v>
      </c>
      <c r="M124" s="705">
        <v>538</v>
      </c>
      <c r="N124" s="671">
        <v>2</v>
      </c>
      <c r="O124" s="706">
        <v>0.5</v>
      </c>
      <c r="P124" s="705"/>
      <c r="Q124" s="682">
        <v>0</v>
      </c>
      <c r="R124" s="671"/>
      <c r="S124" s="682">
        <v>0</v>
      </c>
      <c r="T124" s="706"/>
      <c r="U124" s="242">
        <v>0</v>
      </c>
    </row>
    <row r="125" spans="1:21" ht="14.4" customHeight="1" x14ac:dyDescent="0.3">
      <c r="A125" s="680">
        <v>18</v>
      </c>
      <c r="B125" s="671" t="s">
        <v>495</v>
      </c>
      <c r="C125" s="671">
        <v>89301182</v>
      </c>
      <c r="D125" s="703" t="s">
        <v>2438</v>
      </c>
      <c r="E125" s="704" t="s">
        <v>1604</v>
      </c>
      <c r="F125" s="671" t="s">
        <v>1586</v>
      </c>
      <c r="G125" s="671" t="s">
        <v>1699</v>
      </c>
      <c r="H125" s="671" t="s">
        <v>494</v>
      </c>
      <c r="I125" s="671" t="s">
        <v>606</v>
      </c>
      <c r="J125" s="671" t="s">
        <v>607</v>
      </c>
      <c r="K125" s="671" t="s">
        <v>1700</v>
      </c>
      <c r="L125" s="705">
        <v>98.31</v>
      </c>
      <c r="M125" s="705">
        <v>196.62</v>
      </c>
      <c r="N125" s="671">
        <v>2</v>
      </c>
      <c r="O125" s="706">
        <v>1</v>
      </c>
      <c r="P125" s="705"/>
      <c r="Q125" s="682">
        <v>0</v>
      </c>
      <c r="R125" s="671"/>
      <c r="S125" s="682">
        <v>0</v>
      </c>
      <c r="T125" s="706"/>
      <c r="U125" s="242">
        <v>0</v>
      </c>
    </row>
    <row r="126" spans="1:21" ht="14.4" customHeight="1" x14ac:dyDescent="0.3">
      <c r="A126" s="680">
        <v>18</v>
      </c>
      <c r="B126" s="671" t="s">
        <v>495</v>
      </c>
      <c r="C126" s="671">
        <v>89301182</v>
      </c>
      <c r="D126" s="703" t="s">
        <v>2438</v>
      </c>
      <c r="E126" s="704" t="s">
        <v>1604</v>
      </c>
      <c r="F126" s="671" t="s">
        <v>1586</v>
      </c>
      <c r="G126" s="671" t="s">
        <v>1665</v>
      </c>
      <c r="H126" s="671" t="s">
        <v>494</v>
      </c>
      <c r="I126" s="671" t="s">
        <v>1763</v>
      </c>
      <c r="J126" s="671" t="s">
        <v>1693</v>
      </c>
      <c r="K126" s="671" t="s">
        <v>1625</v>
      </c>
      <c r="L126" s="705">
        <v>0</v>
      </c>
      <c r="M126" s="705">
        <v>0</v>
      </c>
      <c r="N126" s="671">
        <v>1</v>
      </c>
      <c r="O126" s="706">
        <v>1</v>
      </c>
      <c r="P126" s="705"/>
      <c r="Q126" s="682"/>
      <c r="R126" s="671"/>
      <c r="S126" s="682">
        <v>0</v>
      </c>
      <c r="T126" s="706"/>
      <c r="U126" s="242">
        <v>0</v>
      </c>
    </row>
    <row r="127" spans="1:21" ht="14.4" customHeight="1" x14ac:dyDescent="0.3">
      <c r="A127" s="680">
        <v>18</v>
      </c>
      <c r="B127" s="671" t="s">
        <v>495</v>
      </c>
      <c r="C127" s="671">
        <v>89301182</v>
      </c>
      <c r="D127" s="703" t="s">
        <v>2438</v>
      </c>
      <c r="E127" s="704" t="s">
        <v>1605</v>
      </c>
      <c r="F127" s="671" t="s">
        <v>1586</v>
      </c>
      <c r="G127" s="671" t="s">
        <v>1704</v>
      </c>
      <c r="H127" s="671" t="s">
        <v>869</v>
      </c>
      <c r="I127" s="671" t="s">
        <v>899</v>
      </c>
      <c r="J127" s="671" t="s">
        <v>1531</v>
      </c>
      <c r="K127" s="671" t="s">
        <v>1532</v>
      </c>
      <c r="L127" s="705">
        <v>6.98</v>
      </c>
      <c r="M127" s="705">
        <v>6.98</v>
      </c>
      <c r="N127" s="671">
        <v>1</v>
      </c>
      <c r="O127" s="706">
        <v>0.5</v>
      </c>
      <c r="P127" s="705">
        <v>6.98</v>
      </c>
      <c r="Q127" s="682">
        <v>1</v>
      </c>
      <c r="R127" s="671">
        <v>1</v>
      </c>
      <c r="S127" s="682">
        <v>1</v>
      </c>
      <c r="T127" s="706">
        <v>0.5</v>
      </c>
      <c r="U127" s="242">
        <v>1</v>
      </c>
    </row>
    <row r="128" spans="1:21" ht="14.4" customHeight="1" x14ac:dyDescent="0.3">
      <c r="A128" s="680">
        <v>18</v>
      </c>
      <c r="B128" s="671" t="s">
        <v>495</v>
      </c>
      <c r="C128" s="671">
        <v>89301182</v>
      </c>
      <c r="D128" s="703" t="s">
        <v>2438</v>
      </c>
      <c r="E128" s="704" t="s">
        <v>1605</v>
      </c>
      <c r="F128" s="671" t="s">
        <v>1586</v>
      </c>
      <c r="G128" s="671" t="s">
        <v>1708</v>
      </c>
      <c r="H128" s="671" t="s">
        <v>494</v>
      </c>
      <c r="I128" s="671" t="s">
        <v>1764</v>
      </c>
      <c r="J128" s="671" t="s">
        <v>856</v>
      </c>
      <c r="K128" s="671" t="s">
        <v>1765</v>
      </c>
      <c r="L128" s="705">
        <v>0</v>
      </c>
      <c r="M128" s="705">
        <v>0</v>
      </c>
      <c r="N128" s="671">
        <v>2</v>
      </c>
      <c r="O128" s="706">
        <v>0.5</v>
      </c>
      <c r="P128" s="705">
        <v>0</v>
      </c>
      <c r="Q128" s="682"/>
      <c r="R128" s="671">
        <v>2</v>
      </c>
      <c r="S128" s="682">
        <v>1</v>
      </c>
      <c r="T128" s="706">
        <v>0.5</v>
      </c>
      <c r="U128" s="242">
        <v>1</v>
      </c>
    </row>
    <row r="129" spans="1:21" ht="14.4" customHeight="1" x14ac:dyDescent="0.3">
      <c r="A129" s="680">
        <v>18</v>
      </c>
      <c r="B129" s="671" t="s">
        <v>495</v>
      </c>
      <c r="C129" s="671">
        <v>89301182</v>
      </c>
      <c r="D129" s="703" t="s">
        <v>2438</v>
      </c>
      <c r="E129" s="704" t="s">
        <v>1605</v>
      </c>
      <c r="F129" s="671" t="s">
        <v>1586</v>
      </c>
      <c r="G129" s="671" t="s">
        <v>1766</v>
      </c>
      <c r="H129" s="671" t="s">
        <v>494</v>
      </c>
      <c r="I129" s="671" t="s">
        <v>1767</v>
      </c>
      <c r="J129" s="671" t="s">
        <v>1768</v>
      </c>
      <c r="K129" s="671" t="s">
        <v>1769</v>
      </c>
      <c r="L129" s="705">
        <v>2259.23</v>
      </c>
      <c r="M129" s="705">
        <v>9036.92</v>
      </c>
      <c r="N129" s="671">
        <v>4</v>
      </c>
      <c r="O129" s="706">
        <v>2</v>
      </c>
      <c r="P129" s="705"/>
      <c r="Q129" s="682">
        <v>0</v>
      </c>
      <c r="R129" s="671"/>
      <c r="S129" s="682">
        <v>0</v>
      </c>
      <c r="T129" s="706"/>
      <c r="U129" s="242">
        <v>0</v>
      </c>
    </row>
    <row r="130" spans="1:21" ht="14.4" customHeight="1" x14ac:dyDescent="0.3">
      <c r="A130" s="680">
        <v>18</v>
      </c>
      <c r="B130" s="671" t="s">
        <v>495</v>
      </c>
      <c r="C130" s="671">
        <v>89301182</v>
      </c>
      <c r="D130" s="703" t="s">
        <v>2438</v>
      </c>
      <c r="E130" s="704" t="s">
        <v>1605</v>
      </c>
      <c r="F130" s="671" t="s">
        <v>1586</v>
      </c>
      <c r="G130" s="671" t="s">
        <v>1619</v>
      </c>
      <c r="H130" s="671" t="s">
        <v>494</v>
      </c>
      <c r="I130" s="671" t="s">
        <v>1770</v>
      </c>
      <c r="J130" s="671" t="s">
        <v>1771</v>
      </c>
      <c r="K130" s="671" t="s">
        <v>1537</v>
      </c>
      <c r="L130" s="705">
        <v>232.43</v>
      </c>
      <c r="M130" s="705">
        <v>1162.1500000000001</v>
      </c>
      <c r="N130" s="671">
        <v>5</v>
      </c>
      <c r="O130" s="706">
        <v>1.5</v>
      </c>
      <c r="P130" s="705">
        <v>1162.1500000000001</v>
      </c>
      <c r="Q130" s="682">
        <v>1</v>
      </c>
      <c r="R130" s="671">
        <v>5</v>
      </c>
      <c r="S130" s="682">
        <v>1</v>
      </c>
      <c r="T130" s="706">
        <v>1.5</v>
      </c>
      <c r="U130" s="242">
        <v>1</v>
      </c>
    </row>
    <row r="131" spans="1:21" ht="14.4" customHeight="1" x14ac:dyDescent="0.3">
      <c r="A131" s="680">
        <v>18</v>
      </c>
      <c r="B131" s="671" t="s">
        <v>495</v>
      </c>
      <c r="C131" s="671">
        <v>89301182</v>
      </c>
      <c r="D131" s="703" t="s">
        <v>2438</v>
      </c>
      <c r="E131" s="704" t="s">
        <v>1605</v>
      </c>
      <c r="F131" s="671" t="s">
        <v>1586</v>
      </c>
      <c r="G131" s="671" t="s">
        <v>1619</v>
      </c>
      <c r="H131" s="671" t="s">
        <v>869</v>
      </c>
      <c r="I131" s="671" t="s">
        <v>941</v>
      </c>
      <c r="J131" s="671" t="s">
        <v>942</v>
      </c>
      <c r="K131" s="671" t="s">
        <v>939</v>
      </c>
      <c r="L131" s="705">
        <v>232.44</v>
      </c>
      <c r="M131" s="705">
        <v>1394.6399999999999</v>
      </c>
      <c r="N131" s="671">
        <v>6</v>
      </c>
      <c r="O131" s="706">
        <v>3</v>
      </c>
      <c r="P131" s="705">
        <v>1394.6399999999999</v>
      </c>
      <c r="Q131" s="682">
        <v>1</v>
      </c>
      <c r="R131" s="671">
        <v>6</v>
      </c>
      <c r="S131" s="682">
        <v>1</v>
      </c>
      <c r="T131" s="706">
        <v>3</v>
      </c>
      <c r="U131" s="242">
        <v>1</v>
      </c>
    </row>
    <row r="132" spans="1:21" ht="14.4" customHeight="1" x14ac:dyDescent="0.3">
      <c r="A132" s="680">
        <v>18</v>
      </c>
      <c r="B132" s="671" t="s">
        <v>495</v>
      </c>
      <c r="C132" s="671">
        <v>89301182</v>
      </c>
      <c r="D132" s="703" t="s">
        <v>2438</v>
      </c>
      <c r="E132" s="704" t="s">
        <v>1605</v>
      </c>
      <c r="F132" s="671" t="s">
        <v>1586</v>
      </c>
      <c r="G132" s="671" t="s">
        <v>1754</v>
      </c>
      <c r="H132" s="671" t="s">
        <v>494</v>
      </c>
      <c r="I132" s="671" t="s">
        <v>844</v>
      </c>
      <c r="J132" s="671" t="s">
        <v>845</v>
      </c>
      <c r="K132" s="671" t="s">
        <v>846</v>
      </c>
      <c r="L132" s="705">
        <v>162.13</v>
      </c>
      <c r="M132" s="705">
        <v>648.52</v>
      </c>
      <c r="N132" s="671">
        <v>4</v>
      </c>
      <c r="O132" s="706">
        <v>1</v>
      </c>
      <c r="P132" s="705"/>
      <c r="Q132" s="682">
        <v>0</v>
      </c>
      <c r="R132" s="671"/>
      <c r="S132" s="682">
        <v>0</v>
      </c>
      <c r="T132" s="706"/>
      <c r="U132" s="242">
        <v>0</v>
      </c>
    </row>
    <row r="133" spans="1:21" ht="14.4" customHeight="1" x14ac:dyDescent="0.3">
      <c r="A133" s="680">
        <v>18</v>
      </c>
      <c r="B133" s="671" t="s">
        <v>495</v>
      </c>
      <c r="C133" s="671">
        <v>89301182</v>
      </c>
      <c r="D133" s="703" t="s">
        <v>2438</v>
      </c>
      <c r="E133" s="704" t="s">
        <v>1605</v>
      </c>
      <c r="F133" s="671" t="s">
        <v>1586</v>
      </c>
      <c r="G133" s="671" t="s">
        <v>1621</v>
      </c>
      <c r="H133" s="671" t="s">
        <v>869</v>
      </c>
      <c r="I133" s="671" t="s">
        <v>1371</v>
      </c>
      <c r="J133" s="671" t="s">
        <v>1522</v>
      </c>
      <c r="K133" s="671" t="s">
        <v>1572</v>
      </c>
      <c r="L133" s="705">
        <v>465.7</v>
      </c>
      <c r="M133" s="705">
        <v>465.7</v>
      </c>
      <c r="N133" s="671">
        <v>1</v>
      </c>
      <c r="O133" s="706">
        <v>0.5</v>
      </c>
      <c r="P133" s="705">
        <v>465.7</v>
      </c>
      <c r="Q133" s="682">
        <v>1</v>
      </c>
      <c r="R133" s="671">
        <v>1</v>
      </c>
      <c r="S133" s="682">
        <v>1</v>
      </c>
      <c r="T133" s="706">
        <v>0.5</v>
      </c>
      <c r="U133" s="242">
        <v>1</v>
      </c>
    </row>
    <row r="134" spans="1:21" ht="14.4" customHeight="1" x14ac:dyDescent="0.3">
      <c r="A134" s="680">
        <v>18</v>
      </c>
      <c r="B134" s="671" t="s">
        <v>495</v>
      </c>
      <c r="C134" s="671">
        <v>89301182</v>
      </c>
      <c r="D134" s="703" t="s">
        <v>2438</v>
      </c>
      <c r="E134" s="704" t="s">
        <v>1605</v>
      </c>
      <c r="F134" s="671" t="s">
        <v>1586</v>
      </c>
      <c r="G134" s="671" t="s">
        <v>1682</v>
      </c>
      <c r="H134" s="671" t="s">
        <v>494</v>
      </c>
      <c r="I134" s="671" t="s">
        <v>1772</v>
      </c>
      <c r="J134" s="671" t="s">
        <v>1773</v>
      </c>
      <c r="K134" s="671" t="s">
        <v>1774</v>
      </c>
      <c r="L134" s="705">
        <v>221.6</v>
      </c>
      <c r="M134" s="705">
        <v>221.6</v>
      </c>
      <c r="N134" s="671">
        <v>1</v>
      </c>
      <c r="O134" s="706">
        <v>0.5</v>
      </c>
      <c r="P134" s="705">
        <v>221.6</v>
      </c>
      <c r="Q134" s="682">
        <v>1</v>
      </c>
      <c r="R134" s="671">
        <v>1</v>
      </c>
      <c r="S134" s="682">
        <v>1</v>
      </c>
      <c r="T134" s="706">
        <v>0.5</v>
      </c>
      <c r="U134" s="242">
        <v>1</v>
      </c>
    </row>
    <row r="135" spans="1:21" ht="14.4" customHeight="1" x14ac:dyDescent="0.3">
      <c r="A135" s="680">
        <v>18</v>
      </c>
      <c r="B135" s="671" t="s">
        <v>495</v>
      </c>
      <c r="C135" s="671">
        <v>89301182</v>
      </c>
      <c r="D135" s="703" t="s">
        <v>2438</v>
      </c>
      <c r="E135" s="704" t="s">
        <v>1605</v>
      </c>
      <c r="F135" s="671" t="s">
        <v>1586</v>
      </c>
      <c r="G135" s="671" t="s">
        <v>1682</v>
      </c>
      <c r="H135" s="671" t="s">
        <v>494</v>
      </c>
      <c r="I135" s="671" t="s">
        <v>819</v>
      </c>
      <c r="J135" s="671" t="s">
        <v>820</v>
      </c>
      <c r="K135" s="671" t="s">
        <v>821</v>
      </c>
      <c r="L135" s="705">
        <v>295.45</v>
      </c>
      <c r="M135" s="705">
        <v>1181.8</v>
      </c>
      <c r="N135" s="671">
        <v>4</v>
      </c>
      <c r="O135" s="706">
        <v>1</v>
      </c>
      <c r="P135" s="705">
        <v>1181.8</v>
      </c>
      <c r="Q135" s="682">
        <v>1</v>
      </c>
      <c r="R135" s="671">
        <v>4</v>
      </c>
      <c r="S135" s="682">
        <v>1</v>
      </c>
      <c r="T135" s="706">
        <v>1</v>
      </c>
      <c r="U135" s="242">
        <v>1</v>
      </c>
    </row>
    <row r="136" spans="1:21" ht="14.4" customHeight="1" x14ac:dyDescent="0.3">
      <c r="A136" s="680">
        <v>18</v>
      </c>
      <c r="B136" s="671" t="s">
        <v>495</v>
      </c>
      <c r="C136" s="671">
        <v>89301182</v>
      </c>
      <c r="D136" s="703" t="s">
        <v>2438</v>
      </c>
      <c r="E136" s="704" t="s">
        <v>1605</v>
      </c>
      <c r="F136" s="671" t="s">
        <v>1586</v>
      </c>
      <c r="G136" s="671" t="s">
        <v>1730</v>
      </c>
      <c r="H136" s="671" t="s">
        <v>494</v>
      </c>
      <c r="I136" s="671" t="s">
        <v>1044</v>
      </c>
      <c r="J136" s="671" t="s">
        <v>1045</v>
      </c>
      <c r="K136" s="671" t="s">
        <v>1046</v>
      </c>
      <c r="L136" s="705">
        <v>52.32</v>
      </c>
      <c r="M136" s="705">
        <v>52.32</v>
      </c>
      <c r="N136" s="671">
        <v>1</v>
      </c>
      <c r="O136" s="706">
        <v>1</v>
      </c>
      <c r="P136" s="705"/>
      <c r="Q136" s="682">
        <v>0</v>
      </c>
      <c r="R136" s="671"/>
      <c r="S136" s="682">
        <v>0</v>
      </c>
      <c r="T136" s="706"/>
      <c r="U136" s="242">
        <v>0</v>
      </c>
    </row>
    <row r="137" spans="1:21" ht="14.4" customHeight="1" x14ac:dyDescent="0.3">
      <c r="A137" s="680">
        <v>18</v>
      </c>
      <c r="B137" s="671" t="s">
        <v>495</v>
      </c>
      <c r="C137" s="671">
        <v>89301182</v>
      </c>
      <c r="D137" s="703" t="s">
        <v>2438</v>
      </c>
      <c r="E137" s="704" t="s">
        <v>1605</v>
      </c>
      <c r="F137" s="671" t="s">
        <v>1586</v>
      </c>
      <c r="G137" s="671" t="s">
        <v>1688</v>
      </c>
      <c r="H137" s="671" t="s">
        <v>869</v>
      </c>
      <c r="I137" s="671" t="s">
        <v>967</v>
      </c>
      <c r="J137" s="671" t="s">
        <v>1539</v>
      </c>
      <c r="K137" s="671" t="s">
        <v>1540</v>
      </c>
      <c r="L137" s="705">
        <v>201.75</v>
      </c>
      <c r="M137" s="705">
        <v>807</v>
      </c>
      <c r="N137" s="671">
        <v>4</v>
      </c>
      <c r="O137" s="706">
        <v>1.5</v>
      </c>
      <c r="P137" s="705">
        <v>403.5</v>
      </c>
      <c r="Q137" s="682">
        <v>0.5</v>
      </c>
      <c r="R137" s="671">
        <v>2</v>
      </c>
      <c r="S137" s="682">
        <v>0.5</v>
      </c>
      <c r="T137" s="706">
        <v>1</v>
      </c>
      <c r="U137" s="242">
        <v>0.66666666666666663</v>
      </c>
    </row>
    <row r="138" spans="1:21" ht="14.4" customHeight="1" x14ac:dyDescent="0.3">
      <c r="A138" s="680">
        <v>18</v>
      </c>
      <c r="B138" s="671" t="s">
        <v>495</v>
      </c>
      <c r="C138" s="671">
        <v>89301182</v>
      </c>
      <c r="D138" s="703" t="s">
        <v>2438</v>
      </c>
      <c r="E138" s="704" t="s">
        <v>1605</v>
      </c>
      <c r="F138" s="671" t="s">
        <v>1586</v>
      </c>
      <c r="G138" s="671" t="s">
        <v>1688</v>
      </c>
      <c r="H138" s="671" t="s">
        <v>869</v>
      </c>
      <c r="I138" s="671" t="s">
        <v>955</v>
      </c>
      <c r="J138" s="671" t="s">
        <v>1541</v>
      </c>
      <c r="K138" s="671" t="s">
        <v>1542</v>
      </c>
      <c r="L138" s="705">
        <v>269</v>
      </c>
      <c r="M138" s="705">
        <v>1076</v>
      </c>
      <c r="N138" s="671">
        <v>4</v>
      </c>
      <c r="O138" s="706">
        <v>1.5</v>
      </c>
      <c r="P138" s="705">
        <v>538</v>
      </c>
      <c r="Q138" s="682">
        <v>0.5</v>
      </c>
      <c r="R138" s="671">
        <v>2</v>
      </c>
      <c r="S138" s="682">
        <v>0.5</v>
      </c>
      <c r="T138" s="706">
        <v>1</v>
      </c>
      <c r="U138" s="242">
        <v>0.66666666666666663</v>
      </c>
    </row>
    <row r="139" spans="1:21" ht="14.4" customHeight="1" x14ac:dyDescent="0.3">
      <c r="A139" s="680">
        <v>18</v>
      </c>
      <c r="B139" s="671" t="s">
        <v>495</v>
      </c>
      <c r="C139" s="671">
        <v>89301182</v>
      </c>
      <c r="D139" s="703" t="s">
        <v>2438</v>
      </c>
      <c r="E139" s="704" t="s">
        <v>1605</v>
      </c>
      <c r="F139" s="671" t="s">
        <v>1586</v>
      </c>
      <c r="G139" s="671" t="s">
        <v>1664</v>
      </c>
      <c r="H139" s="671" t="s">
        <v>869</v>
      </c>
      <c r="I139" s="671" t="s">
        <v>1775</v>
      </c>
      <c r="J139" s="671" t="s">
        <v>1776</v>
      </c>
      <c r="K139" s="671" t="s">
        <v>1777</v>
      </c>
      <c r="L139" s="705">
        <v>2313.2399999999998</v>
      </c>
      <c r="M139" s="705">
        <v>4626.4799999999996</v>
      </c>
      <c r="N139" s="671">
        <v>2</v>
      </c>
      <c r="O139" s="706">
        <v>0.5</v>
      </c>
      <c r="P139" s="705">
        <v>4626.4799999999996</v>
      </c>
      <c r="Q139" s="682">
        <v>1</v>
      </c>
      <c r="R139" s="671">
        <v>2</v>
      </c>
      <c r="S139" s="682">
        <v>1</v>
      </c>
      <c r="T139" s="706">
        <v>0.5</v>
      </c>
      <c r="U139" s="242">
        <v>1</v>
      </c>
    </row>
    <row r="140" spans="1:21" ht="14.4" customHeight="1" x14ac:dyDescent="0.3">
      <c r="A140" s="680">
        <v>18</v>
      </c>
      <c r="B140" s="671" t="s">
        <v>495</v>
      </c>
      <c r="C140" s="671">
        <v>89301182</v>
      </c>
      <c r="D140" s="703" t="s">
        <v>2438</v>
      </c>
      <c r="E140" s="704" t="s">
        <v>1606</v>
      </c>
      <c r="F140" s="671" t="s">
        <v>1586</v>
      </c>
      <c r="G140" s="671" t="s">
        <v>1701</v>
      </c>
      <c r="H140" s="671" t="s">
        <v>494</v>
      </c>
      <c r="I140" s="671" t="s">
        <v>1076</v>
      </c>
      <c r="J140" s="671" t="s">
        <v>1077</v>
      </c>
      <c r="K140" s="671" t="s">
        <v>1078</v>
      </c>
      <c r="L140" s="705">
        <v>997</v>
      </c>
      <c r="M140" s="705">
        <v>5982</v>
      </c>
      <c r="N140" s="671">
        <v>6</v>
      </c>
      <c r="O140" s="706">
        <v>0.5</v>
      </c>
      <c r="P140" s="705"/>
      <c r="Q140" s="682">
        <v>0</v>
      </c>
      <c r="R140" s="671"/>
      <c r="S140" s="682">
        <v>0</v>
      </c>
      <c r="T140" s="706"/>
      <c r="U140" s="242">
        <v>0</v>
      </c>
    </row>
    <row r="141" spans="1:21" ht="14.4" customHeight="1" x14ac:dyDescent="0.3">
      <c r="A141" s="680">
        <v>18</v>
      </c>
      <c r="B141" s="671" t="s">
        <v>495</v>
      </c>
      <c r="C141" s="671">
        <v>89301182</v>
      </c>
      <c r="D141" s="703" t="s">
        <v>2438</v>
      </c>
      <c r="E141" s="704" t="s">
        <v>1606</v>
      </c>
      <c r="F141" s="671" t="s">
        <v>1586</v>
      </c>
      <c r="G141" s="671" t="s">
        <v>1704</v>
      </c>
      <c r="H141" s="671" t="s">
        <v>869</v>
      </c>
      <c r="I141" s="671" t="s">
        <v>1778</v>
      </c>
      <c r="J141" s="671" t="s">
        <v>1779</v>
      </c>
      <c r="K141" s="671" t="s">
        <v>1780</v>
      </c>
      <c r="L141" s="705">
        <v>16.27</v>
      </c>
      <c r="M141" s="705">
        <v>16.27</v>
      </c>
      <c r="N141" s="671">
        <v>1</v>
      </c>
      <c r="O141" s="706">
        <v>1</v>
      </c>
      <c r="P141" s="705"/>
      <c r="Q141" s="682">
        <v>0</v>
      </c>
      <c r="R141" s="671"/>
      <c r="S141" s="682">
        <v>0</v>
      </c>
      <c r="T141" s="706"/>
      <c r="U141" s="242">
        <v>0</v>
      </c>
    </row>
    <row r="142" spans="1:21" ht="14.4" customHeight="1" x14ac:dyDescent="0.3">
      <c r="A142" s="680">
        <v>18</v>
      </c>
      <c r="B142" s="671" t="s">
        <v>495</v>
      </c>
      <c r="C142" s="671">
        <v>89301182</v>
      </c>
      <c r="D142" s="703" t="s">
        <v>2438</v>
      </c>
      <c r="E142" s="704" t="s">
        <v>1606</v>
      </c>
      <c r="F142" s="671" t="s">
        <v>1586</v>
      </c>
      <c r="G142" s="671" t="s">
        <v>1704</v>
      </c>
      <c r="H142" s="671" t="s">
        <v>869</v>
      </c>
      <c r="I142" s="671" t="s">
        <v>899</v>
      </c>
      <c r="J142" s="671" t="s">
        <v>1531</v>
      </c>
      <c r="K142" s="671" t="s">
        <v>1532</v>
      </c>
      <c r="L142" s="705">
        <v>6.98</v>
      </c>
      <c r="M142" s="705">
        <v>6.98</v>
      </c>
      <c r="N142" s="671">
        <v>1</v>
      </c>
      <c r="O142" s="706">
        <v>0.5</v>
      </c>
      <c r="P142" s="705"/>
      <c r="Q142" s="682">
        <v>0</v>
      </c>
      <c r="R142" s="671"/>
      <c r="S142" s="682">
        <v>0</v>
      </c>
      <c r="T142" s="706"/>
      <c r="U142" s="242">
        <v>0</v>
      </c>
    </row>
    <row r="143" spans="1:21" ht="14.4" customHeight="1" x14ac:dyDescent="0.3">
      <c r="A143" s="680">
        <v>18</v>
      </c>
      <c r="B143" s="671" t="s">
        <v>495</v>
      </c>
      <c r="C143" s="671">
        <v>89301182</v>
      </c>
      <c r="D143" s="703" t="s">
        <v>2438</v>
      </c>
      <c r="E143" s="704" t="s">
        <v>1606</v>
      </c>
      <c r="F143" s="671" t="s">
        <v>1586</v>
      </c>
      <c r="G143" s="671" t="s">
        <v>1704</v>
      </c>
      <c r="H143" s="671" t="s">
        <v>869</v>
      </c>
      <c r="I143" s="671" t="s">
        <v>1705</v>
      </c>
      <c r="J143" s="671" t="s">
        <v>1706</v>
      </c>
      <c r="K143" s="671" t="s">
        <v>1707</v>
      </c>
      <c r="L143" s="705">
        <v>10.73</v>
      </c>
      <c r="M143" s="705">
        <v>10.73</v>
      </c>
      <c r="N143" s="671">
        <v>1</v>
      </c>
      <c r="O143" s="706">
        <v>1</v>
      </c>
      <c r="P143" s="705"/>
      <c r="Q143" s="682">
        <v>0</v>
      </c>
      <c r="R143" s="671"/>
      <c r="S143" s="682">
        <v>0</v>
      </c>
      <c r="T143" s="706"/>
      <c r="U143" s="242">
        <v>0</v>
      </c>
    </row>
    <row r="144" spans="1:21" ht="14.4" customHeight="1" x14ac:dyDescent="0.3">
      <c r="A144" s="680">
        <v>18</v>
      </c>
      <c r="B144" s="671" t="s">
        <v>495</v>
      </c>
      <c r="C144" s="671">
        <v>89301182</v>
      </c>
      <c r="D144" s="703" t="s">
        <v>2438</v>
      </c>
      <c r="E144" s="704" t="s">
        <v>1606</v>
      </c>
      <c r="F144" s="671" t="s">
        <v>1586</v>
      </c>
      <c r="G144" s="671" t="s">
        <v>1708</v>
      </c>
      <c r="H144" s="671" t="s">
        <v>494</v>
      </c>
      <c r="I144" s="671" t="s">
        <v>1764</v>
      </c>
      <c r="J144" s="671" t="s">
        <v>856</v>
      </c>
      <c r="K144" s="671" t="s">
        <v>1765</v>
      </c>
      <c r="L144" s="705">
        <v>0</v>
      </c>
      <c r="M144" s="705">
        <v>0</v>
      </c>
      <c r="N144" s="671">
        <v>1</v>
      </c>
      <c r="O144" s="706">
        <v>0.5</v>
      </c>
      <c r="P144" s="705"/>
      <c r="Q144" s="682"/>
      <c r="R144" s="671"/>
      <c r="S144" s="682">
        <v>0</v>
      </c>
      <c r="T144" s="706"/>
      <c r="U144" s="242">
        <v>0</v>
      </c>
    </row>
    <row r="145" spans="1:21" ht="14.4" customHeight="1" x14ac:dyDescent="0.3">
      <c r="A145" s="680">
        <v>18</v>
      </c>
      <c r="B145" s="671" t="s">
        <v>495</v>
      </c>
      <c r="C145" s="671">
        <v>89301182</v>
      </c>
      <c r="D145" s="703" t="s">
        <v>2438</v>
      </c>
      <c r="E145" s="704" t="s">
        <v>1606</v>
      </c>
      <c r="F145" s="671" t="s">
        <v>1586</v>
      </c>
      <c r="G145" s="671" t="s">
        <v>1781</v>
      </c>
      <c r="H145" s="671" t="s">
        <v>494</v>
      </c>
      <c r="I145" s="671" t="s">
        <v>1782</v>
      </c>
      <c r="J145" s="671" t="s">
        <v>1783</v>
      </c>
      <c r="K145" s="671" t="s">
        <v>1784</v>
      </c>
      <c r="L145" s="705">
        <v>0</v>
      </c>
      <c r="M145" s="705">
        <v>0</v>
      </c>
      <c r="N145" s="671">
        <v>1</v>
      </c>
      <c r="O145" s="706">
        <v>0.5</v>
      </c>
      <c r="P145" s="705"/>
      <c r="Q145" s="682"/>
      <c r="R145" s="671"/>
      <c r="S145" s="682">
        <v>0</v>
      </c>
      <c r="T145" s="706"/>
      <c r="U145" s="242">
        <v>0</v>
      </c>
    </row>
    <row r="146" spans="1:21" ht="14.4" customHeight="1" x14ac:dyDescent="0.3">
      <c r="A146" s="680">
        <v>18</v>
      </c>
      <c r="B146" s="671" t="s">
        <v>495</v>
      </c>
      <c r="C146" s="671">
        <v>89301182</v>
      </c>
      <c r="D146" s="703" t="s">
        <v>2438</v>
      </c>
      <c r="E146" s="704" t="s">
        <v>1606</v>
      </c>
      <c r="F146" s="671" t="s">
        <v>1586</v>
      </c>
      <c r="G146" s="671" t="s">
        <v>1745</v>
      </c>
      <c r="H146" s="671" t="s">
        <v>494</v>
      </c>
      <c r="I146" s="671" t="s">
        <v>1746</v>
      </c>
      <c r="J146" s="671" t="s">
        <v>1299</v>
      </c>
      <c r="K146" s="671" t="s">
        <v>1747</v>
      </c>
      <c r="L146" s="705">
        <v>185.9</v>
      </c>
      <c r="M146" s="705">
        <v>557.70000000000005</v>
      </c>
      <c r="N146" s="671">
        <v>3</v>
      </c>
      <c r="O146" s="706">
        <v>0.5</v>
      </c>
      <c r="P146" s="705"/>
      <c r="Q146" s="682">
        <v>0</v>
      </c>
      <c r="R146" s="671"/>
      <c r="S146" s="682">
        <v>0</v>
      </c>
      <c r="T146" s="706"/>
      <c r="U146" s="242">
        <v>0</v>
      </c>
    </row>
    <row r="147" spans="1:21" ht="14.4" customHeight="1" x14ac:dyDescent="0.3">
      <c r="A147" s="680">
        <v>18</v>
      </c>
      <c r="B147" s="671" t="s">
        <v>495</v>
      </c>
      <c r="C147" s="671">
        <v>89301182</v>
      </c>
      <c r="D147" s="703" t="s">
        <v>2438</v>
      </c>
      <c r="E147" s="704" t="s">
        <v>1606</v>
      </c>
      <c r="F147" s="671" t="s">
        <v>1586</v>
      </c>
      <c r="G147" s="671" t="s">
        <v>1643</v>
      </c>
      <c r="H147" s="671" t="s">
        <v>869</v>
      </c>
      <c r="I147" s="671" t="s">
        <v>921</v>
      </c>
      <c r="J147" s="671" t="s">
        <v>922</v>
      </c>
      <c r="K147" s="671" t="s">
        <v>1535</v>
      </c>
      <c r="L147" s="705">
        <v>162.13</v>
      </c>
      <c r="M147" s="705">
        <v>162.13</v>
      </c>
      <c r="N147" s="671">
        <v>1</v>
      </c>
      <c r="O147" s="706">
        <v>1</v>
      </c>
      <c r="P147" s="705">
        <v>162.13</v>
      </c>
      <c r="Q147" s="682">
        <v>1</v>
      </c>
      <c r="R147" s="671">
        <v>1</v>
      </c>
      <c r="S147" s="682">
        <v>1</v>
      </c>
      <c r="T147" s="706">
        <v>1</v>
      </c>
      <c r="U147" s="242">
        <v>1</v>
      </c>
    </row>
    <row r="148" spans="1:21" ht="14.4" customHeight="1" x14ac:dyDescent="0.3">
      <c r="A148" s="680">
        <v>18</v>
      </c>
      <c r="B148" s="671" t="s">
        <v>495</v>
      </c>
      <c r="C148" s="671">
        <v>89301182</v>
      </c>
      <c r="D148" s="703" t="s">
        <v>2438</v>
      </c>
      <c r="E148" s="704" t="s">
        <v>1606</v>
      </c>
      <c r="F148" s="671" t="s">
        <v>1586</v>
      </c>
      <c r="G148" s="671" t="s">
        <v>1785</v>
      </c>
      <c r="H148" s="671" t="s">
        <v>494</v>
      </c>
      <c r="I148" s="671" t="s">
        <v>1786</v>
      </c>
      <c r="J148" s="671" t="s">
        <v>1787</v>
      </c>
      <c r="K148" s="671" t="s">
        <v>1788</v>
      </c>
      <c r="L148" s="705">
        <v>0</v>
      </c>
      <c r="M148" s="705">
        <v>0</v>
      </c>
      <c r="N148" s="671">
        <v>1</v>
      </c>
      <c r="O148" s="706">
        <v>1</v>
      </c>
      <c r="P148" s="705"/>
      <c r="Q148" s="682"/>
      <c r="R148" s="671"/>
      <c r="S148" s="682">
        <v>0</v>
      </c>
      <c r="T148" s="706"/>
      <c r="U148" s="242">
        <v>0</v>
      </c>
    </row>
    <row r="149" spans="1:21" ht="14.4" customHeight="1" x14ac:dyDescent="0.3">
      <c r="A149" s="680">
        <v>18</v>
      </c>
      <c r="B149" s="671" t="s">
        <v>495</v>
      </c>
      <c r="C149" s="671">
        <v>89301182</v>
      </c>
      <c r="D149" s="703" t="s">
        <v>2438</v>
      </c>
      <c r="E149" s="704" t="s">
        <v>1606</v>
      </c>
      <c r="F149" s="671" t="s">
        <v>1586</v>
      </c>
      <c r="G149" s="671" t="s">
        <v>1713</v>
      </c>
      <c r="H149" s="671" t="s">
        <v>494</v>
      </c>
      <c r="I149" s="671" t="s">
        <v>552</v>
      </c>
      <c r="J149" s="671" t="s">
        <v>1714</v>
      </c>
      <c r="K149" s="671" t="s">
        <v>1715</v>
      </c>
      <c r="L149" s="705">
        <v>14.2</v>
      </c>
      <c r="M149" s="705">
        <v>14.2</v>
      </c>
      <c r="N149" s="671">
        <v>1</v>
      </c>
      <c r="O149" s="706">
        <v>0.5</v>
      </c>
      <c r="P149" s="705"/>
      <c r="Q149" s="682">
        <v>0</v>
      </c>
      <c r="R149" s="671"/>
      <c r="S149" s="682">
        <v>0</v>
      </c>
      <c r="T149" s="706"/>
      <c r="U149" s="242">
        <v>0</v>
      </c>
    </row>
    <row r="150" spans="1:21" ht="14.4" customHeight="1" x14ac:dyDescent="0.3">
      <c r="A150" s="680">
        <v>18</v>
      </c>
      <c r="B150" s="671" t="s">
        <v>495</v>
      </c>
      <c r="C150" s="671">
        <v>89301182</v>
      </c>
      <c r="D150" s="703" t="s">
        <v>2438</v>
      </c>
      <c r="E150" s="704" t="s">
        <v>1606</v>
      </c>
      <c r="F150" s="671" t="s">
        <v>1586</v>
      </c>
      <c r="G150" s="671" t="s">
        <v>1619</v>
      </c>
      <c r="H150" s="671" t="s">
        <v>869</v>
      </c>
      <c r="I150" s="671" t="s">
        <v>941</v>
      </c>
      <c r="J150" s="671" t="s">
        <v>942</v>
      </c>
      <c r="K150" s="671" t="s">
        <v>939</v>
      </c>
      <c r="L150" s="705">
        <v>232.44</v>
      </c>
      <c r="M150" s="705">
        <v>2324.3999999999996</v>
      </c>
      <c r="N150" s="671">
        <v>10</v>
      </c>
      <c r="O150" s="706">
        <v>2</v>
      </c>
      <c r="P150" s="705">
        <v>1394.6399999999999</v>
      </c>
      <c r="Q150" s="682">
        <v>0.60000000000000009</v>
      </c>
      <c r="R150" s="671">
        <v>6</v>
      </c>
      <c r="S150" s="682">
        <v>0.6</v>
      </c>
      <c r="T150" s="706">
        <v>1</v>
      </c>
      <c r="U150" s="242">
        <v>0.5</v>
      </c>
    </row>
    <row r="151" spans="1:21" ht="14.4" customHeight="1" x14ac:dyDescent="0.3">
      <c r="A151" s="680">
        <v>18</v>
      </c>
      <c r="B151" s="671" t="s">
        <v>495</v>
      </c>
      <c r="C151" s="671">
        <v>89301182</v>
      </c>
      <c r="D151" s="703" t="s">
        <v>2438</v>
      </c>
      <c r="E151" s="704" t="s">
        <v>1606</v>
      </c>
      <c r="F151" s="671" t="s">
        <v>1586</v>
      </c>
      <c r="G151" s="671" t="s">
        <v>1789</v>
      </c>
      <c r="H151" s="671" t="s">
        <v>494</v>
      </c>
      <c r="I151" s="671" t="s">
        <v>680</v>
      </c>
      <c r="J151" s="671" t="s">
        <v>1790</v>
      </c>
      <c r="K151" s="671" t="s">
        <v>1791</v>
      </c>
      <c r="L151" s="705">
        <v>9.6999999999999993</v>
      </c>
      <c r="M151" s="705">
        <v>58.199999999999996</v>
      </c>
      <c r="N151" s="671">
        <v>6</v>
      </c>
      <c r="O151" s="706">
        <v>1</v>
      </c>
      <c r="P151" s="705">
        <v>58.199999999999996</v>
      </c>
      <c r="Q151" s="682">
        <v>1</v>
      </c>
      <c r="R151" s="671">
        <v>6</v>
      </c>
      <c r="S151" s="682">
        <v>1</v>
      </c>
      <c r="T151" s="706">
        <v>1</v>
      </c>
      <c r="U151" s="242">
        <v>1</v>
      </c>
    </row>
    <row r="152" spans="1:21" ht="14.4" customHeight="1" x14ac:dyDescent="0.3">
      <c r="A152" s="680">
        <v>18</v>
      </c>
      <c r="B152" s="671" t="s">
        <v>495</v>
      </c>
      <c r="C152" s="671">
        <v>89301182</v>
      </c>
      <c r="D152" s="703" t="s">
        <v>2438</v>
      </c>
      <c r="E152" s="704" t="s">
        <v>1606</v>
      </c>
      <c r="F152" s="671" t="s">
        <v>1586</v>
      </c>
      <c r="G152" s="671" t="s">
        <v>1620</v>
      </c>
      <c r="H152" s="671" t="s">
        <v>869</v>
      </c>
      <c r="I152" s="671" t="s">
        <v>947</v>
      </c>
      <c r="J152" s="671" t="s">
        <v>948</v>
      </c>
      <c r="K152" s="671" t="s">
        <v>949</v>
      </c>
      <c r="L152" s="705">
        <v>38.590000000000003</v>
      </c>
      <c r="M152" s="705">
        <v>38.590000000000003</v>
      </c>
      <c r="N152" s="671">
        <v>1</v>
      </c>
      <c r="O152" s="706">
        <v>0.5</v>
      </c>
      <c r="P152" s="705">
        <v>38.590000000000003</v>
      </c>
      <c r="Q152" s="682">
        <v>1</v>
      </c>
      <c r="R152" s="671">
        <v>1</v>
      </c>
      <c r="S152" s="682">
        <v>1</v>
      </c>
      <c r="T152" s="706">
        <v>0.5</v>
      </c>
      <c r="U152" s="242">
        <v>1</v>
      </c>
    </row>
    <row r="153" spans="1:21" ht="14.4" customHeight="1" x14ac:dyDescent="0.3">
      <c r="A153" s="680">
        <v>18</v>
      </c>
      <c r="B153" s="671" t="s">
        <v>495</v>
      </c>
      <c r="C153" s="671">
        <v>89301182</v>
      </c>
      <c r="D153" s="703" t="s">
        <v>2438</v>
      </c>
      <c r="E153" s="704" t="s">
        <v>1606</v>
      </c>
      <c r="F153" s="671" t="s">
        <v>1586</v>
      </c>
      <c r="G153" s="671" t="s">
        <v>1792</v>
      </c>
      <c r="H153" s="671" t="s">
        <v>494</v>
      </c>
      <c r="I153" s="671" t="s">
        <v>1793</v>
      </c>
      <c r="J153" s="671" t="s">
        <v>1794</v>
      </c>
      <c r="K153" s="671" t="s">
        <v>1795</v>
      </c>
      <c r="L153" s="705">
        <v>120.37</v>
      </c>
      <c r="M153" s="705">
        <v>120.37</v>
      </c>
      <c r="N153" s="671">
        <v>1</v>
      </c>
      <c r="O153" s="706">
        <v>1</v>
      </c>
      <c r="P153" s="705">
        <v>120.37</v>
      </c>
      <c r="Q153" s="682">
        <v>1</v>
      </c>
      <c r="R153" s="671">
        <v>1</v>
      </c>
      <c r="S153" s="682">
        <v>1</v>
      </c>
      <c r="T153" s="706">
        <v>1</v>
      </c>
      <c r="U153" s="242">
        <v>1</v>
      </c>
    </row>
    <row r="154" spans="1:21" ht="14.4" customHeight="1" x14ac:dyDescent="0.3">
      <c r="A154" s="680">
        <v>18</v>
      </c>
      <c r="B154" s="671" t="s">
        <v>495</v>
      </c>
      <c r="C154" s="671">
        <v>89301182</v>
      </c>
      <c r="D154" s="703" t="s">
        <v>2438</v>
      </c>
      <c r="E154" s="704" t="s">
        <v>1606</v>
      </c>
      <c r="F154" s="671" t="s">
        <v>1586</v>
      </c>
      <c r="G154" s="671" t="s">
        <v>1621</v>
      </c>
      <c r="H154" s="671" t="s">
        <v>869</v>
      </c>
      <c r="I154" s="671" t="s">
        <v>1371</v>
      </c>
      <c r="J154" s="671" t="s">
        <v>1522</v>
      </c>
      <c r="K154" s="671" t="s">
        <v>1572</v>
      </c>
      <c r="L154" s="705">
        <v>465.7</v>
      </c>
      <c r="M154" s="705">
        <v>465.7</v>
      </c>
      <c r="N154" s="671">
        <v>1</v>
      </c>
      <c r="O154" s="706">
        <v>0.5</v>
      </c>
      <c r="P154" s="705">
        <v>465.7</v>
      </c>
      <c r="Q154" s="682">
        <v>1</v>
      </c>
      <c r="R154" s="671">
        <v>1</v>
      </c>
      <c r="S154" s="682">
        <v>1</v>
      </c>
      <c r="T154" s="706">
        <v>0.5</v>
      </c>
      <c r="U154" s="242">
        <v>1</v>
      </c>
    </row>
    <row r="155" spans="1:21" ht="14.4" customHeight="1" x14ac:dyDescent="0.3">
      <c r="A155" s="680">
        <v>18</v>
      </c>
      <c r="B155" s="671" t="s">
        <v>495</v>
      </c>
      <c r="C155" s="671">
        <v>89301182</v>
      </c>
      <c r="D155" s="703" t="s">
        <v>2438</v>
      </c>
      <c r="E155" s="704" t="s">
        <v>1606</v>
      </c>
      <c r="F155" s="671" t="s">
        <v>1586</v>
      </c>
      <c r="G155" s="671" t="s">
        <v>1796</v>
      </c>
      <c r="H155" s="671" t="s">
        <v>494</v>
      </c>
      <c r="I155" s="671" t="s">
        <v>1222</v>
      </c>
      <c r="J155" s="671" t="s">
        <v>1797</v>
      </c>
      <c r="K155" s="671" t="s">
        <v>1798</v>
      </c>
      <c r="L155" s="705">
        <v>50.57</v>
      </c>
      <c r="M155" s="705">
        <v>50.57</v>
      </c>
      <c r="N155" s="671">
        <v>1</v>
      </c>
      <c r="O155" s="706">
        <v>1</v>
      </c>
      <c r="P155" s="705"/>
      <c r="Q155" s="682">
        <v>0</v>
      </c>
      <c r="R155" s="671"/>
      <c r="S155" s="682">
        <v>0</v>
      </c>
      <c r="T155" s="706"/>
      <c r="U155" s="242">
        <v>0</v>
      </c>
    </row>
    <row r="156" spans="1:21" ht="14.4" customHeight="1" x14ac:dyDescent="0.3">
      <c r="A156" s="680">
        <v>18</v>
      </c>
      <c r="B156" s="671" t="s">
        <v>495</v>
      </c>
      <c r="C156" s="671">
        <v>89301182</v>
      </c>
      <c r="D156" s="703" t="s">
        <v>2438</v>
      </c>
      <c r="E156" s="704" t="s">
        <v>1606</v>
      </c>
      <c r="F156" s="671" t="s">
        <v>1586</v>
      </c>
      <c r="G156" s="671" t="s">
        <v>1622</v>
      </c>
      <c r="H156" s="671" t="s">
        <v>494</v>
      </c>
      <c r="I156" s="671" t="s">
        <v>1799</v>
      </c>
      <c r="J156" s="671" t="s">
        <v>1624</v>
      </c>
      <c r="K156" s="671" t="s">
        <v>1800</v>
      </c>
      <c r="L156" s="705">
        <v>0</v>
      </c>
      <c r="M156" s="705">
        <v>0</v>
      </c>
      <c r="N156" s="671">
        <v>1</v>
      </c>
      <c r="O156" s="706">
        <v>0.5</v>
      </c>
      <c r="P156" s="705"/>
      <c r="Q156" s="682"/>
      <c r="R156" s="671"/>
      <c r="S156" s="682">
        <v>0</v>
      </c>
      <c r="T156" s="706"/>
      <c r="U156" s="242">
        <v>0</v>
      </c>
    </row>
    <row r="157" spans="1:21" ht="14.4" customHeight="1" x14ac:dyDescent="0.3">
      <c r="A157" s="680">
        <v>18</v>
      </c>
      <c r="B157" s="671" t="s">
        <v>495</v>
      </c>
      <c r="C157" s="671">
        <v>89301182</v>
      </c>
      <c r="D157" s="703" t="s">
        <v>2438</v>
      </c>
      <c r="E157" s="704" t="s">
        <v>1606</v>
      </c>
      <c r="F157" s="671" t="s">
        <v>1586</v>
      </c>
      <c r="G157" s="671" t="s">
        <v>1652</v>
      </c>
      <c r="H157" s="671" t="s">
        <v>869</v>
      </c>
      <c r="I157" s="671" t="s">
        <v>1117</v>
      </c>
      <c r="J157" s="671" t="s">
        <v>1118</v>
      </c>
      <c r="K157" s="671" t="s">
        <v>1119</v>
      </c>
      <c r="L157" s="705">
        <v>418.37</v>
      </c>
      <c r="M157" s="705">
        <v>418.37</v>
      </c>
      <c r="N157" s="671">
        <v>1</v>
      </c>
      <c r="O157" s="706">
        <v>1</v>
      </c>
      <c r="P157" s="705"/>
      <c r="Q157" s="682">
        <v>0</v>
      </c>
      <c r="R157" s="671"/>
      <c r="S157" s="682">
        <v>0</v>
      </c>
      <c r="T157" s="706"/>
      <c r="U157" s="242">
        <v>0</v>
      </c>
    </row>
    <row r="158" spans="1:21" ht="14.4" customHeight="1" x14ac:dyDescent="0.3">
      <c r="A158" s="680">
        <v>18</v>
      </c>
      <c r="B158" s="671" t="s">
        <v>495</v>
      </c>
      <c r="C158" s="671">
        <v>89301182</v>
      </c>
      <c r="D158" s="703" t="s">
        <v>2438</v>
      </c>
      <c r="E158" s="704" t="s">
        <v>1606</v>
      </c>
      <c r="F158" s="671" t="s">
        <v>1586</v>
      </c>
      <c r="G158" s="671" t="s">
        <v>1653</v>
      </c>
      <c r="H158" s="671" t="s">
        <v>494</v>
      </c>
      <c r="I158" s="671" t="s">
        <v>735</v>
      </c>
      <c r="J158" s="671" t="s">
        <v>1654</v>
      </c>
      <c r="K158" s="671" t="s">
        <v>1655</v>
      </c>
      <c r="L158" s="705">
        <v>19.66</v>
      </c>
      <c r="M158" s="705">
        <v>39.32</v>
      </c>
      <c r="N158" s="671">
        <v>2</v>
      </c>
      <c r="O158" s="706">
        <v>1.5</v>
      </c>
      <c r="P158" s="705">
        <v>19.66</v>
      </c>
      <c r="Q158" s="682">
        <v>0.5</v>
      </c>
      <c r="R158" s="671">
        <v>1</v>
      </c>
      <c r="S158" s="682">
        <v>0.5</v>
      </c>
      <c r="T158" s="706">
        <v>0.5</v>
      </c>
      <c r="U158" s="242">
        <v>0.33333333333333331</v>
      </c>
    </row>
    <row r="159" spans="1:21" ht="14.4" customHeight="1" x14ac:dyDescent="0.3">
      <c r="A159" s="680">
        <v>18</v>
      </c>
      <c r="B159" s="671" t="s">
        <v>495</v>
      </c>
      <c r="C159" s="671">
        <v>89301182</v>
      </c>
      <c r="D159" s="703" t="s">
        <v>2438</v>
      </c>
      <c r="E159" s="704" t="s">
        <v>1606</v>
      </c>
      <c r="F159" s="671" t="s">
        <v>1586</v>
      </c>
      <c r="G159" s="671" t="s">
        <v>1801</v>
      </c>
      <c r="H159" s="671" t="s">
        <v>494</v>
      </c>
      <c r="I159" s="671" t="s">
        <v>1802</v>
      </c>
      <c r="J159" s="671" t="s">
        <v>1803</v>
      </c>
      <c r="K159" s="671" t="s">
        <v>1804</v>
      </c>
      <c r="L159" s="705">
        <v>830.85</v>
      </c>
      <c r="M159" s="705">
        <v>2492.5500000000002</v>
      </c>
      <c r="N159" s="671">
        <v>3</v>
      </c>
      <c r="O159" s="706">
        <v>0.5</v>
      </c>
      <c r="P159" s="705"/>
      <c r="Q159" s="682">
        <v>0</v>
      </c>
      <c r="R159" s="671"/>
      <c r="S159" s="682">
        <v>0</v>
      </c>
      <c r="T159" s="706"/>
      <c r="U159" s="242">
        <v>0</v>
      </c>
    </row>
    <row r="160" spans="1:21" ht="14.4" customHeight="1" x14ac:dyDescent="0.3">
      <c r="A160" s="680">
        <v>18</v>
      </c>
      <c r="B160" s="671" t="s">
        <v>495</v>
      </c>
      <c r="C160" s="671">
        <v>89301182</v>
      </c>
      <c r="D160" s="703" t="s">
        <v>2438</v>
      </c>
      <c r="E160" s="704" t="s">
        <v>1606</v>
      </c>
      <c r="F160" s="671" t="s">
        <v>1586</v>
      </c>
      <c r="G160" s="671" t="s">
        <v>1688</v>
      </c>
      <c r="H160" s="671" t="s">
        <v>869</v>
      </c>
      <c r="I160" s="671" t="s">
        <v>1805</v>
      </c>
      <c r="J160" s="671" t="s">
        <v>1734</v>
      </c>
      <c r="K160" s="671" t="s">
        <v>1066</v>
      </c>
      <c r="L160" s="705">
        <v>339.13</v>
      </c>
      <c r="M160" s="705">
        <v>678.26</v>
      </c>
      <c r="N160" s="671">
        <v>2</v>
      </c>
      <c r="O160" s="706">
        <v>1</v>
      </c>
      <c r="P160" s="705">
        <v>678.26</v>
      </c>
      <c r="Q160" s="682">
        <v>1</v>
      </c>
      <c r="R160" s="671">
        <v>2</v>
      </c>
      <c r="S160" s="682">
        <v>1</v>
      </c>
      <c r="T160" s="706">
        <v>1</v>
      </c>
      <c r="U160" s="242">
        <v>1</v>
      </c>
    </row>
    <row r="161" spans="1:21" ht="14.4" customHeight="1" x14ac:dyDescent="0.3">
      <c r="A161" s="680">
        <v>18</v>
      </c>
      <c r="B161" s="671" t="s">
        <v>495</v>
      </c>
      <c r="C161" s="671">
        <v>89301182</v>
      </c>
      <c r="D161" s="703" t="s">
        <v>2438</v>
      </c>
      <c r="E161" s="704" t="s">
        <v>1606</v>
      </c>
      <c r="F161" s="671" t="s">
        <v>1586</v>
      </c>
      <c r="G161" s="671" t="s">
        <v>1688</v>
      </c>
      <c r="H161" s="671" t="s">
        <v>869</v>
      </c>
      <c r="I161" s="671" t="s">
        <v>967</v>
      </c>
      <c r="J161" s="671" t="s">
        <v>1539</v>
      </c>
      <c r="K161" s="671" t="s">
        <v>1540</v>
      </c>
      <c r="L161" s="705">
        <v>201.75</v>
      </c>
      <c r="M161" s="705">
        <v>201.75</v>
      </c>
      <c r="N161" s="671">
        <v>1</v>
      </c>
      <c r="O161" s="706">
        <v>0.5</v>
      </c>
      <c r="P161" s="705">
        <v>201.75</v>
      </c>
      <c r="Q161" s="682">
        <v>1</v>
      </c>
      <c r="R161" s="671">
        <v>1</v>
      </c>
      <c r="S161" s="682">
        <v>1</v>
      </c>
      <c r="T161" s="706">
        <v>0.5</v>
      </c>
      <c r="U161" s="242">
        <v>1</v>
      </c>
    </row>
    <row r="162" spans="1:21" ht="14.4" customHeight="1" x14ac:dyDescent="0.3">
      <c r="A162" s="680">
        <v>18</v>
      </c>
      <c r="B162" s="671" t="s">
        <v>495</v>
      </c>
      <c r="C162" s="671">
        <v>89301182</v>
      </c>
      <c r="D162" s="703" t="s">
        <v>2438</v>
      </c>
      <c r="E162" s="704" t="s">
        <v>1606</v>
      </c>
      <c r="F162" s="671" t="s">
        <v>1586</v>
      </c>
      <c r="G162" s="671" t="s">
        <v>1688</v>
      </c>
      <c r="H162" s="671" t="s">
        <v>869</v>
      </c>
      <c r="I162" s="671" t="s">
        <v>955</v>
      </c>
      <c r="J162" s="671" t="s">
        <v>1541</v>
      </c>
      <c r="K162" s="671" t="s">
        <v>1542</v>
      </c>
      <c r="L162" s="705">
        <v>269</v>
      </c>
      <c r="M162" s="705">
        <v>1076</v>
      </c>
      <c r="N162" s="671">
        <v>4</v>
      </c>
      <c r="O162" s="706">
        <v>2</v>
      </c>
      <c r="P162" s="705">
        <v>1076</v>
      </c>
      <c r="Q162" s="682">
        <v>1</v>
      </c>
      <c r="R162" s="671">
        <v>4</v>
      </c>
      <c r="S162" s="682">
        <v>1</v>
      </c>
      <c r="T162" s="706">
        <v>2</v>
      </c>
      <c r="U162" s="242">
        <v>1</v>
      </c>
    </row>
    <row r="163" spans="1:21" ht="14.4" customHeight="1" x14ac:dyDescent="0.3">
      <c r="A163" s="680">
        <v>18</v>
      </c>
      <c r="B163" s="671" t="s">
        <v>495</v>
      </c>
      <c r="C163" s="671">
        <v>89301182</v>
      </c>
      <c r="D163" s="703" t="s">
        <v>2438</v>
      </c>
      <c r="E163" s="704" t="s">
        <v>1606</v>
      </c>
      <c r="F163" s="671" t="s">
        <v>1586</v>
      </c>
      <c r="G163" s="671" t="s">
        <v>1699</v>
      </c>
      <c r="H163" s="671" t="s">
        <v>494</v>
      </c>
      <c r="I163" s="671" t="s">
        <v>606</v>
      </c>
      <c r="J163" s="671" t="s">
        <v>607</v>
      </c>
      <c r="K163" s="671" t="s">
        <v>1700</v>
      </c>
      <c r="L163" s="705">
        <v>98.31</v>
      </c>
      <c r="M163" s="705">
        <v>393.24</v>
      </c>
      <c r="N163" s="671">
        <v>4</v>
      </c>
      <c r="O163" s="706">
        <v>1</v>
      </c>
      <c r="P163" s="705"/>
      <c r="Q163" s="682">
        <v>0</v>
      </c>
      <c r="R163" s="671"/>
      <c r="S163" s="682">
        <v>0</v>
      </c>
      <c r="T163" s="706"/>
      <c r="U163" s="242">
        <v>0</v>
      </c>
    </row>
    <row r="164" spans="1:21" ht="14.4" customHeight="1" x14ac:dyDescent="0.3">
      <c r="A164" s="680">
        <v>18</v>
      </c>
      <c r="B164" s="671" t="s">
        <v>495</v>
      </c>
      <c r="C164" s="671">
        <v>89301182</v>
      </c>
      <c r="D164" s="703" t="s">
        <v>2438</v>
      </c>
      <c r="E164" s="704" t="s">
        <v>1608</v>
      </c>
      <c r="F164" s="671" t="s">
        <v>1586</v>
      </c>
      <c r="G164" s="671" t="s">
        <v>1701</v>
      </c>
      <c r="H164" s="671" t="s">
        <v>494</v>
      </c>
      <c r="I164" s="671" t="s">
        <v>1806</v>
      </c>
      <c r="J164" s="671" t="s">
        <v>1077</v>
      </c>
      <c r="K164" s="671" t="s">
        <v>1807</v>
      </c>
      <c r="L164" s="705">
        <v>2990.99</v>
      </c>
      <c r="M164" s="705">
        <v>14954.949999999999</v>
      </c>
      <c r="N164" s="671">
        <v>5</v>
      </c>
      <c r="O164" s="706">
        <v>3</v>
      </c>
      <c r="P164" s="705">
        <v>11963.96</v>
      </c>
      <c r="Q164" s="682">
        <v>0.8</v>
      </c>
      <c r="R164" s="671">
        <v>4</v>
      </c>
      <c r="S164" s="682">
        <v>0.8</v>
      </c>
      <c r="T164" s="706">
        <v>2.5</v>
      </c>
      <c r="U164" s="242">
        <v>0.83333333333333337</v>
      </c>
    </row>
    <row r="165" spans="1:21" ht="14.4" customHeight="1" x14ac:dyDescent="0.3">
      <c r="A165" s="680">
        <v>18</v>
      </c>
      <c r="B165" s="671" t="s">
        <v>495</v>
      </c>
      <c r="C165" s="671">
        <v>89301182</v>
      </c>
      <c r="D165" s="703" t="s">
        <v>2438</v>
      </c>
      <c r="E165" s="704" t="s">
        <v>1608</v>
      </c>
      <c r="F165" s="671" t="s">
        <v>1586</v>
      </c>
      <c r="G165" s="671" t="s">
        <v>1704</v>
      </c>
      <c r="H165" s="671" t="s">
        <v>494</v>
      </c>
      <c r="I165" s="671" t="s">
        <v>1808</v>
      </c>
      <c r="J165" s="671" t="s">
        <v>1809</v>
      </c>
      <c r="K165" s="671" t="s">
        <v>1810</v>
      </c>
      <c r="L165" s="705">
        <v>58.99</v>
      </c>
      <c r="M165" s="705">
        <v>176.97</v>
      </c>
      <c r="N165" s="671">
        <v>3</v>
      </c>
      <c r="O165" s="706">
        <v>2</v>
      </c>
      <c r="P165" s="705"/>
      <c r="Q165" s="682">
        <v>0</v>
      </c>
      <c r="R165" s="671"/>
      <c r="S165" s="682">
        <v>0</v>
      </c>
      <c r="T165" s="706"/>
      <c r="U165" s="242">
        <v>0</v>
      </c>
    </row>
    <row r="166" spans="1:21" ht="14.4" customHeight="1" x14ac:dyDescent="0.3">
      <c r="A166" s="680">
        <v>18</v>
      </c>
      <c r="B166" s="671" t="s">
        <v>495</v>
      </c>
      <c r="C166" s="671">
        <v>89301182</v>
      </c>
      <c r="D166" s="703" t="s">
        <v>2438</v>
      </c>
      <c r="E166" s="704" t="s">
        <v>1608</v>
      </c>
      <c r="F166" s="671" t="s">
        <v>1586</v>
      </c>
      <c r="G166" s="671" t="s">
        <v>1704</v>
      </c>
      <c r="H166" s="671" t="s">
        <v>494</v>
      </c>
      <c r="I166" s="671" t="s">
        <v>1811</v>
      </c>
      <c r="J166" s="671" t="s">
        <v>1812</v>
      </c>
      <c r="K166" s="671" t="s">
        <v>1317</v>
      </c>
      <c r="L166" s="705">
        <v>17.690000000000001</v>
      </c>
      <c r="M166" s="705">
        <v>88.45</v>
      </c>
      <c r="N166" s="671">
        <v>5</v>
      </c>
      <c r="O166" s="706">
        <v>2.5</v>
      </c>
      <c r="P166" s="705">
        <v>17.690000000000001</v>
      </c>
      <c r="Q166" s="682">
        <v>0.2</v>
      </c>
      <c r="R166" s="671">
        <v>1</v>
      </c>
      <c r="S166" s="682">
        <v>0.2</v>
      </c>
      <c r="T166" s="706">
        <v>1</v>
      </c>
      <c r="U166" s="242">
        <v>0.4</v>
      </c>
    </row>
    <row r="167" spans="1:21" ht="14.4" customHeight="1" x14ac:dyDescent="0.3">
      <c r="A167" s="680">
        <v>18</v>
      </c>
      <c r="B167" s="671" t="s">
        <v>495</v>
      </c>
      <c r="C167" s="671">
        <v>89301182</v>
      </c>
      <c r="D167" s="703" t="s">
        <v>2438</v>
      </c>
      <c r="E167" s="704" t="s">
        <v>1608</v>
      </c>
      <c r="F167" s="671" t="s">
        <v>1586</v>
      </c>
      <c r="G167" s="671" t="s">
        <v>1704</v>
      </c>
      <c r="H167" s="671" t="s">
        <v>494</v>
      </c>
      <c r="I167" s="671" t="s">
        <v>1813</v>
      </c>
      <c r="J167" s="671" t="s">
        <v>1814</v>
      </c>
      <c r="K167" s="671" t="s">
        <v>1532</v>
      </c>
      <c r="L167" s="705">
        <v>5.37</v>
      </c>
      <c r="M167" s="705">
        <v>26.85</v>
      </c>
      <c r="N167" s="671">
        <v>5</v>
      </c>
      <c r="O167" s="706">
        <v>2.5</v>
      </c>
      <c r="P167" s="705">
        <v>5.37</v>
      </c>
      <c r="Q167" s="682">
        <v>0.19999999999999998</v>
      </c>
      <c r="R167" s="671">
        <v>1</v>
      </c>
      <c r="S167" s="682">
        <v>0.2</v>
      </c>
      <c r="T167" s="706">
        <v>1</v>
      </c>
      <c r="U167" s="242">
        <v>0.4</v>
      </c>
    </row>
    <row r="168" spans="1:21" ht="14.4" customHeight="1" x14ac:dyDescent="0.3">
      <c r="A168" s="680">
        <v>18</v>
      </c>
      <c r="B168" s="671" t="s">
        <v>495</v>
      </c>
      <c r="C168" s="671">
        <v>89301182</v>
      </c>
      <c r="D168" s="703" t="s">
        <v>2438</v>
      </c>
      <c r="E168" s="704" t="s">
        <v>1608</v>
      </c>
      <c r="F168" s="671" t="s">
        <v>1586</v>
      </c>
      <c r="G168" s="671" t="s">
        <v>1704</v>
      </c>
      <c r="H168" s="671" t="s">
        <v>869</v>
      </c>
      <c r="I168" s="671" t="s">
        <v>1356</v>
      </c>
      <c r="J168" s="671" t="s">
        <v>1578</v>
      </c>
      <c r="K168" s="671" t="s">
        <v>1317</v>
      </c>
      <c r="L168" s="705">
        <v>17.690000000000001</v>
      </c>
      <c r="M168" s="705">
        <v>265.35000000000002</v>
      </c>
      <c r="N168" s="671">
        <v>15</v>
      </c>
      <c r="O168" s="706">
        <v>7</v>
      </c>
      <c r="P168" s="705">
        <v>212.28</v>
      </c>
      <c r="Q168" s="682">
        <v>0.79999999999999993</v>
      </c>
      <c r="R168" s="671">
        <v>12</v>
      </c>
      <c r="S168" s="682">
        <v>0.8</v>
      </c>
      <c r="T168" s="706">
        <v>4</v>
      </c>
      <c r="U168" s="242">
        <v>0.5714285714285714</v>
      </c>
    </row>
    <row r="169" spans="1:21" ht="14.4" customHeight="1" x14ac:dyDescent="0.3">
      <c r="A169" s="680">
        <v>18</v>
      </c>
      <c r="B169" s="671" t="s">
        <v>495</v>
      </c>
      <c r="C169" s="671">
        <v>89301182</v>
      </c>
      <c r="D169" s="703" t="s">
        <v>2438</v>
      </c>
      <c r="E169" s="704" t="s">
        <v>1608</v>
      </c>
      <c r="F169" s="671" t="s">
        <v>1586</v>
      </c>
      <c r="G169" s="671" t="s">
        <v>1639</v>
      </c>
      <c r="H169" s="671" t="s">
        <v>494</v>
      </c>
      <c r="I169" s="671" t="s">
        <v>1815</v>
      </c>
      <c r="J169" s="671" t="s">
        <v>1816</v>
      </c>
      <c r="K169" s="671" t="s">
        <v>1817</v>
      </c>
      <c r="L169" s="705">
        <v>714.14</v>
      </c>
      <c r="M169" s="705">
        <v>2142.42</v>
      </c>
      <c r="N169" s="671">
        <v>3</v>
      </c>
      <c r="O169" s="706">
        <v>2</v>
      </c>
      <c r="P169" s="705"/>
      <c r="Q169" s="682">
        <v>0</v>
      </c>
      <c r="R169" s="671"/>
      <c r="S169" s="682">
        <v>0</v>
      </c>
      <c r="T169" s="706"/>
      <c r="U169" s="242">
        <v>0</v>
      </c>
    </row>
    <row r="170" spans="1:21" ht="14.4" customHeight="1" x14ac:dyDescent="0.3">
      <c r="A170" s="680">
        <v>18</v>
      </c>
      <c r="B170" s="671" t="s">
        <v>495</v>
      </c>
      <c r="C170" s="671">
        <v>89301182</v>
      </c>
      <c r="D170" s="703" t="s">
        <v>2438</v>
      </c>
      <c r="E170" s="704" t="s">
        <v>1608</v>
      </c>
      <c r="F170" s="671" t="s">
        <v>1586</v>
      </c>
      <c r="G170" s="671" t="s">
        <v>1639</v>
      </c>
      <c r="H170" s="671" t="s">
        <v>869</v>
      </c>
      <c r="I170" s="671" t="s">
        <v>1640</v>
      </c>
      <c r="J170" s="671" t="s">
        <v>1641</v>
      </c>
      <c r="K170" s="671" t="s">
        <v>1642</v>
      </c>
      <c r="L170" s="705">
        <v>5789.24</v>
      </c>
      <c r="M170" s="705">
        <v>28946.199999999997</v>
      </c>
      <c r="N170" s="671">
        <v>5</v>
      </c>
      <c r="O170" s="706">
        <v>5</v>
      </c>
      <c r="P170" s="705"/>
      <c r="Q170" s="682">
        <v>0</v>
      </c>
      <c r="R170" s="671"/>
      <c r="S170" s="682">
        <v>0</v>
      </c>
      <c r="T170" s="706"/>
      <c r="U170" s="242">
        <v>0</v>
      </c>
    </row>
    <row r="171" spans="1:21" ht="14.4" customHeight="1" x14ac:dyDescent="0.3">
      <c r="A171" s="680">
        <v>18</v>
      </c>
      <c r="B171" s="671" t="s">
        <v>495</v>
      </c>
      <c r="C171" s="671">
        <v>89301182</v>
      </c>
      <c r="D171" s="703" t="s">
        <v>2438</v>
      </c>
      <c r="E171" s="704" t="s">
        <v>1608</v>
      </c>
      <c r="F171" s="671" t="s">
        <v>1586</v>
      </c>
      <c r="G171" s="671" t="s">
        <v>1639</v>
      </c>
      <c r="H171" s="671" t="s">
        <v>494</v>
      </c>
      <c r="I171" s="671" t="s">
        <v>1818</v>
      </c>
      <c r="J171" s="671" t="s">
        <v>1819</v>
      </c>
      <c r="K171" s="671" t="s">
        <v>1817</v>
      </c>
      <c r="L171" s="705">
        <v>821.9</v>
      </c>
      <c r="M171" s="705">
        <v>3287.6</v>
      </c>
      <c r="N171" s="671">
        <v>4</v>
      </c>
      <c r="O171" s="706">
        <v>2</v>
      </c>
      <c r="P171" s="705"/>
      <c r="Q171" s="682">
        <v>0</v>
      </c>
      <c r="R171" s="671"/>
      <c r="S171" s="682">
        <v>0</v>
      </c>
      <c r="T171" s="706"/>
      <c r="U171" s="242">
        <v>0</v>
      </c>
    </row>
    <row r="172" spans="1:21" ht="14.4" customHeight="1" x14ac:dyDescent="0.3">
      <c r="A172" s="680">
        <v>18</v>
      </c>
      <c r="B172" s="671" t="s">
        <v>495</v>
      </c>
      <c r="C172" s="671">
        <v>89301182</v>
      </c>
      <c r="D172" s="703" t="s">
        <v>2438</v>
      </c>
      <c r="E172" s="704" t="s">
        <v>1608</v>
      </c>
      <c r="F172" s="671" t="s">
        <v>1586</v>
      </c>
      <c r="G172" s="671" t="s">
        <v>1820</v>
      </c>
      <c r="H172" s="671" t="s">
        <v>494</v>
      </c>
      <c r="I172" s="671" t="s">
        <v>1821</v>
      </c>
      <c r="J172" s="671" t="s">
        <v>1822</v>
      </c>
      <c r="K172" s="671" t="s">
        <v>1823</v>
      </c>
      <c r="L172" s="705">
        <v>53.77</v>
      </c>
      <c r="M172" s="705">
        <v>268.85000000000002</v>
      </c>
      <c r="N172" s="671">
        <v>5</v>
      </c>
      <c r="O172" s="706">
        <v>0.5</v>
      </c>
      <c r="P172" s="705"/>
      <c r="Q172" s="682">
        <v>0</v>
      </c>
      <c r="R172" s="671"/>
      <c r="S172" s="682">
        <v>0</v>
      </c>
      <c r="T172" s="706"/>
      <c r="U172" s="242">
        <v>0</v>
      </c>
    </row>
    <row r="173" spans="1:21" ht="14.4" customHeight="1" x14ac:dyDescent="0.3">
      <c r="A173" s="680">
        <v>18</v>
      </c>
      <c r="B173" s="671" t="s">
        <v>495</v>
      </c>
      <c r="C173" s="671">
        <v>89301182</v>
      </c>
      <c r="D173" s="703" t="s">
        <v>2438</v>
      </c>
      <c r="E173" s="704" t="s">
        <v>1608</v>
      </c>
      <c r="F173" s="671" t="s">
        <v>1586</v>
      </c>
      <c r="G173" s="671" t="s">
        <v>1708</v>
      </c>
      <c r="H173" s="671" t="s">
        <v>494</v>
      </c>
      <c r="I173" s="671" t="s">
        <v>1824</v>
      </c>
      <c r="J173" s="671" t="s">
        <v>1084</v>
      </c>
      <c r="K173" s="671" t="s">
        <v>821</v>
      </c>
      <c r="L173" s="705">
        <v>0</v>
      </c>
      <c r="M173" s="705">
        <v>0</v>
      </c>
      <c r="N173" s="671">
        <v>2</v>
      </c>
      <c r="O173" s="706">
        <v>0.5</v>
      </c>
      <c r="P173" s="705"/>
      <c r="Q173" s="682"/>
      <c r="R173" s="671"/>
      <c r="S173" s="682">
        <v>0</v>
      </c>
      <c r="T173" s="706"/>
      <c r="U173" s="242">
        <v>0</v>
      </c>
    </row>
    <row r="174" spans="1:21" ht="14.4" customHeight="1" x14ac:dyDescent="0.3">
      <c r="A174" s="680">
        <v>18</v>
      </c>
      <c r="B174" s="671" t="s">
        <v>495</v>
      </c>
      <c r="C174" s="671">
        <v>89301182</v>
      </c>
      <c r="D174" s="703" t="s">
        <v>2438</v>
      </c>
      <c r="E174" s="704" t="s">
        <v>1608</v>
      </c>
      <c r="F174" s="671" t="s">
        <v>1586</v>
      </c>
      <c r="G174" s="671" t="s">
        <v>1708</v>
      </c>
      <c r="H174" s="671" t="s">
        <v>494</v>
      </c>
      <c r="I174" s="671" t="s">
        <v>1083</v>
      </c>
      <c r="J174" s="671" t="s">
        <v>1084</v>
      </c>
      <c r="K174" s="671" t="s">
        <v>1085</v>
      </c>
      <c r="L174" s="705">
        <v>2489.29</v>
      </c>
      <c r="M174" s="705">
        <v>4978.58</v>
      </c>
      <c r="N174" s="671">
        <v>2</v>
      </c>
      <c r="O174" s="706">
        <v>2</v>
      </c>
      <c r="P174" s="705">
        <v>2489.29</v>
      </c>
      <c r="Q174" s="682">
        <v>0.5</v>
      </c>
      <c r="R174" s="671">
        <v>1</v>
      </c>
      <c r="S174" s="682">
        <v>0.5</v>
      </c>
      <c r="T174" s="706">
        <v>1</v>
      </c>
      <c r="U174" s="242">
        <v>0.5</v>
      </c>
    </row>
    <row r="175" spans="1:21" ht="14.4" customHeight="1" x14ac:dyDescent="0.3">
      <c r="A175" s="680">
        <v>18</v>
      </c>
      <c r="B175" s="671" t="s">
        <v>495</v>
      </c>
      <c r="C175" s="671">
        <v>89301182</v>
      </c>
      <c r="D175" s="703" t="s">
        <v>2438</v>
      </c>
      <c r="E175" s="704" t="s">
        <v>1608</v>
      </c>
      <c r="F175" s="671" t="s">
        <v>1586</v>
      </c>
      <c r="G175" s="671" t="s">
        <v>1708</v>
      </c>
      <c r="H175" s="671" t="s">
        <v>494</v>
      </c>
      <c r="I175" s="671" t="s">
        <v>855</v>
      </c>
      <c r="J175" s="671" t="s">
        <v>856</v>
      </c>
      <c r="K175" s="671" t="s">
        <v>857</v>
      </c>
      <c r="L175" s="705">
        <v>2945.46</v>
      </c>
      <c r="M175" s="705">
        <v>11781.84</v>
      </c>
      <c r="N175" s="671">
        <v>4</v>
      </c>
      <c r="O175" s="706">
        <v>1</v>
      </c>
      <c r="P175" s="705">
        <v>5890.92</v>
      </c>
      <c r="Q175" s="682">
        <v>0.5</v>
      </c>
      <c r="R175" s="671">
        <v>2</v>
      </c>
      <c r="S175" s="682">
        <v>0.5</v>
      </c>
      <c r="T175" s="706">
        <v>0.5</v>
      </c>
      <c r="U175" s="242">
        <v>0.5</v>
      </c>
    </row>
    <row r="176" spans="1:21" ht="14.4" customHeight="1" x14ac:dyDescent="0.3">
      <c r="A176" s="680">
        <v>18</v>
      </c>
      <c r="B176" s="671" t="s">
        <v>495</v>
      </c>
      <c r="C176" s="671">
        <v>89301182</v>
      </c>
      <c r="D176" s="703" t="s">
        <v>2438</v>
      </c>
      <c r="E176" s="704" t="s">
        <v>1608</v>
      </c>
      <c r="F176" s="671" t="s">
        <v>1586</v>
      </c>
      <c r="G176" s="671" t="s">
        <v>1708</v>
      </c>
      <c r="H176" s="671" t="s">
        <v>494</v>
      </c>
      <c r="I176" s="671" t="s">
        <v>1764</v>
      </c>
      <c r="J176" s="671" t="s">
        <v>856</v>
      </c>
      <c r="K176" s="671" t="s">
        <v>1765</v>
      </c>
      <c r="L176" s="705">
        <v>0</v>
      </c>
      <c r="M176" s="705">
        <v>0</v>
      </c>
      <c r="N176" s="671">
        <v>3</v>
      </c>
      <c r="O176" s="706">
        <v>1</v>
      </c>
      <c r="P176" s="705"/>
      <c r="Q176" s="682"/>
      <c r="R176" s="671"/>
      <c r="S176" s="682">
        <v>0</v>
      </c>
      <c r="T176" s="706"/>
      <c r="U176" s="242">
        <v>0</v>
      </c>
    </row>
    <row r="177" spans="1:21" ht="14.4" customHeight="1" x14ac:dyDescent="0.3">
      <c r="A177" s="680">
        <v>18</v>
      </c>
      <c r="B177" s="671" t="s">
        <v>495</v>
      </c>
      <c r="C177" s="671">
        <v>89301182</v>
      </c>
      <c r="D177" s="703" t="s">
        <v>2438</v>
      </c>
      <c r="E177" s="704" t="s">
        <v>1608</v>
      </c>
      <c r="F177" s="671" t="s">
        <v>1586</v>
      </c>
      <c r="G177" s="671" t="s">
        <v>1766</v>
      </c>
      <c r="H177" s="671" t="s">
        <v>494</v>
      </c>
      <c r="I177" s="671" t="s">
        <v>1825</v>
      </c>
      <c r="J177" s="671" t="s">
        <v>1826</v>
      </c>
      <c r="K177" s="671" t="s">
        <v>1827</v>
      </c>
      <c r="L177" s="705">
        <v>0</v>
      </c>
      <c r="M177" s="705">
        <v>0</v>
      </c>
      <c r="N177" s="671">
        <v>1</v>
      </c>
      <c r="O177" s="706">
        <v>0.5</v>
      </c>
      <c r="P177" s="705"/>
      <c r="Q177" s="682"/>
      <c r="R177" s="671"/>
      <c r="S177" s="682">
        <v>0</v>
      </c>
      <c r="T177" s="706"/>
      <c r="U177" s="242">
        <v>0</v>
      </c>
    </row>
    <row r="178" spans="1:21" ht="14.4" customHeight="1" x14ac:dyDescent="0.3">
      <c r="A178" s="680">
        <v>18</v>
      </c>
      <c r="B178" s="671" t="s">
        <v>495</v>
      </c>
      <c r="C178" s="671">
        <v>89301182</v>
      </c>
      <c r="D178" s="703" t="s">
        <v>2438</v>
      </c>
      <c r="E178" s="704" t="s">
        <v>1608</v>
      </c>
      <c r="F178" s="671" t="s">
        <v>1586</v>
      </c>
      <c r="G178" s="671" t="s">
        <v>1766</v>
      </c>
      <c r="H178" s="671" t="s">
        <v>494</v>
      </c>
      <c r="I178" s="671" t="s">
        <v>1828</v>
      </c>
      <c r="J178" s="671" t="s">
        <v>1829</v>
      </c>
      <c r="K178" s="671" t="s">
        <v>1830</v>
      </c>
      <c r="L178" s="705">
        <v>564.79</v>
      </c>
      <c r="M178" s="705">
        <v>564.79</v>
      </c>
      <c r="N178" s="671">
        <v>1</v>
      </c>
      <c r="O178" s="706">
        <v>0.5</v>
      </c>
      <c r="P178" s="705"/>
      <c r="Q178" s="682">
        <v>0</v>
      </c>
      <c r="R178" s="671"/>
      <c r="S178" s="682">
        <v>0</v>
      </c>
      <c r="T178" s="706"/>
      <c r="U178" s="242">
        <v>0</v>
      </c>
    </row>
    <row r="179" spans="1:21" ht="14.4" customHeight="1" x14ac:dyDescent="0.3">
      <c r="A179" s="680">
        <v>18</v>
      </c>
      <c r="B179" s="671" t="s">
        <v>495</v>
      </c>
      <c r="C179" s="671">
        <v>89301182</v>
      </c>
      <c r="D179" s="703" t="s">
        <v>2438</v>
      </c>
      <c r="E179" s="704" t="s">
        <v>1608</v>
      </c>
      <c r="F179" s="671" t="s">
        <v>1586</v>
      </c>
      <c r="G179" s="671" t="s">
        <v>1628</v>
      </c>
      <c r="H179" s="671" t="s">
        <v>494</v>
      </c>
      <c r="I179" s="671" t="s">
        <v>1629</v>
      </c>
      <c r="J179" s="671" t="s">
        <v>1630</v>
      </c>
      <c r="K179" s="671" t="s">
        <v>1631</v>
      </c>
      <c r="L179" s="705">
        <v>69.180000000000007</v>
      </c>
      <c r="M179" s="705">
        <v>2282.9400000000005</v>
      </c>
      <c r="N179" s="671">
        <v>33</v>
      </c>
      <c r="O179" s="706">
        <v>12</v>
      </c>
      <c r="P179" s="705">
        <v>138.36000000000001</v>
      </c>
      <c r="Q179" s="682">
        <v>6.0606060606060601E-2</v>
      </c>
      <c r="R179" s="671">
        <v>2</v>
      </c>
      <c r="S179" s="682">
        <v>6.0606060606060608E-2</v>
      </c>
      <c r="T179" s="706">
        <v>1</v>
      </c>
      <c r="U179" s="242">
        <v>8.3333333333333329E-2</v>
      </c>
    </row>
    <row r="180" spans="1:21" ht="14.4" customHeight="1" x14ac:dyDescent="0.3">
      <c r="A180" s="680">
        <v>18</v>
      </c>
      <c r="B180" s="671" t="s">
        <v>495</v>
      </c>
      <c r="C180" s="671">
        <v>89301182</v>
      </c>
      <c r="D180" s="703" t="s">
        <v>2438</v>
      </c>
      <c r="E180" s="704" t="s">
        <v>1608</v>
      </c>
      <c r="F180" s="671" t="s">
        <v>1586</v>
      </c>
      <c r="G180" s="671" t="s">
        <v>1781</v>
      </c>
      <c r="H180" s="671" t="s">
        <v>494</v>
      </c>
      <c r="I180" s="671" t="s">
        <v>1198</v>
      </c>
      <c r="J180" s="671" t="s">
        <v>1783</v>
      </c>
      <c r="K180" s="671" t="s">
        <v>1784</v>
      </c>
      <c r="L180" s="705">
        <v>0</v>
      </c>
      <c r="M180" s="705">
        <v>0</v>
      </c>
      <c r="N180" s="671">
        <v>1</v>
      </c>
      <c r="O180" s="706">
        <v>0.5</v>
      </c>
      <c r="P180" s="705">
        <v>0</v>
      </c>
      <c r="Q180" s="682"/>
      <c r="R180" s="671">
        <v>1</v>
      </c>
      <c r="S180" s="682">
        <v>1</v>
      </c>
      <c r="T180" s="706">
        <v>0.5</v>
      </c>
      <c r="U180" s="242">
        <v>1</v>
      </c>
    </row>
    <row r="181" spans="1:21" ht="14.4" customHeight="1" x14ac:dyDescent="0.3">
      <c r="A181" s="680">
        <v>18</v>
      </c>
      <c r="B181" s="671" t="s">
        <v>495</v>
      </c>
      <c r="C181" s="671">
        <v>89301182</v>
      </c>
      <c r="D181" s="703" t="s">
        <v>2438</v>
      </c>
      <c r="E181" s="704" t="s">
        <v>1608</v>
      </c>
      <c r="F181" s="671" t="s">
        <v>1586</v>
      </c>
      <c r="G181" s="671" t="s">
        <v>1781</v>
      </c>
      <c r="H181" s="671" t="s">
        <v>494</v>
      </c>
      <c r="I181" s="671" t="s">
        <v>1831</v>
      </c>
      <c r="J181" s="671" t="s">
        <v>1832</v>
      </c>
      <c r="K181" s="671" t="s">
        <v>1833</v>
      </c>
      <c r="L181" s="705">
        <v>0</v>
      </c>
      <c r="M181" s="705">
        <v>0</v>
      </c>
      <c r="N181" s="671">
        <v>23</v>
      </c>
      <c r="O181" s="706">
        <v>5</v>
      </c>
      <c r="P181" s="705">
        <v>0</v>
      </c>
      <c r="Q181" s="682"/>
      <c r="R181" s="671">
        <v>7</v>
      </c>
      <c r="S181" s="682">
        <v>0.30434782608695654</v>
      </c>
      <c r="T181" s="706">
        <v>1.5</v>
      </c>
      <c r="U181" s="242">
        <v>0.3</v>
      </c>
    </row>
    <row r="182" spans="1:21" ht="14.4" customHeight="1" x14ac:dyDescent="0.3">
      <c r="A182" s="680">
        <v>18</v>
      </c>
      <c r="B182" s="671" t="s">
        <v>495</v>
      </c>
      <c r="C182" s="671">
        <v>89301182</v>
      </c>
      <c r="D182" s="703" t="s">
        <v>2438</v>
      </c>
      <c r="E182" s="704" t="s">
        <v>1608</v>
      </c>
      <c r="F182" s="671" t="s">
        <v>1586</v>
      </c>
      <c r="G182" s="671" t="s">
        <v>1745</v>
      </c>
      <c r="H182" s="671" t="s">
        <v>494</v>
      </c>
      <c r="I182" s="671" t="s">
        <v>1746</v>
      </c>
      <c r="J182" s="671" t="s">
        <v>1299</v>
      </c>
      <c r="K182" s="671" t="s">
        <v>1747</v>
      </c>
      <c r="L182" s="705">
        <v>185.9</v>
      </c>
      <c r="M182" s="705">
        <v>557.70000000000005</v>
      </c>
      <c r="N182" s="671">
        <v>3</v>
      </c>
      <c r="O182" s="706">
        <v>1.5</v>
      </c>
      <c r="P182" s="705">
        <v>185.9</v>
      </c>
      <c r="Q182" s="682">
        <v>0.33333333333333331</v>
      </c>
      <c r="R182" s="671">
        <v>1</v>
      </c>
      <c r="S182" s="682">
        <v>0.33333333333333331</v>
      </c>
      <c r="T182" s="706">
        <v>1</v>
      </c>
      <c r="U182" s="242">
        <v>0.66666666666666663</v>
      </c>
    </row>
    <row r="183" spans="1:21" ht="14.4" customHeight="1" x14ac:dyDescent="0.3">
      <c r="A183" s="680">
        <v>18</v>
      </c>
      <c r="B183" s="671" t="s">
        <v>495</v>
      </c>
      <c r="C183" s="671">
        <v>89301182</v>
      </c>
      <c r="D183" s="703" t="s">
        <v>2438</v>
      </c>
      <c r="E183" s="704" t="s">
        <v>1608</v>
      </c>
      <c r="F183" s="671" t="s">
        <v>1586</v>
      </c>
      <c r="G183" s="671" t="s">
        <v>1643</v>
      </c>
      <c r="H183" s="671" t="s">
        <v>869</v>
      </c>
      <c r="I183" s="671" t="s">
        <v>1834</v>
      </c>
      <c r="J183" s="671" t="s">
        <v>1110</v>
      </c>
      <c r="K183" s="671" t="s">
        <v>663</v>
      </c>
      <c r="L183" s="705">
        <v>216.16</v>
      </c>
      <c r="M183" s="705">
        <v>648.48</v>
      </c>
      <c r="N183" s="671">
        <v>3</v>
      </c>
      <c r="O183" s="706">
        <v>1</v>
      </c>
      <c r="P183" s="705"/>
      <c r="Q183" s="682">
        <v>0</v>
      </c>
      <c r="R183" s="671"/>
      <c r="S183" s="682">
        <v>0</v>
      </c>
      <c r="T183" s="706"/>
      <c r="U183" s="242">
        <v>0</v>
      </c>
    </row>
    <row r="184" spans="1:21" ht="14.4" customHeight="1" x14ac:dyDescent="0.3">
      <c r="A184" s="680">
        <v>18</v>
      </c>
      <c r="B184" s="671" t="s">
        <v>495</v>
      </c>
      <c r="C184" s="671">
        <v>89301182</v>
      </c>
      <c r="D184" s="703" t="s">
        <v>2438</v>
      </c>
      <c r="E184" s="704" t="s">
        <v>1608</v>
      </c>
      <c r="F184" s="671" t="s">
        <v>1586</v>
      </c>
      <c r="G184" s="671" t="s">
        <v>1643</v>
      </c>
      <c r="H184" s="671" t="s">
        <v>869</v>
      </c>
      <c r="I184" s="671" t="s">
        <v>921</v>
      </c>
      <c r="J184" s="671" t="s">
        <v>922</v>
      </c>
      <c r="K184" s="671" t="s">
        <v>1535</v>
      </c>
      <c r="L184" s="705">
        <v>162.13</v>
      </c>
      <c r="M184" s="705">
        <v>324.26</v>
      </c>
      <c r="N184" s="671">
        <v>2</v>
      </c>
      <c r="O184" s="706">
        <v>0.5</v>
      </c>
      <c r="P184" s="705"/>
      <c r="Q184" s="682">
        <v>0</v>
      </c>
      <c r="R184" s="671"/>
      <c r="S184" s="682">
        <v>0</v>
      </c>
      <c r="T184" s="706"/>
      <c r="U184" s="242">
        <v>0</v>
      </c>
    </row>
    <row r="185" spans="1:21" ht="14.4" customHeight="1" x14ac:dyDescent="0.3">
      <c r="A185" s="680">
        <v>18</v>
      </c>
      <c r="B185" s="671" t="s">
        <v>495</v>
      </c>
      <c r="C185" s="671">
        <v>89301182</v>
      </c>
      <c r="D185" s="703" t="s">
        <v>2438</v>
      </c>
      <c r="E185" s="704" t="s">
        <v>1608</v>
      </c>
      <c r="F185" s="671" t="s">
        <v>1586</v>
      </c>
      <c r="G185" s="671" t="s">
        <v>1643</v>
      </c>
      <c r="H185" s="671" t="s">
        <v>869</v>
      </c>
      <c r="I185" s="671" t="s">
        <v>1109</v>
      </c>
      <c r="J185" s="671" t="s">
        <v>1110</v>
      </c>
      <c r="K185" s="671" t="s">
        <v>1562</v>
      </c>
      <c r="L185" s="705">
        <v>216.16</v>
      </c>
      <c r="M185" s="705">
        <v>11024.16</v>
      </c>
      <c r="N185" s="671">
        <v>51</v>
      </c>
      <c r="O185" s="706">
        <v>13.5</v>
      </c>
      <c r="P185" s="705">
        <v>4539.3599999999997</v>
      </c>
      <c r="Q185" s="682">
        <v>0.41176470588235292</v>
      </c>
      <c r="R185" s="671">
        <v>21</v>
      </c>
      <c r="S185" s="682">
        <v>0.41176470588235292</v>
      </c>
      <c r="T185" s="706">
        <v>4</v>
      </c>
      <c r="U185" s="242">
        <v>0.29629629629629628</v>
      </c>
    </row>
    <row r="186" spans="1:21" ht="14.4" customHeight="1" x14ac:dyDescent="0.3">
      <c r="A186" s="680">
        <v>18</v>
      </c>
      <c r="B186" s="671" t="s">
        <v>495</v>
      </c>
      <c r="C186" s="671">
        <v>89301182</v>
      </c>
      <c r="D186" s="703" t="s">
        <v>2438</v>
      </c>
      <c r="E186" s="704" t="s">
        <v>1608</v>
      </c>
      <c r="F186" s="671" t="s">
        <v>1586</v>
      </c>
      <c r="G186" s="671" t="s">
        <v>1643</v>
      </c>
      <c r="H186" s="671" t="s">
        <v>869</v>
      </c>
      <c r="I186" s="671" t="s">
        <v>1835</v>
      </c>
      <c r="J186" s="671" t="s">
        <v>1110</v>
      </c>
      <c r="K186" s="671" t="s">
        <v>1836</v>
      </c>
      <c r="L186" s="705">
        <v>432.32</v>
      </c>
      <c r="M186" s="705">
        <v>2593.92</v>
      </c>
      <c r="N186" s="671">
        <v>6</v>
      </c>
      <c r="O186" s="706">
        <v>2</v>
      </c>
      <c r="P186" s="705">
        <v>432.32</v>
      </c>
      <c r="Q186" s="682">
        <v>0.16666666666666666</v>
      </c>
      <c r="R186" s="671">
        <v>1</v>
      </c>
      <c r="S186" s="682">
        <v>0.16666666666666666</v>
      </c>
      <c r="T186" s="706">
        <v>0.5</v>
      </c>
      <c r="U186" s="242">
        <v>0.25</v>
      </c>
    </row>
    <row r="187" spans="1:21" ht="14.4" customHeight="1" x14ac:dyDescent="0.3">
      <c r="A187" s="680">
        <v>18</v>
      </c>
      <c r="B187" s="671" t="s">
        <v>495</v>
      </c>
      <c r="C187" s="671">
        <v>89301182</v>
      </c>
      <c r="D187" s="703" t="s">
        <v>2438</v>
      </c>
      <c r="E187" s="704" t="s">
        <v>1608</v>
      </c>
      <c r="F187" s="671" t="s">
        <v>1586</v>
      </c>
      <c r="G187" s="671" t="s">
        <v>1713</v>
      </c>
      <c r="H187" s="671" t="s">
        <v>494</v>
      </c>
      <c r="I187" s="671" t="s">
        <v>552</v>
      </c>
      <c r="J187" s="671" t="s">
        <v>1714</v>
      </c>
      <c r="K187" s="671" t="s">
        <v>1715</v>
      </c>
      <c r="L187" s="705">
        <v>14.2</v>
      </c>
      <c r="M187" s="705">
        <v>184.6</v>
      </c>
      <c r="N187" s="671">
        <v>13</v>
      </c>
      <c r="O187" s="706">
        <v>5</v>
      </c>
      <c r="P187" s="705">
        <v>14.2</v>
      </c>
      <c r="Q187" s="682">
        <v>7.6923076923076927E-2</v>
      </c>
      <c r="R187" s="671">
        <v>1</v>
      </c>
      <c r="S187" s="682">
        <v>7.6923076923076927E-2</v>
      </c>
      <c r="T187" s="706">
        <v>0.5</v>
      </c>
      <c r="U187" s="242">
        <v>0.1</v>
      </c>
    </row>
    <row r="188" spans="1:21" ht="14.4" customHeight="1" x14ac:dyDescent="0.3">
      <c r="A188" s="680">
        <v>18</v>
      </c>
      <c r="B188" s="671" t="s">
        <v>495</v>
      </c>
      <c r="C188" s="671">
        <v>89301182</v>
      </c>
      <c r="D188" s="703" t="s">
        <v>2438</v>
      </c>
      <c r="E188" s="704" t="s">
        <v>1608</v>
      </c>
      <c r="F188" s="671" t="s">
        <v>1586</v>
      </c>
      <c r="G188" s="671" t="s">
        <v>1713</v>
      </c>
      <c r="H188" s="671" t="s">
        <v>494</v>
      </c>
      <c r="I188" s="671" t="s">
        <v>556</v>
      </c>
      <c r="J188" s="671" t="s">
        <v>1837</v>
      </c>
      <c r="K188" s="671" t="s">
        <v>1655</v>
      </c>
      <c r="L188" s="705">
        <v>18.940000000000001</v>
      </c>
      <c r="M188" s="705">
        <v>397.74</v>
      </c>
      <c r="N188" s="671">
        <v>21</v>
      </c>
      <c r="O188" s="706">
        <v>10.5</v>
      </c>
      <c r="P188" s="705">
        <v>94.700000000000017</v>
      </c>
      <c r="Q188" s="682">
        <v>0.23809523809523814</v>
      </c>
      <c r="R188" s="671">
        <v>5</v>
      </c>
      <c r="S188" s="682">
        <v>0.23809523809523808</v>
      </c>
      <c r="T188" s="706">
        <v>2</v>
      </c>
      <c r="U188" s="242">
        <v>0.19047619047619047</v>
      </c>
    </row>
    <row r="189" spans="1:21" ht="14.4" customHeight="1" x14ac:dyDescent="0.3">
      <c r="A189" s="680">
        <v>18</v>
      </c>
      <c r="B189" s="671" t="s">
        <v>495</v>
      </c>
      <c r="C189" s="671">
        <v>89301182</v>
      </c>
      <c r="D189" s="703" t="s">
        <v>2438</v>
      </c>
      <c r="E189" s="704" t="s">
        <v>1608</v>
      </c>
      <c r="F189" s="671" t="s">
        <v>1586</v>
      </c>
      <c r="G189" s="671" t="s">
        <v>1838</v>
      </c>
      <c r="H189" s="671" t="s">
        <v>494</v>
      </c>
      <c r="I189" s="671" t="s">
        <v>1839</v>
      </c>
      <c r="J189" s="671" t="s">
        <v>1840</v>
      </c>
      <c r="K189" s="671" t="s">
        <v>655</v>
      </c>
      <c r="L189" s="705">
        <v>591.79999999999995</v>
      </c>
      <c r="M189" s="705">
        <v>1775.3999999999999</v>
      </c>
      <c r="N189" s="671">
        <v>3</v>
      </c>
      <c r="O189" s="706">
        <v>0.5</v>
      </c>
      <c r="P189" s="705"/>
      <c r="Q189" s="682">
        <v>0</v>
      </c>
      <c r="R189" s="671"/>
      <c r="S189" s="682">
        <v>0</v>
      </c>
      <c r="T189" s="706"/>
      <c r="U189" s="242">
        <v>0</v>
      </c>
    </row>
    <row r="190" spans="1:21" ht="14.4" customHeight="1" x14ac:dyDescent="0.3">
      <c r="A190" s="680">
        <v>18</v>
      </c>
      <c r="B190" s="671" t="s">
        <v>495</v>
      </c>
      <c r="C190" s="671">
        <v>89301182</v>
      </c>
      <c r="D190" s="703" t="s">
        <v>2438</v>
      </c>
      <c r="E190" s="704" t="s">
        <v>1608</v>
      </c>
      <c r="F190" s="671" t="s">
        <v>1586</v>
      </c>
      <c r="G190" s="671" t="s">
        <v>1838</v>
      </c>
      <c r="H190" s="671" t="s">
        <v>494</v>
      </c>
      <c r="I190" s="671" t="s">
        <v>1841</v>
      </c>
      <c r="J190" s="671" t="s">
        <v>1842</v>
      </c>
      <c r="K190" s="671" t="s">
        <v>1625</v>
      </c>
      <c r="L190" s="705">
        <v>2632.23</v>
      </c>
      <c r="M190" s="705">
        <v>13161.150000000001</v>
      </c>
      <c r="N190" s="671">
        <v>5</v>
      </c>
      <c r="O190" s="706">
        <v>3.5</v>
      </c>
      <c r="P190" s="705">
        <v>5264.46</v>
      </c>
      <c r="Q190" s="682">
        <v>0.39999999999999997</v>
      </c>
      <c r="R190" s="671">
        <v>2</v>
      </c>
      <c r="S190" s="682">
        <v>0.4</v>
      </c>
      <c r="T190" s="706">
        <v>1.5</v>
      </c>
      <c r="U190" s="242">
        <v>0.42857142857142855</v>
      </c>
    </row>
    <row r="191" spans="1:21" ht="14.4" customHeight="1" x14ac:dyDescent="0.3">
      <c r="A191" s="680">
        <v>18</v>
      </c>
      <c r="B191" s="671" t="s">
        <v>495</v>
      </c>
      <c r="C191" s="671">
        <v>89301182</v>
      </c>
      <c r="D191" s="703" t="s">
        <v>2438</v>
      </c>
      <c r="E191" s="704" t="s">
        <v>1608</v>
      </c>
      <c r="F191" s="671" t="s">
        <v>1586</v>
      </c>
      <c r="G191" s="671" t="s">
        <v>1838</v>
      </c>
      <c r="H191" s="671" t="s">
        <v>494</v>
      </c>
      <c r="I191" s="671" t="s">
        <v>1843</v>
      </c>
      <c r="J191" s="671" t="s">
        <v>1842</v>
      </c>
      <c r="K191" s="671" t="s">
        <v>939</v>
      </c>
      <c r="L191" s="705">
        <v>789.67</v>
      </c>
      <c r="M191" s="705">
        <v>3158.68</v>
      </c>
      <c r="N191" s="671">
        <v>4</v>
      </c>
      <c r="O191" s="706">
        <v>1.5</v>
      </c>
      <c r="P191" s="705">
        <v>789.67</v>
      </c>
      <c r="Q191" s="682">
        <v>0.25</v>
      </c>
      <c r="R191" s="671">
        <v>1</v>
      </c>
      <c r="S191" s="682">
        <v>0.25</v>
      </c>
      <c r="T191" s="706">
        <v>0.5</v>
      </c>
      <c r="U191" s="242">
        <v>0.33333333333333331</v>
      </c>
    </row>
    <row r="192" spans="1:21" ht="14.4" customHeight="1" x14ac:dyDescent="0.3">
      <c r="A192" s="680">
        <v>18</v>
      </c>
      <c r="B192" s="671" t="s">
        <v>495</v>
      </c>
      <c r="C192" s="671">
        <v>89301182</v>
      </c>
      <c r="D192" s="703" t="s">
        <v>2438</v>
      </c>
      <c r="E192" s="704" t="s">
        <v>1608</v>
      </c>
      <c r="F192" s="671" t="s">
        <v>1586</v>
      </c>
      <c r="G192" s="671" t="s">
        <v>1838</v>
      </c>
      <c r="H192" s="671" t="s">
        <v>494</v>
      </c>
      <c r="I192" s="671" t="s">
        <v>1844</v>
      </c>
      <c r="J192" s="671" t="s">
        <v>1845</v>
      </c>
      <c r="K192" s="671" t="s">
        <v>745</v>
      </c>
      <c r="L192" s="705">
        <v>737.02</v>
      </c>
      <c r="M192" s="705">
        <v>2211.06</v>
      </c>
      <c r="N192" s="671">
        <v>3</v>
      </c>
      <c r="O192" s="706">
        <v>0.5</v>
      </c>
      <c r="P192" s="705">
        <v>2211.06</v>
      </c>
      <c r="Q192" s="682">
        <v>1</v>
      </c>
      <c r="R192" s="671">
        <v>3</v>
      </c>
      <c r="S192" s="682">
        <v>1</v>
      </c>
      <c r="T192" s="706">
        <v>0.5</v>
      </c>
      <c r="U192" s="242">
        <v>1</v>
      </c>
    </row>
    <row r="193" spans="1:21" ht="14.4" customHeight="1" x14ac:dyDescent="0.3">
      <c r="A193" s="680">
        <v>18</v>
      </c>
      <c r="B193" s="671" t="s">
        <v>495</v>
      </c>
      <c r="C193" s="671">
        <v>89301182</v>
      </c>
      <c r="D193" s="703" t="s">
        <v>2438</v>
      </c>
      <c r="E193" s="704" t="s">
        <v>1608</v>
      </c>
      <c r="F193" s="671" t="s">
        <v>1586</v>
      </c>
      <c r="G193" s="671" t="s">
        <v>1716</v>
      </c>
      <c r="H193" s="671" t="s">
        <v>494</v>
      </c>
      <c r="I193" s="671" t="s">
        <v>1234</v>
      </c>
      <c r="J193" s="671" t="s">
        <v>1717</v>
      </c>
      <c r="K193" s="671" t="s">
        <v>1718</v>
      </c>
      <c r="L193" s="705">
        <v>25.8</v>
      </c>
      <c r="M193" s="705">
        <v>180.60000000000002</v>
      </c>
      <c r="N193" s="671">
        <v>7</v>
      </c>
      <c r="O193" s="706">
        <v>1.5</v>
      </c>
      <c r="P193" s="705">
        <v>103.2</v>
      </c>
      <c r="Q193" s="682">
        <v>0.5714285714285714</v>
      </c>
      <c r="R193" s="671">
        <v>4</v>
      </c>
      <c r="S193" s="682">
        <v>0.5714285714285714</v>
      </c>
      <c r="T193" s="706">
        <v>0.5</v>
      </c>
      <c r="U193" s="242">
        <v>0.33333333333333331</v>
      </c>
    </row>
    <row r="194" spans="1:21" ht="14.4" customHeight="1" x14ac:dyDescent="0.3">
      <c r="A194" s="680">
        <v>18</v>
      </c>
      <c r="B194" s="671" t="s">
        <v>495</v>
      </c>
      <c r="C194" s="671">
        <v>89301182</v>
      </c>
      <c r="D194" s="703" t="s">
        <v>2438</v>
      </c>
      <c r="E194" s="704" t="s">
        <v>1608</v>
      </c>
      <c r="F194" s="671" t="s">
        <v>1586</v>
      </c>
      <c r="G194" s="671" t="s">
        <v>1716</v>
      </c>
      <c r="H194" s="671" t="s">
        <v>494</v>
      </c>
      <c r="I194" s="671" t="s">
        <v>1279</v>
      </c>
      <c r="J194" s="671" t="s">
        <v>1280</v>
      </c>
      <c r="K194" s="671" t="s">
        <v>678</v>
      </c>
      <c r="L194" s="705">
        <v>77.42</v>
      </c>
      <c r="M194" s="705">
        <v>619.36</v>
      </c>
      <c r="N194" s="671">
        <v>8</v>
      </c>
      <c r="O194" s="706">
        <v>2</v>
      </c>
      <c r="P194" s="705">
        <v>619.36</v>
      </c>
      <c r="Q194" s="682">
        <v>1</v>
      </c>
      <c r="R194" s="671">
        <v>8</v>
      </c>
      <c r="S194" s="682">
        <v>1</v>
      </c>
      <c r="T194" s="706">
        <v>2</v>
      </c>
      <c r="U194" s="242">
        <v>1</v>
      </c>
    </row>
    <row r="195" spans="1:21" ht="14.4" customHeight="1" x14ac:dyDescent="0.3">
      <c r="A195" s="680">
        <v>18</v>
      </c>
      <c r="B195" s="671" t="s">
        <v>495</v>
      </c>
      <c r="C195" s="671">
        <v>89301182</v>
      </c>
      <c r="D195" s="703" t="s">
        <v>2438</v>
      </c>
      <c r="E195" s="704" t="s">
        <v>1608</v>
      </c>
      <c r="F195" s="671" t="s">
        <v>1586</v>
      </c>
      <c r="G195" s="671" t="s">
        <v>1619</v>
      </c>
      <c r="H195" s="671" t="s">
        <v>494</v>
      </c>
      <c r="I195" s="671" t="s">
        <v>1846</v>
      </c>
      <c r="J195" s="671" t="s">
        <v>1847</v>
      </c>
      <c r="K195" s="671" t="s">
        <v>1103</v>
      </c>
      <c r="L195" s="705">
        <v>697.3</v>
      </c>
      <c r="M195" s="705">
        <v>697.3</v>
      </c>
      <c r="N195" s="671">
        <v>1</v>
      </c>
      <c r="O195" s="706">
        <v>0.5</v>
      </c>
      <c r="P195" s="705"/>
      <c r="Q195" s="682">
        <v>0</v>
      </c>
      <c r="R195" s="671"/>
      <c r="S195" s="682">
        <v>0</v>
      </c>
      <c r="T195" s="706"/>
      <c r="U195" s="242">
        <v>0</v>
      </c>
    </row>
    <row r="196" spans="1:21" ht="14.4" customHeight="1" x14ac:dyDescent="0.3">
      <c r="A196" s="680">
        <v>18</v>
      </c>
      <c r="B196" s="671" t="s">
        <v>495</v>
      </c>
      <c r="C196" s="671">
        <v>89301182</v>
      </c>
      <c r="D196" s="703" t="s">
        <v>2438</v>
      </c>
      <c r="E196" s="704" t="s">
        <v>1608</v>
      </c>
      <c r="F196" s="671" t="s">
        <v>1586</v>
      </c>
      <c r="G196" s="671" t="s">
        <v>1619</v>
      </c>
      <c r="H196" s="671" t="s">
        <v>494</v>
      </c>
      <c r="I196" s="671" t="s">
        <v>1848</v>
      </c>
      <c r="J196" s="671" t="s">
        <v>1849</v>
      </c>
      <c r="K196" s="671" t="s">
        <v>655</v>
      </c>
      <c r="L196" s="705">
        <v>0</v>
      </c>
      <c r="M196" s="705">
        <v>0</v>
      </c>
      <c r="N196" s="671">
        <v>3</v>
      </c>
      <c r="O196" s="706">
        <v>0.5</v>
      </c>
      <c r="P196" s="705"/>
      <c r="Q196" s="682"/>
      <c r="R196" s="671"/>
      <c r="S196" s="682">
        <v>0</v>
      </c>
      <c r="T196" s="706"/>
      <c r="U196" s="242">
        <v>0</v>
      </c>
    </row>
    <row r="197" spans="1:21" ht="14.4" customHeight="1" x14ac:dyDescent="0.3">
      <c r="A197" s="680">
        <v>18</v>
      </c>
      <c r="B197" s="671" t="s">
        <v>495</v>
      </c>
      <c r="C197" s="671">
        <v>89301182</v>
      </c>
      <c r="D197" s="703" t="s">
        <v>2438</v>
      </c>
      <c r="E197" s="704" t="s">
        <v>1608</v>
      </c>
      <c r="F197" s="671" t="s">
        <v>1586</v>
      </c>
      <c r="G197" s="671" t="s">
        <v>1619</v>
      </c>
      <c r="H197" s="671" t="s">
        <v>869</v>
      </c>
      <c r="I197" s="671" t="s">
        <v>941</v>
      </c>
      <c r="J197" s="671" t="s">
        <v>942</v>
      </c>
      <c r="K197" s="671" t="s">
        <v>939</v>
      </c>
      <c r="L197" s="705">
        <v>232.44</v>
      </c>
      <c r="M197" s="705">
        <v>39282.359999999993</v>
      </c>
      <c r="N197" s="671">
        <v>169</v>
      </c>
      <c r="O197" s="706">
        <v>60.5</v>
      </c>
      <c r="P197" s="705">
        <v>6973.2</v>
      </c>
      <c r="Q197" s="682">
        <v>0.1775147928994083</v>
      </c>
      <c r="R197" s="671">
        <v>30</v>
      </c>
      <c r="S197" s="682">
        <v>0.17751479289940827</v>
      </c>
      <c r="T197" s="706">
        <v>11.5</v>
      </c>
      <c r="U197" s="242">
        <v>0.19008264462809918</v>
      </c>
    </row>
    <row r="198" spans="1:21" ht="14.4" customHeight="1" x14ac:dyDescent="0.3">
      <c r="A198" s="680">
        <v>18</v>
      </c>
      <c r="B198" s="671" t="s">
        <v>495</v>
      </c>
      <c r="C198" s="671">
        <v>89301182</v>
      </c>
      <c r="D198" s="703" t="s">
        <v>2438</v>
      </c>
      <c r="E198" s="704" t="s">
        <v>1608</v>
      </c>
      <c r="F198" s="671" t="s">
        <v>1586</v>
      </c>
      <c r="G198" s="671" t="s">
        <v>1619</v>
      </c>
      <c r="H198" s="671" t="s">
        <v>494</v>
      </c>
      <c r="I198" s="671" t="s">
        <v>1850</v>
      </c>
      <c r="J198" s="671" t="s">
        <v>1851</v>
      </c>
      <c r="K198" s="671" t="s">
        <v>939</v>
      </c>
      <c r="L198" s="705">
        <v>216.16</v>
      </c>
      <c r="M198" s="705">
        <v>216.16</v>
      </c>
      <c r="N198" s="671">
        <v>1</v>
      </c>
      <c r="O198" s="706">
        <v>1</v>
      </c>
      <c r="P198" s="705"/>
      <c r="Q198" s="682">
        <v>0</v>
      </c>
      <c r="R198" s="671"/>
      <c r="S198" s="682">
        <v>0</v>
      </c>
      <c r="T198" s="706"/>
      <c r="U198" s="242">
        <v>0</v>
      </c>
    </row>
    <row r="199" spans="1:21" ht="14.4" customHeight="1" x14ac:dyDescent="0.3">
      <c r="A199" s="680">
        <v>18</v>
      </c>
      <c r="B199" s="671" t="s">
        <v>495</v>
      </c>
      <c r="C199" s="671">
        <v>89301182</v>
      </c>
      <c r="D199" s="703" t="s">
        <v>2438</v>
      </c>
      <c r="E199" s="704" t="s">
        <v>1608</v>
      </c>
      <c r="F199" s="671" t="s">
        <v>1586</v>
      </c>
      <c r="G199" s="671" t="s">
        <v>1619</v>
      </c>
      <c r="H199" s="671" t="s">
        <v>494</v>
      </c>
      <c r="I199" s="671" t="s">
        <v>1852</v>
      </c>
      <c r="J199" s="671" t="s">
        <v>1853</v>
      </c>
      <c r="K199" s="671" t="s">
        <v>1854</v>
      </c>
      <c r="L199" s="705">
        <v>0</v>
      </c>
      <c r="M199" s="705">
        <v>0</v>
      </c>
      <c r="N199" s="671">
        <v>11</v>
      </c>
      <c r="O199" s="706">
        <v>3</v>
      </c>
      <c r="P199" s="705">
        <v>0</v>
      </c>
      <c r="Q199" s="682"/>
      <c r="R199" s="671">
        <v>5</v>
      </c>
      <c r="S199" s="682">
        <v>0.45454545454545453</v>
      </c>
      <c r="T199" s="706">
        <v>1.5</v>
      </c>
      <c r="U199" s="242">
        <v>0.5</v>
      </c>
    </row>
    <row r="200" spans="1:21" ht="14.4" customHeight="1" x14ac:dyDescent="0.3">
      <c r="A200" s="680">
        <v>18</v>
      </c>
      <c r="B200" s="671" t="s">
        <v>495</v>
      </c>
      <c r="C200" s="671">
        <v>89301182</v>
      </c>
      <c r="D200" s="703" t="s">
        <v>2438</v>
      </c>
      <c r="E200" s="704" t="s">
        <v>1608</v>
      </c>
      <c r="F200" s="671" t="s">
        <v>1586</v>
      </c>
      <c r="G200" s="671" t="s">
        <v>1619</v>
      </c>
      <c r="H200" s="671" t="s">
        <v>494</v>
      </c>
      <c r="I200" s="671" t="s">
        <v>1855</v>
      </c>
      <c r="J200" s="671" t="s">
        <v>1856</v>
      </c>
      <c r="K200" s="671" t="s">
        <v>1857</v>
      </c>
      <c r="L200" s="705">
        <v>201.75</v>
      </c>
      <c r="M200" s="705">
        <v>4438.5</v>
      </c>
      <c r="N200" s="671">
        <v>22</v>
      </c>
      <c r="O200" s="706">
        <v>6.5</v>
      </c>
      <c r="P200" s="705">
        <v>1815.75</v>
      </c>
      <c r="Q200" s="682">
        <v>0.40909090909090912</v>
      </c>
      <c r="R200" s="671">
        <v>9</v>
      </c>
      <c r="S200" s="682">
        <v>0.40909090909090912</v>
      </c>
      <c r="T200" s="706">
        <v>3</v>
      </c>
      <c r="U200" s="242">
        <v>0.46153846153846156</v>
      </c>
    </row>
    <row r="201" spans="1:21" ht="14.4" customHeight="1" x14ac:dyDescent="0.3">
      <c r="A201" s="680">
        <v>18</v>
      </c>
      <c r="B201" s="671" t="s">
        <v>495</v>
      </c>
      <c r="C201" s="671">
        <v>89301182</v>
      </c>
      <c r="D201" s="703" t="s">
        <v>2438</v>
      </c>
      <c r="E201" s="704" t="s">
        <v>1608</v>
      </c>
      <c r="F201" s="671" t="s">
        <v>1586</v>
      </c>
      <c r="G201" s="671" t="s">
        <v>1858</v>
      </c>
      <c r="H201" s="671" t="s">
        <v>494</v>
      </c>
      <c r="I201" s="671" t="s">
        <v>1859</v>
      </c>
      <c r="J201" s="671" t="s">
        <v>1860</v>
      </c>
      <c r="K201" s="671" t="s">
        <v>1700</v>
      </c>
      <c r="L201" s="705">
        <v>0</v>
      </c>
      <c r="M201" s="705">
        <v>0</v>
      </c>
      <c r="N201" s="671">
        <v>3</v>
      </c>
      <c r="O201" s="706">
        <v>0.5</v>
      </c>
      <c r="P201" s="705"/>
      <c r="Q201" s="682"/>
      <c r="R201" s="671"/>
      <c r="S201" s="682">
        <v>0</v>
      </c>
      <c r="T201" s="706"/>
      <c r="U201" s="242">
        <v>0</v>
      </c>
    </row>
    <row r="202" spans="1:21" ht="14.4" customHeight="1" x14ac:dyDescent="0.3">
      <c r="A202" s="680">
        <v>18</v>
      </c>
      <c r="B202" s="671" t="s">
        <v>495</v>
      </c>
      <c r="C202" s="671">
        <v>89301182</v>
      </c>
      <c r="D202" s="703" t="s">
        <v>2438</v>
      </c>
      <c r="E202" s="704" t="s">
        <v>1608</v>
      </c>
      <c r="F202" s="671" t="s">
        <v>1586</v>
      </c>
      <c r="G202" s="671" t="s">
        <v>1751</v>
      </c>
      <c r="H202" s="671" t="s">
        <v>494</v>
      </c>
      <c r="I202" s="671" t="s">
        <v>1752</v>
      </c>
      <c r="J202" s="671" t="s">
        <v>834</v>
      </c>
      <c r="K202" s="671" t="s">
        <v>1753</v>
      </c>
      <c r="L202" s="705">
        <v>720.54</v>
      </c>
      <c r="M202" s="705">
        <v>1441.08</v>
      </c>
      <c r="N202" s="671">
        <v>2</v>
      </c>
      <c r="O202" s="706">
        <v>1.5</v>
      </c>
      <c r="P202" s="705"/>
      <c r="Q202" s="682">
        <v>0</v>
      </c>
      <c r="R202" s="671"/>
      <c r="S202" s="682">
        <v>0</v>
      </c>
      <c r="T202" s="706"/>
      <c r="U202" s="242">
        <v>0</v>
      </c>
    </row>
    <row r="203" spans="1:21" ht="14.4" customHeight="1" x14ac:dyDescent="0.3">
      <c r="A203" s="680">
        <v>18</v>
      </c>
      <c r="B203" s="671" t="s">
        <v>495</v>
      </c>
      <c r="C203" s="671">
        <v>89301182</v>
      </c>
      <c r="D203" s="703" t="s">
        <v>2438</v>
      </c>
      <c r="E203" s="704" t="s">
        <v>1608</v>
      </c>
      <c r="F203" s="671" t="s">
        <v>1586</v>
      </c>
      <c r="G203" s="671" t="s">
        <v>1861</v>
      </c>
      <c r="H203" s="671" t="s">
        <v>494</v>
      </c>
      <c r="I203" s="671" t="s">
        <v>1862</v>
      </c>
      <c r="J203" s="671" t="s">
        <v>1863</v>
      </c>
      <c r="K203" s="671" t="s">
        <v>1864</v>
      </c>
      <c r="L203" s="705">
        <v>184.54</v>
      </c>
      <c r="M203" s="705">
        <v>2214.48</v>
      </c>
      <c r="N203" s="671">
        <v>12</v>
      </c>
      <c r="O203" s="706">
        <v>2</v>
      </c>
      <c r="P203" s="705"/>
      <c r="Q203" s="682">
        <v>0</v>
      </c>
      <c r="R203" s="671"/>
      <c r="S203" s="682">
        <v>0</v>
      </c>
      <c r="T203" s="706"/>
      <c r="U203" s="242">
        <v>0</v>
      </c>
    </row>
    <row r="204" spans="1:21" ht="14.4" customHeight="1" x14ac:dyDescent="0.3">
      <c r="A204" s="680">
        <v>18</v>
      </c>
      <c r="B204" s="671" t="s">
        <v>495</v>
      </c>
      <c r="C204" s="671">
        <v>89301182</v>
      </c>
      <c r="D204" s="703" t="s">
        <v>2438</v>
      </c>
      <c r="E204" s="704" t="s">
        <v>1608</v>
      </c>
      <c r="F204" s="671" t="s">
        <v>1586</v>
      </c>
      <c r="G204" s="671" t="s">
        <v>1861</v>
      </c>
      <c r="H204" s="671" t="s">
        <v>494</v>
      </c>
      <c r="I204" s="671" t="s">
        <v>1865</v>
      </c>
      <c r="J204" s="671" t="s">
        <v>1863</v>
      </c>
      <c r="K204" s="671" t="s">
        <v>1866</v>
      </c>
      <c r="L204" s="705">
        <v>0</v>
      </c>
      <c r="M204" s="705">
        <v>0</v>
      </c>
      <c r="N204" s="671">
        <v>1</v>
      </c>
      <c r="O204" s="706">
        <v>1</v>
      </c>
      <c r="P204" s="705"/>
      <c r="Q204" s="682"/>
      <c r="R204" s="671"/>
      <c r="S204" s="682">
        <v>0</v>
      </c>
      <c r="T204" s="706"/>
      <c r="U204" s="242">
        <v>0</v>
      </c>
    </row>
    <row r="205" spans="1:21" ht="14.4" customHeight="1" x14ac:dyDescent="0.3">
      <c r="A205" s="680">
        <v>18</v>
      </c>
      <c r="B205" s="671" t="s">
        <v>495</v>
      </c>
      <c r="C205" s="671">
        <v>89301182</v>
      </c>
      <c r="D205" s="703" t="s">
        <v>2438</v>
      </c>
      <c r="E205" s="704" t="s">
        <v>1608</v>
      </c>
      <c r="F205" s="671" t="s">
        <v>1586</v>
      </c>
      <c r="G205" s="671" t="s">
        <v>1754</v>
      </c>
      <c r="H205" s="671" t="s">
        <v>494</v>
      </c>
      <c r="I205" s="671" t="s">
        <v>844</v>
      </c>
      <c r="J205" s="671" t="s">
        <v>845</v>
      </c>
      <c r="K205" s="671" t="s">
        <v>846</v>
      </c>
      <c r="L205" s="705">
        <v>162.13</v>
      </c>
      <c r="M205" s="705">
        <v>1459.17</v>
      </c>
      <c r="N205" s="671">
        <v>9</v>
      </c>
      <c r="O205" s="706">
        <v>1.5</v>
      </c>
      <c r="P205" s="705">
        <v>486.39</v>
      </c>
      <c r="Q205" s="682">
        <v>0.33333333333333331</v>
      </c>
      <c r="R205" s="671">
        <v>3</v>
      </c>
      <c r="S205" s="682">
        <v>0.33333333333333331</v>
      </c>
      <c r="T205" s="706">
        <v>1</v>
      </c>
      <c r="U205" s="242">
        <v>0.66666666666666663</v>
      </c>
    </row>
    <row r="206" spans="1:21" ht="14.4" customHeight="1" x14ac:dyDescent="0.3">
      <c r="A206" s="680">
        <v>18</v>
      </c>
      <c r="B206" s="671" t="s">
        <v>495</v>
      </c>
      <c r="C206" s="671">
        <v>89301182</v>
      </c>
      <c r="D206" s="703" t="s">
        <v>2438</v>
      </c>
      <c r="E206" s="704" t="s">
        <v>1608</v>
      </c>
      <c r="F206" s="671" t="s">
        <v>1586</v>
      </c>
      <c r="G206" s="671" t="s">
        <v>1754</v>
      </c>
      <c r="H206" s="671" t="s">
        <v>494</v>
      </c>
      <c r="I206" s="671" t="s">
        <v>1755</v>
      </c>
      <c r="J206" s="671" t="s">
        <v>1756</v>
      </c>
      <c r="K206" s="671" t="s">
        <v>523</v>
      </c>
      <c r="L206" s="705">
        <v>216.16</v>
      </c>
      <c r="M206" s="705">
        <v>1080.8</v>
      </c>
      <c r="N206" s="671">
        <v>5</v>
      </c>
      <c r="O206" s="706">
        <v>0.5</v>
      </c>
      <c r="P206" s="705">
        <v>1080.8</v>
      </c>
      <c r="Q206" s="682">
        <v>1</v>
      </c>
      <c r="R206" s="671">
        <v>5</v>
      </c>
      <c r="S206" s="682">
        <v>1</v>
      </c>
      <c r="T206" s="706">
        <v>0.5</v>
      </c>
      <c r="U206" s="242">
        <v>1</v>
      </c>
    </row>
    <row r="207" spans="1:21" ht="14.4" customHeight="1" x14ac:dyDescent="0.3">
      <c r="A207" s="680">
        <v>18</v>
      </c>
      <c r="B207" s="671" t="s">
        <v>495</v>
      </c>
      <c r="C207" s="671">
        <v>89301182</v>
      </c>
      <c r="D207" s="703" t="s">
        <v>2438</v>
      </c>
      <c r="E207" s="704" t="s">
        <v>1608</v>
      </c>
      <c r="F207" s="671" t="s">
        <v>1586</v>
      </c>
      <c r="G207" s="671" t="s">
        <v>1867</v>
      </c>
      <c r="H207" s="671" t="s">
        <v>869</v>
      </c>
      <c r="I207" s="671" t="s">
        <v>1868</v>
      </c>
      <c r="J207" s="671" t="s">
        <v>1869</v>
      </c>
      <c r="K207" s="671" t="s">
        <v>1870</v>
      </c>
      <c r="L207" s="705">
        <v>887.05</v>
      </c>
      <c r="M207" s="705">
        <v>2661.1499999999996</v>
      </c>
      <c r="N207" s="671">
        <v>3</v>
      </c>
      <c r="O207" s="706">
        <v>1.5</v>
      </c>
      <c r="P207" s="705">
        <v>2661.1499999999996</v>
      </c>
      <c r="Q207" s="682">
        <v>1</v>
      </c>
      <c r="R207" s="671">
        <v>3</v>
      </c>
      <c r="S207" s="682">
        <v>1</v>
      </c>
      <c r="T207" s="706">
        <v>1.5</v>
      </c>
      <c r="U207" s="242">
        <v>1</v>
      </c>
    </row>
    <row r="208" spans="1:21" ht="14.4" customHeight="1" x14ac:dyDescent="0.3">
      <c r="A208" s="680">
        <v>18</v>
      </c>
      <c r="B208" s="671" t="s">
        <v>495</v>
      </c>
      <c r="C208" s="671">
        <v>89301182</v>
      </c>
      <c r="D208" s="703" t="s">
        <v>2438</v>
      </c>
      <c r="E208" s="704" t="s">
        <v>1608</v>
      </c>
      <c r="F208" s="671" t="s">
        <v>1586</v>
      </c>
      <c r="G208" s="671" t="s">
        <v>1789</v>
      </c>
      <c r="H208" s="671" t="s">
        <v>494</v>
      </c>
      <c r="I208" s="671" t="s">
        <v>563</v>
      </c>
      <c r="J208" s="671" t="s">
        <v>1871</v>
      </c>
      <c r="K208" s="671" t="s">
        <v>1872</v>
      </c>
      <c r="L208" s="705">
        <v>50.95</v>
      </c>
      <c r="M208" s="705">
        <v>1477.5500000000002</v>
      </c>
      <c r="N208" s="671">
        <v>29</v>
      </c>
      <c r="O208" s="706">
        <v>5</v>
      </c>
      <c r="P208" s="705">
        <v>152.85000000000002</v>
      </c>
      <c r="Q208" s="682">
        <v>0.10344827586206896</v>
      </c>
      <c r="R208" s="671">
        <v>3</v>
      </c>
      <c r="S208" s="682">
        <v>0.10344827586206896</v>
      </c>
      <c r="T208" s="706">
        <v>1.5</v>
      </c>
      <c r="U208" s="242">
        <v>0.3</v>
      </c>
    </row>
    <row r="209" spans="1:21" ht="14.4" customHeight="1" x14ac:dyDescent="0.3">
      <c r="A209" s="680">
        <v>18</v>
      </c>
      <c r="B209" s="671" t="s">
        <v>495</v>
      </c>
      <c r="C209" s="671">
        <v>89301182</v>
      </c>
      <c r="D209" s="703" t="s">
        <v>2438</v>
      </c>
      <c r="E209" s="704" t="s">
        <v>1608</v>
      </c>
      <c r="F209" s="671" t="s">
        <v>1586</v>
      </c>
      <c r="G209" s="671" t="s">
        <v>1789</v>
      </c>
      <c r="H209" s="671" t="s">
        <v>494</v>
      </c>
      <c r="I209" s="671" t="s">
        <v>680</v>
      </c>
      <c r="J209" s="671" t="s">
        <v>1790</v>
      </c>
      <c r="K209" s="671" t="s">
        <v>1791</v>
      </c>
      <c r="L209" s="705">
        <v>9.6999999999999993</v>
      </c>
      <c r="M209" s="705">
        <v>349.2</v>
      </c>
      <c r="N209" s="671">
        <v>36</v>
      </c>
      <c r="O209" s="706">
        <v>2</v>
      </c>
      <c r="P209" s="705">
        <v>58.199999999999996</v>
      </c>
      <c r="Q209" s="682">
        <v>0.16666666666666666</v>
      </c>
      <c r="R209" s="671">
        <v>6</v>
      </c>
      <c r="S209" s="682">
        <v>0.16666666666666666</v>
      </c>
      <c r="T209" s="706">
        <v>1</v>
      </c>
      <c r="U209" s="242">
        <v>0.5</v>
      </c>
    </row>
    <row r="210" spans="1:21" ht="14.4" customHeight="1" x14ac:dyDescent="0.3">
      <c r="A210" s="680">
        <v>18</v>
      </c>
      <c r="B210" s="671" t="s">
        <v>495</v>
      </c>
      <c r="C210" s="671">
        <v>89301182</v>
      </c>
      <c r="D210" s="703" t="s">
        <v>2438</v>
      </c>
      <c r="E210" s="704" t="s">
        <v>1608</v>
      </c>
      <c r="F210" s="671" t="s">
        <v>1586</v>
      </c>
      <c r="G210" s="671" t="s">
        <v>1873</v>
      </c>
      <c r="H210" s="671" t="s">
        <v>494</v>
      </c>
      <c r="I210" s="671" t="s">
        <v>1190</v>
      </c>
      <c r="J210" s="671" t="s">
        <v>1191</v>
      </c>
      <c r="K210" s="671" t="s">
        <v>1874</v>
      </c>
      <c r="L210" s="705">
        <v>163.9</v>
      </c>
      <c r="M210" s="705">
        <v>4425.3000000000011</v>
      </c>
      <c r="N210" s="671">
        <v>27</v>
      </c>
      <c r="O210" s="706">
        <v>11</v>
      </c>
      <c r="P210" s="705">
        <v>819.5</v>
      </c>
      <c r="Q210" s="682">
        <v>0.18518518518518515</v>
      </c>
      <c r="R210" s="671">
        <v>5</v>
      </c>
      <c r="S210" s="682">
        <v>0.18518518518518517</v>
      </c>
      <c r="T210" s="706">
        <v>1.5</v>
      </c>
      <c r="U210" s="242">
        <v>0.13636363636363635</v>
      </c>
    </row>
    <row r="211" spans="1:21" ht="14.4" customHeight="1" x14ac:dyDescent="0.3">
      <c r="A211" s="680">
        <v>18</v>
      </c>
      <c r="B211" s="671" t="s">
        <v>495</v>
      </c>
      <c r="C211" s="671">
        <v>89301182</v>
      </c>
      <c r="D211" s="703" t="s">
        <v>2438</v>
      </c>
      <c r="E211" s="704" t="s">
        <v>1608</v>
      </c>
      <c r="F211" s="671" t="s">
        <v>1586</v>
      </c>
      <c r="G211" s="671" t="s">
        <v>1626</v>
      </c>
      <c r="H211" s="671" t="s">
        <v>494</v>
      </c>
      <c r="I211" s="671" t="s">
        <v>1068</v>
      </c>
      <c r="J211" s="671" t="s">
        <v>1069</v>
      </c>
      <c r="K211" s="671" t="s">
        <v>1627</v>
      </c>
      <c r="L211" s="705">
        <v>0</v>
      </c>
      <c r="M211" s="705">
        <v>0</v>
      </c>
      <c r="N211" s="671">
        <v>10</v>
      </c>
      <c r="O211" s="706">
        <v>4</v>
      </c>
      <c r="P211" s="705">
        <v>0</v>
      </c>
      <c r="Q211" s="682"/>
      <c r="R211" s="671">
        <v>6</v>
      </c>
      <c r="S211" s="682">
        <v>0.6</v>
      </c>
      <c r="T211" s="706">
        <v>3</v>
      </c>
      <c r="U211" s="242">
        <v>0.75</v>
      </c>
    </row>
    <row r="212" spans="1:21" ht="14.4" customHeight="1" x14ac:dyDescent="0.3">
      <c r="A212" s="680">
        <v>18</v>
      </c>
      <c r="B212" s="671" t="s">
        <v>495</v>
      </c>
      <c r="C212" s="671">
        <v>89301182</v>
      </c>
      <c r="D212" s="703" t="s">
        <v>2438</v>
      </c>
      <c r="E212" s="704" t="s">
        <v>1608</v>
      </c>
      <c r="F212" s="671" t="s">
        <v>1586</v>
      </c>
      <c r="G212" s="671" t="s">
        <v>1632</v>
      </c>
      <c r="H212" s="671" t="s">
        <v>494</v>
      </c>
      <c r="I212" s="671" t="s">
        <v>785</v>
      </c>
      <c r="J212" s="671" t="s">
        <v>1875</v>
      </c>
      <c r="K212" s="671" t="s">
        <v>846</v>
      </c>
      <c r="L212" s="705">
        <v>45.07</v>
      </c>
      <c r="M212" s="705">
        <v>991.54000000000008</v>
      </c>
      <c r="N212" s="671">
        <v>22</v>
      </c>
      <c r="O212" s="706">
        <v>6</v>
      </c>
      <c r="P212" s="705">
        <v>225.35</v>
      </c>
      <c r="Q212" s="682">
        <v>0.22727272727272724</v>
      </c>
      <c r="R212" s="671">
        <v>5</v>
      </c>
      <c r="S212" s="682">
        <v>0.22727272727272727</v>
      </c>
      <c r="T212" s="706">
        <v>2</v>
      </c>
      <c r="U212" s="242">
        <v>0.33333333333333331</v>
      </c>
    </row>
    <row r="213" spans="1:21" ht="14.4" customHeight="1" x14ac:dyDescent="0.3">
      <c r="A213" s="680">
        <v>18</v>
      </c>
      <c r="B213" s="671" t="s">
        <v>495</v>
      </c>
      <c r="C213" s="671">
        <v>89301182</v>
      </c>
      <c r="D213" s="703" t="s">
        <v>2438</v>
      </c>
      <c r="E213" s="704" t="s">
        <v>1608</v>
      </c>
      <c r="F213" s="671" t="s">
        <v>1586</v>
      </c>
      <c r="G213" s="671" t="s">
        <v>1632</v>
      </c>
      <c r="H213" s="671" t="s">
        <v>494</v>
      </c>
      <c r="I213" s="671" t="s">
        <v>1080</v>
      </c>
      <c r="J213" s="671" t="s">
        <v>1633</v>
      </c>
      <c r="K213" s="671" t="s">
        <v>1634</v>
      </c>
      <c r="L213" s="705">
        <v>20.079999999999998</v>
      </c>
      <c r="M213" s="705">
        <v>301.2</v>
      </c>
      <c r="N213" s="671">
        <v>15</v>
      </c>
      <c r="O213" s="706">
        <v>3.5</v>
      </c>
      <c r="P213" s="705">
        <v>20.079999999999998</v>
      </c>
      <c r="Q213" s="682">
        <v>6.6666666666666666E-2</v>
      </c>
      <c r="R213" s="671">
        <v>1</v>
      </c>
      <c r="S213" s="682">
        <v>6.6666666666666666E-2</v>
      </c>
      <c r="T213" s="706">
        <v>1</v>
      </c>
      <c r="U213" s="242">
        <v>0.2857142857142857</v>
      </c>
    </row>
    <row r="214" spans="1:21" ht="14.4" customHeight="1" x14ac:dyDescent="0.3">
      <c r="A214" s="680">
        <v>18</v>
      </c>
      <c r="B214" s="671" t="s">
        <v>495</v>
      </c>
      <c r="C214" s="671">
        <v>89301182</v>
      </c>
      <c r="D214" s="703" t="s">
        <v>2438</v>
      </c>
      <c r="E214" s="704" t="s">
        <v>1608</v>
      </c>
      <c r="F214" s="671" t="s">
        <v>1586</v>
      </c>
      <c r="G214" s="671" t="s">
        <v>1876</v>
      </c>
      <c r="H214" s="671" t="s">
        <v>494</v>
      </c>
      <c r="I214" s="671" t="s">
        <v>1877</v>
      </c>
      <c r="J214" s="671" t="s">
        <v>1878</v>
      </c>
      <c r="K214" s="671" t="s">
        <v>1879</v>
      </c>
      <c r="L214" s="705">
        <v>25.89</v>
      </c>
      <c r="M214" s="705">
        <v>25.89</v>
      </c>
      <c r="N214" s="671">
        <v>1</v>
      </c>
      <c r="O214" s="706">
        <v>0.5</v>
      </c>
      <c r="P214" s="705">
        <v>25.89</v>
      </c>
      <c r="Q214" s="682">
        <v>1</v>
      </c>
      <c r="R214" s="671">
        <v>1</v>
      </c>
      <c r="S214" s="682">
        <v>1</v>
      </c>
      <c r="T214" s="706">
        <v>0.5</v>
      </c>
      <c r="U214" s="242">
        <v>1</v>
      </c>
    </row>
    <row r="215" spans="1:21" ht="14.4" customHeight="1" x14ac:dyDescent="0.3">
      <c r="A215" s="680">
        <v>18</v>
      </c>
      <c r="B215" s="671" t="s">
        <v>495</v>
      </c>
      <c r="C215" s="671">
        <v>89301182</v>
      </c>
      <c r="D215" s="703" t="s">
        <v>2438</v>
      </c>
      <c r="E215" s="704" t="s">
        <v>1608</v>
      </c>
      <c r="F215" s="671" t="s">
        <v>1586</v>
      </c>
      <c r="G215" s="671" t="s">
        <v>1880</v>
      </c>
      <c r="H215" s="671" t="s">
        <v>494</v>
      </c>
      <c r="I215" s="671" t="s">
        <v>1160</v>
      </c>
      <c r="J215" s="671" t="s">
        <v>1161</v>
      </c>
      <c r="K215" s="671" t="s">
        <v>1881</v>
      </c>
      <c r="L215" s="705">
        <v>26.17</v>
      </c>
      <c r="M215" s="705">
        <v>209.36</v>
      </c>
      <c r="N215" s="671">
        <v>8</v>
      </c>
      <c r="O215" s="706">
        <v>1</v>
      </c>
      <c r="P215" s="705">
        <v>209.36</v>
      </c>
      <c r="Q215" s="682">
        <v>1</v>
      </c>
      <c r="R215" s="671">
        <v>8</v>
      </c>
      <c r="S215" s="682">
        <v>1</v>
      </c>
      <c r="T215" s="706">
        <v>1</v>
      </c>
      <c r="U215" s="242">
        <v>1</v>
      </c>
    </row>
    <row r="216" spans="1:21" ht="14.4" customHeight="1" x14ac:dyDescent="0.3">
      <c r="A216" s="680">
        <v>18</v>
      </c>
      <c r="B216" s="671" t="s">
        <v>495</v>
      </c>
      <c r="C216" s="671">
        <v>89301182</v>
      </c>
      <c r="D216" s="703" t="s">
        <v>2438</v>
      </c>
      <c r="E216" s="704" t="s">
        <v>1608</v>
      </c>
      <c r="F216" s="671" t="s">
        <v>1586</v>
      </c>
      <c r="G216" s="671" t="s">
        <v>1673</v>
      </c>
      <c r="H216" s="671" t="s">
        <v>494</v>
      </c>
      <c r="I216" s="671" t="s">
        <v>1674</v>
      </c>
      <c r="J216" s="671" t="s">
        <v>1675</v>
      </c>
      <c r="K216" s="671" t="s">
        <v>1676</v>
      </c>
      <c r="L216" s="705">
        <v>71.2</v>
      </c>
      <c r="M216" s="705">
        <v>213.60000000000002</v>
      </c>
      <c r="N216" s="671">
        <v>3</v>
      </c>
      <c r="O216" s="706">
        <v>1</v>
      </c>
      <c r="P216" s="705"/>
      <c r="Q216" s="682">
        <v>0</v>
      </c>
      <c r="R216" s="671"/>
      <c r="S216" s="682">
        <v>0</v>
      </c>
      <c r="T216" s="706"/>
      <c r="U216" s="242">
        <v>0</v>
      </c>
    </row>
    <row r="217" spans="1:21" ht="14.4" customHeight="1" x14ac:dyDescent="0.3">
      <c r="A217" s="680">
        <v>18</v>
      </c>
      <c r="B217" s="671" t="s">
        <v>495</v>
      </c>
      <c r="C217" s="671">
        <v>89301182</v>
      </c>
      <c r="D217" s="703" t="s">
        <v>2438</v>
      </c>
      <c r="E217" s="704" t="s">
        <v>1608</v>
      </c>
      <c r="F217" s="671" t="s">
        <v>1586</v>
      </c>
      <c r="G217" s="671" t="s">
        <v>1646</v>
      </c>
      <c r="H217" s="671" t="s">
        <v>494</v>
      </c>
      <c r="I217" s="671" t="s">
        <v>1052</v>
      </c>
      <c r="J217" s="671" t="s">
        <v>1053</v>
      </c>
      <c r="K217" s="671" t="s">
        <v>1647</v>
      </c>
      <c r="L217" s="705">
        <v>51.62</v>
      </c>
      <c r="M217" s="705">
        <v>1238.8799999999999</v>
      </c>
      <c r="N217" s="671">
        <v>24</v>
      </c>
      <c r="O217" s="706">
        <v>3</v>
      </c>
      <c r="P217" s="705">
        <v>309.71999999999997</v>
      </c>
      <c r="Q217" s="682">
        <v>0.25</v>
      </c>
      <c r="R217" s="671">
        <v>6</v>
      </c>
      <c r="S217" s="682">
        <v>0.25</v>
      </c>
      <c r="T217" s="706">
        <v>1</v>
      </c>
      <c r="U217" s="242">
        <v>0.33333333333333331</v>
      </c>
    </row>
    <row r="218" spans="1:21" ht="14.4" customHeight="1" x14ac:dyDescent="0.3">
      <c r="A218" s="680">
        <v>18</v>
      </c>
      <c r="B218" s="671" t="s">
        <v>495</v>
      </c>
      <c r="C218" s="671">
        <v>89301182</v>
      </c>
      <c r="D218" s="703" t="s">
        <v>2438</v>
      </c>
      <c r="E218" s="704" t="s">
        <v>1608</v>
      </c>
      <c r="F218" s="671" t="s">
        <v>1586</v>
      </c>
      <c r="G218" s="671" t="s">
        <v>1646</v>
      </c>
      <c r="H218" s="671" t="s">
        <v>494</v>
      </c>
      <c r="I218" s="671" t="s">
        <v>687</v>
      </c>
      <c r="J218" s="671" t="s">
        <v>688</v>
      </c>
      <c r="K218" s="671" t="s">
        <v>1718</v>
      </c>
      <c r="L218" s="705">
        <v>25.8</v>
      </c>
      <c r="M218" s="705">
        <v>77.400000000000006</v>
      </c>
      <c r="N218" s="671">
        <v>3</v>
      </c>
      <c r="O218" s="706">
        <v>1.5</v>
      </c>
      <c r="P218" s="705"/>
      <c r="Q218" s="682">
        <v>0</v>
      </c>
      <c r="R218" s="671"/>
      <c r="S218" s="682">
        <v>0</v>
      </c>
      <c r="T218" s="706"/>
      <c r="U218" s="242">
        <v>0</v>
      </c>
    </row>
    <row r="219" spans="1:21" ht="14.4" customHeight="1" x14ac:dyDescent="0.3">
      <c r="A219" s="680">
        <v>18</v>
      </c>
      <c r="B219" s="671" t="s">
        <v>495</v>
      </c>
      <c r="C219" s="671">
        <v>89301182</v>
      </c>
      <c r="D219" s="703" t="s">
        <v>2438</v>
      </c>
      <c r="E219" s="704" t="s">
        <v>1608</v>
      </c>
      <c r="F219" s="671" t="s">
        <v>1586</v>
      </c>
      <c r="G219" s="671" t="s">
        <v>1668</v>
      </c>
      <c r="H219" s="671" t="s">
        <v>494</v>
      </c>
      <c r="I219" s="671" t="s">
        <v>1171</v>
      </c>
      <c r="J219" s="671" t="s">
        <v>1669</v>
      </c>
      <c r="K219" s="671" t="s">
        <v>1670</v>
      </c>
      <c r="L219" s="705">
        <v>55.71</v>
      </c>
      <c r="M219" s="705">
        <v>1448.46</v>
      </c>
      <c r="N219" s="671">
        <v>26</v>
      </c>
      <c r="O219" s="706">
        <v>10</v>
      </c>
      <c r="P219" s="705">
        <v>389.96999999999997</v>
      </c>
      <c r="Q219" s="682">
        <v>0.26923076923076922</v>
      </c>
      <c r="R219" s="671">
        <v>7</v>
      </c>
      <c r="S219" s="682">
        <v>0.26923076923076922</v>
      </c>
      <c r="T219" s="706">
        <v>3.5</v>
      </c>
      <c r="U219" s="242">
        <v>0.35</v>
      </c>
    </row>
    <row r="220" spans="1:21" ht="14.4" customHeight="1" x14ac:dyDescent="0.3">
      <c r="A220" s="680">
        <v>18</v>
      </c>
      <c r="B220" s="671" t="s">
        <v>495</v>
      </c>
      <c r="C220" s="671">
        <v>89301182</v>
      </c>
      <c r="D220" s="703" t="s">
        <v>2438</v>
      </c>
      <c r="E220" s="704" t="s">
        <v>1608</v>
      </c>
      <c r="F220" s="671" t="s">
        <v>1586</v>
      </c>
      <c r="G220" s="671" t="s">
        <v>1668</v>
      </c>
      <c r="H220" s="671" t="s">
        <v>494</v>
      </c>
      <c r="I220" s="671" t="s">
        <v>1238</v>
      </c>
      <c r="J220" s="671" t="s">
        <v>1239</v>
      </c>
      <c r="K220" s="671" t="s">
        <v>1882</v>
      </c>
      <c r="L220" s="705">
        <v>59.43</v>
      </c>
      <c r="M220" s="705">
        <v>891.44999999999993</v>
      </c>
      <c r="N220" s="671">
        <v>15</v>
      </c>
      <c r="O220" s="706">
        <v>3</v>
      </c>
      <c r="P220" s="705">
        <v>178.29</v>
      </c>
      <c r="Q220" s="682">
        <v>0.2</v>
      </c>
      <c r="R220" s="671">
        <v>3</v>
      </c>
      <c r="S220" s="682">
        <v>0.2</v>
      </c>
      <c r="T220" s="706">
        <v>2</v>
      </c>
      <c r="U220" s="242">
        <v>0.66666666666666663</v>
      </c>
    </row>
    <row r="221" spans="1:21" ht="14.4" customHeight="1" x14ac:dyDescent="0.3">
      <c r="A221" s="680">
        <v>18</v>
      </c>
      <c r="B221" s="671" t="s">
        <v>495</v>
      </c>
      <c r="C221" s="671">
        <v>89301182</v>
      </c>
      <c r="D221" s="703" t="s">
        <v>2438</v>
      </c>
      <c r="E221" s="704" t="s">
        <v>1608</v>
      </c>
      <c r="F221" s="671" t="s">
        <v>1586</v>
      </c>
      <c r="G221" s="671" t="s">
        <v>1883</v>
      </c>
      <c r="H221" s="671" t="s">
        <v>494</v>
      </c>
      <c r="I221" s="671" t="s">
        <v>815</v>
      </c>
      <c r="J221" s="671" t="s">
        <v>816</v>
      </c>
      <c r="K221" s="671" t="s">
        <v>1884</v>
      </c>
      <c r="L221" s="705">
        <v>160.28</v>
      </c>
      <c r="M221" s="705">
        <v>320.56</v>
      </c>
      <c r="N221" s="671">
        <v>2</v>
      </c>
      <c r="O221" s="706">
        <v>0.5</v>
      </c>
      <c r="P221" s="705"/>
      <c r="Q221" s="682">
        <v>0</v>
      </c>
      <c r="R221" s="671"/>
      <c r="S221" s="682">
        <v>0</v>
      </c>
      <c r="T221" s="706"/>
      <c r="U221" s="242">
        <v>0</v>
      </c>
    </row>
    <row r="222" spans="1:21" ht="14.4" customHeight="1" x14ac:dyDescent="0.3">
      <c r="A222" s="680">
        <v>18</v>
      </c>
      <c r="B222" s="671" t="s">
        <v>495</v>
      </c>
      <c r="C222" s="671">
        <v>89301182</v>
      </c>
      <c r="D222" s="703" t="s">
        <v>2438</v>
      </c>
      <c r="E222" s="704" t="s">
        <v>1608</v>
      </c>
      <c r="F222" s="671" t="s">
        <v>1586</v>
      </c>
      <c r="G222" s="671" t="s">
        <v>1883</v>
      </c>
      <c r="H222" s="671" t="s">
        <v>494</v>
      </c>
      <c r="I222" s="671" t="s">
        <v>1885</v>
      </c>
      <c r="J222" s="671" t="s">
        <v>1886</v>
      </c>
      <c r="K222" s="671" t="s">
        <v>1887</v>
      </c>
      <c r="L222" s="705">
        <v>641.11</v>
      </c>
      <c r="M222" s="705">
        <v>11539.98</v>
      </c>
      <c r="N222" s="671">
        <v>18</v>
      </c>
      <c r="O222" s="706">
        <v>3.5</v>
      </c>
      <c r="P222" s="705">
        <v>3846.66</v>
      </c>
      <c r="Q222" s="682">
        <v>0.33333333333333331</v>
      </c>
      <c r="R222" s="671">
        <v>6</v>
      </c>
      <c r="S222" s="682">
        <v>0.33333333333333331</v>
      </c>
      <c r="T222" s="706">
        <v>0.5</v>
      </c>
      <c r="U222" s="242">
        <v>0.14285714285714285</v>
      </c>
    </row>
    <row r="223" spans="1:21" ht="14.4" customHeight="1" x14ac:dyDescent="0.3">
      <c r="A223" s="680">
        <v>18</v>
      </c>
      <c r="B223" s="671" t="s">
        <v>495</v>
      </c>
      <c r="C223" s="671">
        <v>89301182</v>
      </c>
      <c r="D223" s="703" t="s">
        <v>2438</v>
      </c>
      <c r="E223" s="704" t="s">
        <v>1608</v>
      </c>
      <c r="F223" s="671" t="s">
        <v>1586</v>
      </c>
      <c r="G223" s="671" t="s">
        <v>1883</v>
      </c>
      <c r="H223" s="671" t="s">
        <v>494</v>
      </c>
      <c r="I223" s="671" t="s">
        <v>1888</v>
      </c>
      <c r="J223" s="671" t="s">
        <v>1889</v>
      </c>
      <c r="K223" s="671" t="s">
        <v>1519</v>
      </c>
      <c r="L223" s="705">
        <v>384.66</v>
      </c>
      <c r="M223" s="705">
        <v>3077.28</v>
      </c>
      <c r="N223" s="671">
        <v>8</v>
      </c>
      <c r="O223" s="706">
        <v>1</v>
      </c>
      <c r="P223" s="705"/>
      <c r="Q223" s="682">
        <v>0</v>
      </c>
      <c r="R223" s="671"/>
      <c r="S223" s="682">
        <v>0</v>
      </c>
      <c r="T223" s="706"/>
      <c r="U223" s="242">
        <v>0</v>
      </c>
    </row>
    <row r="224" spans="1:21" ht="14.4" customHeight="1" x14ac:dyDescent="0.3">
      <c r="A224" s="680">
        <v>18</v>
      </c>
      <c r="B224" s="671" t="s">
        <v>495</v>
      </c>
      <c r="C224" s="671">
        <v>89301182</v>
      </c>
      <c r="D224" s="703" t="s">
        <v>2438</v>
      </c>
      <c r="E224" s="704" t="s">
        <v>1608</v>
      </c>
      <c r="F224" s="671" t="s">
        <v>1586</v>
      </c>
      <c r="G224" s="671" t="s">
        <v>1620</v>
      </c>
      <c r="H224" s="671" t="s">
        <v>494</v>
      </c>
      <c r="I224" s="671" t="s">
        <v>1890</v>
      </c>
      <c r="J224" s="671" t="s">
        <v>1891</v>
      </c>
      <c r="K224" s="671" t="s">
        <v>1698</v>
      </c>
      <c r="L224" s="705">
        <v>1449.28</v>
      </c>
      <c r="M224" s="705">
        <v>4347.84</v>
      </c>
      <c r="N224" s="671">
        <v>3</v>
      </c>
      <c r="O224" s="706">
        <v>0.5</v>
      </c>
      <c r="P224" s="705">
        <v>4347.84</v>
      </c>
      <c r="Q224" s="682">
        <v>1</v>
      </c>
      <c r="R224" s="671">
        <v>3</v>
      </c>
      <c r="S224" s="682">
        <v>1</v>
      </c>
      <c r="T224" s="706">
        <v>0.5</v>
      </c>
      <c r="U224" s="242">
        <v>1</v>
      </c>
    </row>
    <row r="225" spans="1:21" ht="14.4" customHeight="1" x14ac:dyDescent="0.3">
      <c r="A225" s="680">
        <v>18</v>
      </c>
      <c r="B225" s="671" t="s">
        <v>495</v>
      </c>
      <c r="C225" s="671">
        <v>89301182</v>
      </c>
      <c r="D225" s="703" t="s">
        <v>2438</v>
      </c>
      <c r="E225" s="704" t="s">
        <v>1608</v>
      </c>
      <c r="F225" s="671" t="s">
        <v>1586</v>
      </c>
      <c r="G225" s="671" t="s">
        <v>1620</v>
      </c>
      <c r="H225" s="671" t="s">
        <v>494</v>
      </c>
      <c r="I225" s="671" t="s">
        <v>1892</v>
      </c>
      <c r="J225" s="671" t="s">
        <v>1893</v>
      </c>
      <c r="K225" s="671" t="s">
        <v>1698</v>
      </c>
      <c r="L225" s="705">
        <v>411.52</v>
      </c>
      <c r="M225" s="705">
        <v>1234.56</v>
      </c>
      <c r="N225" s="671">
        <v>3</v>
      </c>
      <c r="O225" s="706">
        <v>0.5</v>
      </c>
      <c r="P225" s="705"/>
      <c r="Q225" s="682">
        <v>0</v>
      </c>
      <c r="R225" s="671"/>
      <c r="S225" s="682">
        <v>0</v>
      </c>
      <c r="T225" s="706"/>
      <c r="U225" s="242">
        <v>0</v>
      </c>
    </row>
    <row r="226" spans="1:21" ht="14.4" customHeight="1" x14ac:dyDescent="0.3">
      <c r="A226" s="680">
        <v>18</v>
      </c>
      <c r="B226" s="671" t="s">
        <v>495</v>
      </c>
      <c r="C226" s="671">
        <v>89301182</v>
      </c>
      <c r="D226" s="703" t="s">
        <v>2438</v>
      </c>
      <c r="E226" s="704" t="s">
        <v>1608</v>
      </c>
      <c r="F226" s="671" t="s">
        <v>1586</v>
      </c>
      <c r="G226" s="671" t="s">
        <v>1620</v>
      </c>
      <c r="H226" s="671" t="s">
        <v>869</v>
      </c>
      <c r="I226" s="671" t="s">
        <v>1696</v>
      </c>
      <c r="J226" s="671" t="s">
        <v>1697</v>
      </c>
      <c r="K226" s="671" t="s">
        <v>1698</v>
      </c>
      <c r="L226" s="705">
        <v>411.52</v>
      </c>
      <c r="M226" s="705">
        <v>16872.320000000003</v>
      </c>
      <c r="N226" s="671">
        <v>41</v>
      </c>
      <c r="O226" s="706">
        <v>28</v>
      </c>
      <c r="P226" s="705">
        <v>1646.08</v>
      </c>
      <c r="Q226" s="682">
        <v>9.7560975609756073E-2</v>
      </c>
      <c r="R226" s="671">
        <v>4</v>
      </c>
      <c r="S226" s="682">
        <v>9.7560975609756101E-2</v>
      </c>
      <c r="T226" s="706">
        <v>1.5</v>
      </c>
      <c r="U226" s="242">
        <v>5.3571428571428568E-2</v>
      </c>
    </row>
    <row r="227" spans="1:21" ht="14.4" customHeight="1" x14ac:dyDescent="0.3">
      <c r="A227" s="680">
        <v>18</v>
      </c>
      <c r="B227" s="671" t="s">
        <v>495</v>
      </c>
      <c r="C227" s="671">
        <v>89301182</v>
      </c>
      <c r="D227" s="703" t="s">
        <v>2438</v>
      </c>
      <c r="E227" s="704" t="s">
        <v>1608</v>
      </c>
      <c r="F227" s="671" t="s">
        <v>1586</v>
      </c>
      <c r="G227" s="671" t="s">
        <v>1620</v>
      </c>
      <c r="H227" s="671" t="s">
        <v>869</v>
      </c>
      <c r="I227" s="671" t="s">
        <v>1722</v>
      </c>
      <c r="J227" s="671" t="s">
        <v>1723</v>
      </c>
      <c r="K227" s="671" t="s">
        <v>523</v>
      </c>
      <c r="L227" s="705">
        <v>154.32</v>
      </c>
      <c r="M227" s="705">
        <v>1388.8799999999999</v>
      </c>
      <c r="N227" s="671">
        <v>9</v>
      </c>
      <c r="O227" s="706">
        <v>3.5</v>
      </c>
      <c r="P227" s="705">
        <v>617.28</v>
      </c>
      <c r="Q227" s="682">
        <v>0.44444444444444448</v>
      </c>
      <c r="R227" s="671">
        <v>4</v>
      </c>
      <c r="S227" s="682">
        <v>0.44444444444444442</v>
      </c>
      <c r="T227" s="706">
        <v>2.5</v>
      </c>
      <c r="U227" s="242">
        <v>0.7142857142857143</v>
      </c>
    </row>
    <row r="228" spans="1:21" ht="14.4" customHeight="1" x14ac:dyDescent="0.3">
      <c r="A228" s="680">
        <v>18</v>
      </c>
      <c r="B228" s="671" t="s">
        <v>495</v>
      </c>
      <c r="C228" s="671">
        <v>89301182</v>
      </c>
      <c r="D228" s="703" t="s">
        <v>2438</v>
      </c>
      <c r="E228" s="704" t="s">
        <v>1608</v>
      </c>
      <c r="F228" s="671" t="s">
        <v>1586</v>
      </c>
      <c r="G228" s="671" t="s">
        <v>1620</v>
      </c>
      <c r="H228" s="671" t="s">
        <v>869</v>
      </c>
      <c r="I228" s="671" t="s">
        <v>947</v>
      </c>
      <c r="J228" s="671" t="s">
        <v>948</v>
      </c>
      <c r="K228" s="671" t="s">
        <v>949</v>
      </c>
      <c r="L228" s="705">
        <v>38.590000000000003</v>
      </c>
      <c r="M228" s="705">
        <v>501.67</v>
      </c>
      <c r="N228" s="671">
        <v>13</v>
      </c>
      <c r="O228" s="706">
        <v>4</v>
      </c>
      <c r="P228" s="705"/>
      <c r="Q228" s="682">
        <v>0</v>
      </c>
      <c r="R228" s="671"/>
      <c r="S228" s="682">
        <v>0</v>
      </c>
      <c r="T228" s="706"/>
      <c r="U228" s="242">
        <v>0</v>
      </c>
    </row>
    <row r="229" spans="1:21" ht="14.4" customHeight="1" x14ac:dyDescent="0.3">
      <c r="A229" s="680">
        <v>18</v>
      </c>
      <c r="B229" s="671" t="s">
        <v>495</v>
      </c>
      <c r="C229" s="671">
        <v>89301182</v>
      </c>
      <c r="D229" s="703" t="s">
        <v>2438</v>
      </c>
      <c r="E229" s="704" t="s">
        <v>1608</v>
      </c>
      <c r="F229" s="671" t="s">
        <v>1586</v>
      </c>
      <c r="G229" s="671" t="s">
        <v>1620</v>
      </c>
      <c r="H229" s="671" t="s">
        <v>494</v>
      </c>
      <c r="I229" s="671" t="s">
        <v>1894</v>
      </c>
      <c r="J229" s="671" t="s">
        <v>1895</v>
      </c>
      <c r="K229" s="671" t="s">
        <v>949</v>
      </c>
      <c r="L229" s="705">
        <v>38.590000000000003</v>
      </c>
      <c r="M229" s="705">
        <v>192.95000000000002</v>
      </c>
      <c r="N229" s="671">
        <v>5</v>
      </c>
      <c r="O229" s="706">
        <v>1</v>
      </c>
      <c r="P229" s="705">
        <v>154.36000000000001</v>
      </c>
      <c r="Q229" s="682">
        <v>0.8</v>
      </c>
      <c r="R229" s="671">
        <v>4</v>
      </c>
      <c r="S229" s="682">
        <v>0.8</v>
      </c>
      <c r="T229" s="706">
        <v>0.5</v>
      </c>
      <c r="U229" s="242">
        <v>0.5</v>
      </c>
    </row>
    <row r="230" spans="1:21" ht="14.4" customHeight="1" x14ac:dyDescent="0.3">
      <c r="A230" s="680">
        <v>18</v>
      </c>
      <c r="B230" s="671" t="s">
        <v>495</v>
      </c>
      <c r="C230" s="671">
        <v>89301182</v>
      </c>
      <c r="D230" s="703" t="s">
        <v>2438</v>
      </c>
      <c r="E230" s="704" t="s">
        <v>1608</v>
      </c>
      <c r="F230" s="671" t="s">
        <v>1586</v>
      </c>
      <c r="G230" s="671" t="s">
        <v>1620</v>
      </c>
      <c r="H230" s="671" t="s">
        <v>494</v>
      </c>
      <c r="I230" s="671" t="s">
        <v>1896</v>
      </c>
      <c r="J230" s="671" t="s">
        <v>1897</v>
      </c>
      <c r="K230" s="671" t="s">
        <v>523</v>
      </c>
      <c r="L230" s="705">
        <v>154.33000000000001</v>
      </c>
      <c r="M230" s="705">
        <v>462.99</v>
      </c>
      <c r="N230" s="671">
        <v>3</v>
      </c>
      <c r="O230" s="706">
        <v>0.5</v>
      </c>
      <c r="P230" s="705"/>
      <c r="Q230" s="682">
        <v>0</v>
      </c>
      <c r="R230" s="671"/>
      <c r="S230" s="682">
        <v>0</v>
      </c>
      <c r="T230" s="706"/>
      <c r="U230" s="242">
        <v>0</v>
      </c>
    </row>
    <row r="231" spans="1:21" ht="14.4" customHeight="1" x14ac:dyDescent="0.3">
      <c r="A231" s="680">
        <v>18</v>
      </c>
      <c r="B231" s="671" t="s">
        <v>495</v>
      </c>
      <c r="C231" s="671">
        <v>89301182</v>
      </c>
      <c r="D231" s="703" t="s">
        <v>2438</v>
      </c>
      <c r="E231" s="704" t="s">
        <v>1608</v>
      </c>
      <c r="F231" s="671" t="s">
        <v>1586</v>
      </c>
      <c r="G231" s="671" t="s">
        <v>1621</v>
      </c>
      <c r="H231" s="671" t="s">
        <v>869</v>
      </c>
      <c r="I231" s="671" t="s">
        <v>1371</v>
      </c>
      <c r="J231" s="671" t="s">
        <v>1522</v>
      </c>
      <c r="K231" s="671" t="s">
        <v>1572</v>
      </c>
      <c r="L231" s="705">
        <v>465.7</v>
      </c>
      <c r="M231" s="705">
        <v>9779.7000000000007</v>
      </c>
      <c r="N231" s="671">
        <v>21</v>
      </c>
      <c r="O231" s="706">
        <v>17</v>
      </c>
      <c r="P231" s="705">
        <v>465.7</v>
      </c>
      <c r="Q231" s="682">
        <v>4.7619047619047616E-2</v>
      </c>
      <c r="R231" s="671">
        <v>1</v>
      </c>
      <c r="S231" s="682">
        <v>4.7619047619047616E-2</v>
      </c>
      <c r="T231" s="706">
        <v>0.5</v>
      </c>
      <c r="U231" s="242">
        <v>2.9411764705882353E-2</v>
      </c>
    </row>
    <row r="232" spans="1:21" ht="14.4" customHeight="1" x14ac:dyDescent="0.3">
      <c r="A232" s="680">
        <v>18</v>
      </c>
      <c r="B232" s="671" t="s">
        <v>495</v>
      </c>
      <c r="C232" s="671">
        <v>89301182</v>
      </c>
      <c r="D232" s="703" t="s">
        <v>2438</v>
      </c>
      <c r="E232" s="704" t="s">
        <v>1608</v>
      </c>
      <c r="F232" s="671" t="s">
        <v>1586</v>
      </c>
      <c r="G232" s="671" t="s">
        <v>1677</v>
      </c>
      <c r="H232" s="671" t="s">
        <v>869</v>
      </c>
      <c r="I232" s="671" t="s">
        <v>1898</v>
      </c>
      <c r="J232" s="671" t="s">
        <v>1366</v>
      </c>
      <c r="K232" s="671" t="s">
        <v>1899</v>
      </c>
      <c r="L232" s="705">
        <v>578.23</v>
      </c>
      <c r="M232" s="705">
        <v>4047.61</v>
      </c>
      <c r="N232" s="671">
        <v>7</v>
      </c>
      <c r="O232" s="706">
        <v>3.5</v>
      </c>
      <c r="P232" s="705">
        <v>2312.92</v>
      </c>
      <c r="Q232" s="682">
        <v>0.5714285714285714</v>
      </c>
      <c r="R232" s="671">
        <v>4</v>
      </c>
      <c r="S232" s="682">
        <v>0.5714285714285714</v>
      </c>
      <c r="T232" s="706">
        <v>2</v>
      </c>
      <c r="U232" s="242">
        <v>0.5714285714285714</v>
      </c>
    </row>
    <row r="233" spans="1:21" ht="14.4" customHeight="1" x14ac:dyDescent="0.3">
      <c r="A233" s="680">
        <v>18</v>
      </c>
      <c r="B233" s="671" t="s">
        <v>495</v>
      </c>
      <c r="C233" s="671">
        <v>89301182</v>
      </c>
      <c r="D233" s="703" t="s">
        <v>2438</v>
      </c>
      <c r="E233" s="704" t="s">
        <v>1608</v>
      </c>
      <c r="F233" s="671" t="s">
        <v>1586</v>
      </c>
      <c r="G233" s="671" t="s">
        <v>1900</v>
      </c>
      <c r="H233" s="671" t="s">
        <v>494</v>
      </c>
      <c r="I233" s="671" t="s">
        <v>645</v>
      </c>
      <c r="J233" s="671" t="s">
        <v>713</v>
      </c>
      <c r="K233" s="671" t="s">
        <v>1901</v>
      </c>
      <c r="L233" s="705">
        <v>0</v>
      </c>
      <c r="M233" s="705">
        <v>0</v>
      </c>
      <c r="N233" s="671">
        <v>1</v>
      </c>
      <c r="O233" s="706">
        <v>0.5</v>
      </c>
      <c r="P233" s="705"/>
      <c r="Q233" s="682"/>
      <c r="R233" s="671"/>
      <c r="S233" s="682">
        <v>0</v>
      </c>
      <c r="T233" s="706"/>
      <c r="U233" s="242">
        <v>0</v>
      </c>
    </row>
    <row r="234" spans="1:21" ht="14.4" customHeight="1" x14ac:dyDescent="0.3">
      <c r="A234" s="680">
        <v>18</v>
      </c>
      <c r="B234" s="671" t="s">
        <v>495</v>
      </c>
      <c r="C234" s="671">
        <v>89301182</v>
      </c>
      <c r="D234" s="703" t="s">
        <v>2438</v>
      </c>
      <c r="E234" s="704" t="s">
        <v>1608</v>
      </c>
      <c r="F234" s="671" t="s">
        <v>1586</v>
      </c>
      <c r="G234" s="671" t="s">
        <v>1902</v>
      </c>
      <c r="H234" s="671" t="s">
        <v>494</v>
      </c>
      <c r="I234" s="671" t="s">
        <v>1903</v>
      </c>
      <c r="J234" s="671" t="s">
        <v>1904</v>
      </c>
      <c r="K234" s="671" t="s">
        <v>1905</v>
      </c>
      <c r="L234" s="705">
        <v>612.08000000000004</v>
      </c>
      <c r="M234" s="705">
        <v>612.08000000000004</v>
      </c>
      <c r="N234" s="671">
        <v>1</v>
      </c>
      <c r="O234" s="706">
        <v>0.5</v>
      </c>
      <c r="P234" s="705">
        <v>612.08000000000004</v>
      </c>
      <c r="Q234" s="682">
        <v>1</v>
      </c>
      <c r="R234" s="671">
        <v>1</v>
      </c>
      <c r="S234" s="682">
        <v>1</v>
      </c>
      <c r="T234" s="706">
        <v>0.5</v>
      </c>
      <c r="U234" s="242">
        <v>1</v>
      </c>
    </row>
    <row r="235" spans="1:21" ht="14.4" customHeight="1" x14ac:dyDescent="0.3">
      <c r="A235" s="680">
        <v>18</v>
      </c>
      <c r="B235" s="671" t="s">
        <v>495</v>
      </c>
      <c r="C235" s="671">
        <v>89301182</v>
      </c>
      <c r="D235" s="703" t="s">
        <v>2438</v>
      </c>
      <c r="E235" s="704" t="s">
        <v>1608</v>
      </c>
      <c r="F235" s="671" t="s">
        <v>1586</v>
      </c>
      <c r="G235" s="671" t="s">
        <v>1902</v>
      </c>
      <c r="H235" s="671" t="s">
        <v>494</v>
      </c>
      <c r="I235" s="671" t="s">
        <v>1906</v>
      </c>
      <c r="J235" s="671" t="s">
        <v>1907</v>
      </c>
      <c r="K235" s="671" t="s">
        <v>1908</v>
      </c>
      <c r="L235" s="705">
        <v>1224.1500000000001</v>
      </c>
      <c r="M235" s="705">
        <v>1224.1500000000001</v>
      </c>
      <c r="N235" s="671">
        <v>1</v>
      </c>
      <c r="O235" s="706">
        <v>0.5</v>
      </c>
      <c r="P235" s="705">
        <v>1224.1500000000001</v>
      </c>
      <c r="Q235" s="682">
        <v>1</v>
      </c>
      <c r="R235" s="671">
        <v>1</v>
      </c>
      <c r="S235" s="682">
        <v>1</v>
      </c>
      <c r="T235" s="706">
        <v>0.5</v>
      </c>
      <c r="U235" s="242">
        <v>1</v>
      </c>
    </row>
    <row r="236" spans="1:21" ht="14.4" customHeight="1" x14ac:dyDescent="0.3">
      <c r="A236" s="680">
        <v>18</v>
      </c>
      <c r="B236" s="671" t="s">
        <v>495</v>
      </c>
      <c r="C236" s="671">
        <v>89301182</v>
      </c>
      <c r="D236" s="703" t="s">
        <v>2438</v>
      </c>
      <c r="E236" s="704" t="s">
        <v>1608</v>
      </c>
      <c r="F236" s="671" t="s">
        <v>1586</v>
      </c>
      <c r="G236" s="671" t="s">
        <v>1680</v>
      </c>
      <c r="H236" s="671" t="s">
        <v>494</v>
      </c>
      <c r="I236" s="671" t="s">
        <v>1048</v>
      </c>
      <c r="J236" s="671" t="s">
        <v>1049</v>
      </c>
      <c r="K236" s="671" t="s">
        <v>1681</v>
      </c>
      <c r="L236" s="705">
        <v>66.13</v>
      </c>
      <c r="M236" s="705">
        <v>1719.3799999999999</v>
      </c>
      <c r="N236" s="671">
        <v>26</v>
      </c>
      <c r="O236" s="706">
        <v>8</v>
      </c>
      <c r="P236" s="705">
        <v>925.81999999999994</v>
      </c>
      <c r="Q236" s="682">
        <v>0.53846153846153844</v>
      </c>
      <c r="R236" s="671">
        <v>14</v>
      </c>
      <c r="S236" s="682">
        <v>0.53846153846153844</v>
      </c>
      <c r="T236" s="706">
        <v>4.5</v>
      </c>
      <c r="U236" s="242">
        <v>0.5625</v>
      </c>
    </row>
    <row r="237" spans="1:21" ht="14.4" customHeight="1" x14ac:dyDescent="0.3">
      <c r="A237" s="680">
        <v>18</v>
      </c>
      <c r="B237" s="671" t="s">
        <v>495</v>
      </c>
      <c r="C237" s="671">
        <v>89301182</v>
      </c>
      <c r="D237" s="703" t="s">
        <v>2438</v>
      </c>
      <c r="E237" s="704" t="s">
        <v>1608</v>
      </c>
      <c r="F237" s="671" t="s">
        <v>1586</v>
      </c>
      <c r="G237" s="671" t="s">
        <v>1726</v>
      </c>
      <c r="H237" s="671" t="s">
        <v>494</v>
      </c>
      <c r="I237" s="671" t="s">
        <v>1727</v>
      </c>
      <c r="J237" s="671" t="s">
        <v>1728</v>
      </c>
      <c r="K237" s="671" t="s">
        <v>1729</v>
      </c>
      <c r="L237" s="705">
        <v>211.21</v>
      </c>
      <c r="M237" s="705">
        <v>2745.73</v>
      </c>
      <c r="N237" s="671">
        <v>13</v>
      </c>
      <c r="O237" s="706">
        <v>5</v>
      </c>
      <c r="P237" s="705">
        <v>1267.26</v>
      </c>
      <c r="Q237" s="682">
        <v>0.46153846153846151</v>
      </c>
      <c r="R237" s="671">
        <v>6</v>
      </c>
      <c r="S237" s="682">
        <v>0.46153846153846156</v>
      </c>
      <c r="T237" s="706">
        <v>2</v>
      </c>
      <c r="U237" s="242">
        <v>0.4</v>
      </c>
    </row>
    <row r="238" spans="1:21" ht="14.4" customHeight="1" x14ac:dyDescent="0.3">
      <c r="A238" s="680">
        <v>18</v>
      </c>
      <c r="B238" s="671" t="s">
        <v>495</v>
      </c>
      <c r="C238" s="671">
        <v>89301182</v>
      </c>
      <c r="D238" s="703" t="s">
        <v>2438</v>
      </c>
      <c r="E238" s="704" t="s">
        <v>1608</v>
      </c>
      <c r="F238" s="671" t="s">
        <v>1586</v>
      </c>
      <c r="G238" s="671" t="s">
        <v>1909</v>
      </c>
      <c r="H238" s="671" t="s">
        <v>494</v>
      </c>
      <c r="I238" s="671" t="s">
        <v>1910</v>
      </c>
      <c r="J238" s="671" t="s">
        <v>1911</v>
      </c>
      <c r="K238" s="671" t="s">
        <v>1912</v>
      </c>
      <c r="L238" s="705">
        <v>0</v>
      </c>
      <c r="M238" s="705">
        <v>0</v>
      </c>
      <c r="N238" s="671">
        <v>2</v>
      </c>
      <c r="O238" s="706">
        <v>0.5</v>
      </c>
      <c r="P238" s="705"/>
      <c r="Q238" s="682"/>
      <c r="R238" s="671"/>
      <c r="S238" s="682">
        <v>0</v>
      </c>
      <c r="T238" s="706"/>
      <c r="U238" s="242">
        <v>0</v>
      </c>
    </row>
    <row r="239" spans="1:21" ht="14.4" customHeight="1" x14ac:dyDescent="0.3">
      <c r="A239" s="680">
        <v>18</v>
      </c>
      <c r="B239" s="671" t="s">
        <v>495</v>
      </c>
      <c r="C239" s="671">
        <v>89301182</v>
      </c>
      <c r="D239" s="703" t="s">
        <v>2438</v>
      </c>
      <c r="E239" s="704" t="s">
        <v>1608</v>
      </c>
      <c r="F239" s="671" t="s">
        <v>1586</v>
      </c>
      <c r="G239" s="671" t="s">
        <v>1741</v>
      </c>
      <c r="H239" s="671" t="s">
        <v>494</v>
      </c>
      <c r="I239" s="671" t="s">
        <v>1742</v>
      </c>
      <c r="J239" s="671" t="s">
        <v>755</v>
      </c>
      <c r="K239" s="671" t="s">
        <v>756</v>
      </c>
      <c r="L239" s="705">
        <v>98.31</v>
      </c>
      <c r="M239" s="705">
        <v>1867.8899999999999</v>
      </c>
      <c r="N239" s="671">
        <v>19</v>
      </c>
      <c r="O239" s="706">
        <v>5</v>
      </c>
      <c r="P239" s="705">
        <v>589.86</v>
      </c>
      <c r="Q239" s="682">
        <v>0.31578947368421056</v>
      </c>
      <c r="R239" s="671">
        <v>6</v>
      </c>
      <c r="S239" s="682">
        <v>0.31578947368421051</v>
      </c>
      <c r="T239" s="706">
        <v>2.5</v>
      </c>
      <c r="U239" s="242">
        <v>0.5</v>
      </c>
    </row>
    <row r="240" spans="1:21" ht="14.4" customHeight="1" x14ac:dyDescent="0.3">
      <c r="A240" s="680">
        <v>18</v>
      </c>
      <c r="B240" s="671" t="s">
        <v>495</v>
      </c>
      <c r="C240" s="671">
        <v>89301182</v>
      </c>
      <c r="D240" s="703" t="s">
        <v>2438</v>
      </c>
      <c r="E240" s="704" t="s">
        <v>1608</v>
      </c>
      <c r="F240" s="671" t="s">
        <v>1586</v>
      </c>
      <c r="G240" s="671" t="s">
        <v>1622</v>
      </c>
      <c r="H240" s="671" t="s">
        <v>494</v>
      </c>
      <c r="I240" s="671" t="s">
        <v>1913</v>
      </c>
      <c r="J240" s="671" t="s">
        <v>1624</v>
      </c>
      <c r="K240" s="671" t="s">
        <v>1914</v>
      </c>
      <c r="L240" s="705">
        <v>1843.07</v>
      </c>
      <c r="M240" s="705">
        <v>5529.21</v>
      </c>
      <c r="N240" s="671">
        <v>3</v>
      </c>
      <c r="O240" s="706">
        <v>0.5</v>
      </c>
      <c r="P240" s="705"/>
      <c r="Q240" s="682">
        <v>0</v>
      </c>
      <c r="R240" s="671"/>
      <c r="S240" s="682">
        <v>0</v>
      </c>
      <c r="T240" s="706"/>
      <c r="U240" s="242">
        <v>0</v>
      </c>
    </row>
    <row r="241" spans="1:21" ht="14.4" customHeight="1" x14ac:dyDescent="0.3">
      <c r="A241" s="680">
        <v>18</v>
      </c>
      <c r="B241" s="671" t="s">
        <v>495</v>
      </c>
      <c r="C241" s="671">
        <v>89301182</v>
      </c>
      <c r="D241" s="703" t="s">
        <v>2438</v>
      </c>
      <c r="E241" s="704" t="s">
        <v>1608</v>
      </c>
      <c r="F241" s="671" t="s">
        <v>1586</v>
      </c>
      <c r="G241" s="671" t="s">
        <v>1622</v>
      </c>
      <c r="H241" s="671" t="s">
        <v>494</v>
      </c>
      <c r="I241" s="671" t="s">
        <v>1913</v>
      </c>
      <c r="J241" s="671" t="s">
        <v>1624</v>
      </c>
      <c r="K241" s="671" t="s">
        <v>1914</v>
      </c>
      <c r="L241" s="705">
        <v>1283.82</v>
      </c>
      <c r="M241" s="705">
        <v>6419.0999999999995</v>
      </c>
      <c r="N241" s="671">
        <v>5</v>
      </c>
      <c r="O241" s="706">
        <v>1.5</v>
      </c>
      <c r="P241" s="705"/>
      <c r="Q241" s="682">
        <v>0</v>
      </c>
      <c r="R241" s="671"/>
      <c r="S241" s="682">
        <v>0</v>
      </c>
      <c r="T241" s="706"/>
      <c r="U241" s="242">
        <v>0</v>
      </c>
    </row>
    <row r="242" spans="1:21" ht="14.4" customHeight="1" x14ac:dyDescent="0.3">
      <c r="A242" s="680">
        <v>18</v>
      </c>
      <c r="B242" s="671" t="s">
        <v>495</v>
      </c>
      <c r="C242" s="671">
        <v>89301182</v>
      </c>
      <c r="D242" s="703" t="s">
        <v>2438</v>
      </c>
      <c r="E242" s="704" t="s">
        <v>1608</v>
      </c>
      <c r="F242" s="671" t="s">
        <v>1586</v>
      </c>
      <c r="G242" s="671" t="s">
        <v>1648</v>
      </c>
      <c r="H242" s="671" t="s">
        <v>494</v>
      </c>
      <c r="I242" s="671" t="s">
        <v>1915</v>
      </c>
      <c r="J242" s="671" t="s">
        <v>1916</v>
      </c>
      <c r="K242" s="671" t="s">
        <v>939</v>
      </c>
      <c r="L242" s="705">
        <v>54.53</v>
      </c>
      <c r="M242" s="705">
        <v>54.53</v>
      </c>
      <c r="N242" s="671">
        <v>1</v>
      </c>
      <c r="O242" s="706">
        <v>1</v>
      </c>
      <c r="P242" s="705"/>
      <c r="Q242" s="682">
        <v>0</v>
      </c>
      <c r="R242" s="671"/>
      <c r="S242" s="682">
        <v>0</v>
      </c>
      <c r="T242" s="706"/>
      <c r="U242" s="242">
        <v>0</v>
      </c>
    </row>
    <row r="243" spans="1:21" ht="14.4" customHeight="1" x14ac:dyDescent="0.3">
      <c r="A243" s="680">
        <v>18</v>
      </c>
      <c r="B243" s="671" t="s">
        <v>495</v>
      </c>
      <c r="C243" s="671">
        <v>89301182</v>
      </c>
      <c r="D243" s="703" t="s">
        <v>2438</v>
      </c>
      <c r="E243" s="704" t="s">
        <v>1608</v>
      </c>
      <c r="F243" s="671" t="s">
        <v>1586</v>
      </c>
      <c r="G243" s="671" t="s">
        <v>1648</v>
      </c>
      <c r="H243" s="671" t="s">
        <v>494</v>
      </c>
      <c r="I243" s="671" t="s">
        <v>862</v>
      </c>
      <c r="J243" s="671" t="s">
        <v>1917</v>
      </c>
      <c r="K243" s="671" t="s">
        <v>1918</v>
      </c>
      <c r="L243" s="705">
        <v>57.35</v>
      </c>
      <c r="M243" s="705">
        <v>458.8</v>
      </c>
      <c r="N243" s="671">
        <v>8</v>
      </c>
      <c r="O243" s="706">
        <v>2</v>
      </c>
      <c r="P243" s="705">
        <v>114.7</v>
      </c>
      <c r="Q243" s="682">
        <v>0.25</v>
      </c>
      <c r="R243" s="671">
        <v>2</v>
      </c>
      <c r="S243" s="682">
        <v>0.25</v>
      </c>
      <c r="T243" s="706">
        <v>0.5</v>
      </c>
      <c r="U243" s="242">
        <v>0.25</v>
      </c>
    </row>
    <row r="244" spans="1:21" ht="14.4" customHeight="1" x14ac:dyDescent="0.3">
      <c r="A244" s="680">
        <v>18</v>
      </c>
      <c r="B244" s="671" t="s">
        <v>495</v>
      </c>
      <c r="C244" s="671">
        <v>89301182</v>
      </c>
      <c r="D244" s="703" t="s">
        <v>2438</v>
      </c>
      <c r="E244" s="704" t="s">
        <v>1608</v>
      </c>
      <c r="F244" s="671" t="s">
        <v>1586</v>
      </c>
      <c r="G244" s="671" t="s">
        <v>1652</v>
      </c>
      <c r="H244" s="671" t="s">
        <v>869</v>
      </c>
      <c r="I244" s="671" t="s">
        <v>1117</v>
      </c>
      <c r="J244" s="671" t="s">
        <v>1118</v>
      </c>
      <c r="K244" s="671" t="s">
        <v>1119</v>
      </c>
      <c r="L244" s="705">
        <v>418.37</v>
      </c>
      <c r="M244" s="705">
        <v>1673.48</v>
      </c>
      <c r="N244" s="671">
        <v>4</v>
      </c>
      <c r="O244" s="706">
        <v>2</v>
      </c>
      <c r="P244" s="705">
        <v>418.37</v>
      </c>
      <c r="Q244" s="682">
        <v>0.25</v>
      </c>
      <c r="R244" s="671">
        <v>1</v>
      </c>
      <c r="S244" s="682">
        <v>0.25</v>
      </c>
      <c r="T244" s="706">
        <v>0.5</v>
      </c>
      <c r="U244" s="242">
        <v>0.25</v>
      </c>
    </row>
    <row r="245" spans="1:21" ht="14.4" customHeight="1" x14ac:dyDescent="0.3">
      <c r="A245" s="680">
        <v>18</v>
      </c>
      <c r="B245" s="671" t="s">
        <v>495</v>
      </c>
      <c r="C245" s="671">
        <v>89301182</v>
      </c>
      <c r="D245" s="703" t="s">
        <v>2438</v>
      </c>
      <c r="E245" s="704" t="s">
        <v>1608</v>
      </c>
      <c r="F245" s="671" t="s">
        <v>1586</v>
      </c>
      <c r="G245" s="671" t="s">
        <v>1652</v>
      </c>
      <c r="H245" s="671" t="s">
        <v>869</v>
      </c>
      <c r="I245" s="671" t="s">
        <v>979</v>
      </c>
      <c r="J245" s="671" t="s">
        <v>1545</v>
      </c>
      <c r="K245" s="671" t="s">
        <v>981</v>
      </c>
      <c r="L245" s="705">
        <v>220.06</v>
      </c>
      <c r="M245" s="705">
        <v>1100.3000000000002</v>
      </c>
      <c r="N245" s="671">
        <v>5</v>
      </c>
      <c r="O245" s="706">
        <v>1</v>
      </c>
      <c r="P245" s="705">
        <v>1100.3000000000002</v>
      </c>
      <c r="Q245" s="682">
        <v>1</v>
      </c>
      <c r="R245" s="671">
        <v>5</v>
      </c>
      <c r="S245" s="682">
        <v>1</v>
      </c>
      <c r="T245" s="706">
        <v>1</v>
      </c>
      <c r="U245" s="242">
        <v>1</v>
      </c>
    </row>
    <row r="246" spans="1:21" ht="14.4" customHeight="1" x14ac:dyDescent="0.3">
      <c r="A246" s="680">
        <v>18</v>
      </c>
      <c r="B246" s="671" t="s">
        <v>495</v>
      </c>
      <c r="C246" s="671">
        <v>89301182</v>
      </c>
      <c r="D246" s="703" t="s">
        <v>2438</v>
      </c>
      <c r="E246" s="704" t="s">
        <v>1608</v>
      </c>
      <c r="F246" s="671" t="s">
        <v>1586</v>
      </c>
      <c r="G246" s="671" t="s">
        <v>1652</v>
      </c>
      <c r="H246" s="671" t="s">
        <v>869</v>
      </c>
      <c r="I246" s="671" t="s">
        <v>1378</v>
      </c>
      <c r="J246" s="671" t="s">
        <v>1580</v>
      </c>
      <c r="K246" s="671" t="s">
        <v>1024</v>
      </c>
      <c r="L246" s="705">
        <v>185.9</v>
      </c>
      <c r="M246" s="705">
        <v>10410.400000000001</v>
      </c>
      <c r="N246" s="671">
        <v>56</v>
      </c>
      <c r="O246" s="706">
        <v>28</v>
      </c>
      <c r="P246" s="705">
        <v>185.9</v>
      </c>
      <c r="Q246" s="682">
        <v>1.7857142857142856E-2</v>
      </c>
      <c r="R246" s="671">
        <v>1</v>
      </c>
      <c r="S246" s="682">
        <v>1.7857142857142856E-2</v>
      </c>
      <c r="T246" s="706">
        <v>0.5</v>
      </c>
      <c r="U246" s="242">
        <v>1.7857142857142856E-2</v>
      </c>
    </row>
    <row r="247" spans="1:21" ht="14.4" customHeight="1" x14ac:dyDescent="0.3">
      <c r="A247" s="680">
        <v>18</v>
      </c>
      <c r="B247" s="671" t="s">
        <v>495</v>
      </c>
      <c r="C247" s="671">
        <v>89301182</v>
      </c>
      <c r="D247" s="703" t="s">
        <v>2438</v>
      </c>
      <c r="E247" s="704" t="s">
        <v>1608</v>
      </c>
      <c r="F247" s="671" t="s">
        <v>1586</v>
      </c>
      <c r="G247" s="671" t="s">
        <v>1652</v>
      </c>
      <c r="H247" s="671" t="s">
        <v>494</v>
      </c>
      <c r="I247" s="671" t="s">
        <v>1919</v>
      </c>
      <c r="J247" s="671" t="s">
        <v>1920</v>
      </c>
      <c r="K247" s="671" t="s">
        <v>1921</v>
      </c>
      <c r="L247" s="705">
        <v>185.9</v>
      </c>
      <c r="M247" s="705">
        <v>185.9</v>
      </c>
      <c r="N247" s="671">
        <v>1</v>
      </c>
      <c r="O247" s="706">
        <v>0.5</v>
      </c>
      <c r="P247" s="705">
        <v>185.9</v>
      </c>
      <c r="Q247" s="682">
        <v>1</v>
      </c>
      <c r="R247" s="671">
        <v>1</v>
      </c>
      <c r="S247" s="682">
        <v>1</v>
      </c>
      <c r="T247" s="706">
        <v>0.5</v>
      </c>
      <c r="U247" s="242">
        <v>1</v>
      </c>
    </row>
    <row r="248" spans="1:21" ht="14.4" customHeight="1" x14ac:dyDescent="0.3">
      <c r="A248" s="680">
        <v>18</v>
      </c>
      <c r="B248" s="671" t="s">
        <v>495</v>
      </c>
      <c r="C248" s="671">
        <v>89301182</v>
      </c>
      <c r="D248" s="703" t="s">
        <v>2438</v>
      </c>
      <c r="E248" s="704" t="s">
        <v>1608</v>
      </c>
      <c r="F248" s="671" t="s">
        <v>1586</v>
      </c>
      <c r="G248" s="671" t="s">
        <v>1922</v>
      </c>
      <c r="H248" s="671" t="s">
        <v>494</v>
      </c>
      <c r="I248" s="671" t="s">
        <v>1923</v>
      </c>
      <c r="J248" s="671" t="s">
        <v>1924</v>
      </c>
      <c r="K248" s="671" t="s">
        <v>1925</v>
      </c>
      <c r="L248" s="705">
        <v>260.79000000000002</v>
      </c>
      <c r="M248" s="705">
        <v>782.37000000000012</v>
      </c>
      <c r="N248" s="671">
        <v>3</v>
      </c>
      <c r="O248" s="706">
        <v>1</v>
      </c>
      <c r="P248" s="705"/>
      <c r="Q248" s="682">
        <v>0</v>
      </c>
      <c r="R248" s="671"/>
      <c r="S248" s="682">
        <v>0</v>
      </c>
      <c r="T248" s="706"/>
      <c r="U248" s="242">
        <v>0</v>
      </c>
    </row>
    <row r="249" spans="1:21" ht="14.4" customHeight="1" x14ac:dyDescent="0.3">
      <c r="A249" s="680">
        <v>18</v>
      </c>
      <c r="B249" s="671" t="s">
        <v>495</v>
      </c>
      <c r="C249" s="671">
        <v>89301182</v>
      </c>
      <c r="D249" s="703" t="s">
        <v>2438</v>
      </c>
      <c r="E249" s="704" t="s">
        <v>1608</v>
      </c>
      <c r="F249" s="671" t="s">
        <v>1586</v>
      </c>
      <c r="G249" s="671" t="s">
        <v>1922</v>
      </c>
      <c r="H249" s="671" t="s">
        <v>494</v>
      </c>
      <c r="I249" s="671" t="s">
        <v>1926</v>
      </c>
      <c r="J249" s="671" t="s">
        <v>1924</v>
      </c>
      <c r="K249" s="671" t="s">
        <v>1925</v>
      </c>
      <c r="L249" s="705">
        <v>260.79000000000002</v>
      </c>
      <c r="M249" s="705">
        <v>2607.9000000000005</v>
      </c>
      <c r="N249" s="671">
        <v>10</v>
      </c>
      <c r="O249" s="706">
        <v>3</v>
      </c>
      <c r="P249" s="705">
        <v>1564.7400000000002</v>
      </c>
      <c r="Q249" s="682">
        <v>0.6</v>
      </c>
      <c r="R249" s="671">
        <v>6</v>
      </c>
      <c r="S249" s="682">
        <v>0.6</v>
      </c>
      <c r="T249" s="706">
        <v>1</v>
      </c>
      <c r="U249" s="242">
        <v>0.33333333333333331</v>
      </c>
    </row>
    <row r="250" spans="1:21" ht="14.4" customHeight="1" x14ac:dyDescent="0.3">
      <c r="A250" s="680">
        <v>18</v>
      </c>
      <c r="B250" s="671" t="s">
        <v>495</v>
      </c>
      <c r="C250" s="671">
        <v>89301182</v>
      </c>
      <c r="D250" s="703" t="s">
        <v>2438</v>
      </c>
      <c r="E250" s="704" t="s">
        <v>1608</v>
      </c>
      <c r="F250" s="671" t="s">
        <v>1586</v>
      </c>
      <c r="G250" s="671" t="s">
        <v>1682</v>
      </c>
      <c r="H250" s="671" t="s">
        <v>869</v>
      </c>
      <c r="I250" s="671" t="s">
        <v>1927</v>
      </c>
      <c r="J250" s="671" t="s">
        <v>1928</v>
      </c>
      <c r="K250" s="671" t="s">
        <v>745</v>
      </c>
      <c r="L250" s="705">
        <v>977.15</v>
      </c>
      <c r="M250" s="705">
        <v>39086</v>
      </c>
      <c r="N250" s="671">
        <v>40</v>
      </c>
      <c r="O250" s="706">
        <v>14</v>
      </c>
      <c r="P250" s="705"/>
      <c r="Q250" s="682">
        <v>0</v>
      </c>
      <c r="R250" s="671"/>
      <c r="S250" s="682">
        <v>0</v>
      </c>
      <c r="T250" s="706"/>
      <c r="U250" s="242">
        <v>0</v>
      </c>
    </row>
    <row r="251" spans="1:21" ht="14.4" customHeight="1" x14ac:dyDescent="0.3">
      <c r="A251" s="680">
        <v>18</v>
      </c>
      <c r="B251" s="671" t="s">
        <v>495</v>
      </c>
      <c r="C251" s="671">
        <v>89301182</v>
      </c>
      <c r="D251" s="703" t="s">
        <v>2438</v>
      </c>
      <c r="E251" s="704" t="s">
        <v>1608</v>
      </c>
      <c r="F251" s="671" t="s">
        <v>1586</v>
      </c>
      <c r="G251" s="671" t="s">
        <v>1682</v>
      </c>
      <c r="H251" s="671" t="s">
        <v>494</v>
      </c>
      <c r="I251" s="671" t="s">
        <v>1929</v>
      </c>
      <c r="J251" s="671" t="s">
        <v>1930</v>
      </c>
      <c r="K251" s="671" t="s">
        <v>1931</v>
      </c>
      <c r="L251" s="705">
        <v>0</v>
      </c>
      <c r="M251" s="705">
        <v>0</v>
      </c>
      <c r="N251" s="671">
        <v>4</v>
      </c>
      <c r="O251" s="706">
        <v>0.5</v>
      </c>
      <c r="P251" s="705">
        <v>0</v>
      </c>
      <c r="Q251" s="682"/>
      <c r="R251" s="671">
        <v>4</v>
      </c>
      <c r="S251" s="682">
        <v>1</v>
      </c>
      <c r="T251" s="706">
        <v>0.5</v>
      </c>
      <c r="U251" s="242">
        <v>1</v>
      </c>
    </row>
    <row r="252" spans="1:21" ht="14.4" customHeight="1" x14ac:dyDescent="0.3">
      <c r="A252" s="680">
        <v>18</v>
      </c>
      <c r="B252" s="671" t="s">
        <v>495</v>
      </c>
      <c r="C252" s="671">
        <v>89301182</v>
      </c>
      <c r="D252" s="703" t="s">
        <v>2438</v>
      </c>
      <c r="E252" s="704" t="s">
        <v>1608</v>
      </c>
      <c r="F252" s="671" t="s">
        <v>1586</v>
      </c>
      <c r="G252" s="671" t="s">
        <v>1682</v>
      </c>
      <c r="H252" s="671" t="s">
        <v>494</v>
      </c>
      <c r="I252" s="671" t="s">
        <v>1772</v>
      </c>
      <c r="J252" s="671" t="s">
        <v>1773</v>
      </c>
      <c r="K252" s="671" t="s">
        <v>1774</v>
      </c>
      <c r="L252" s="705">
        <v>221.6</v>
      </c>
      <c r="M252" s="705">
        <v>1551.1999999999998</v>
      </c>
      <c r="N252" s="671">
        <v>7</v>
      </c>
      <c r="O252" s="706">
        <v>2.5</v>
      </c>
      <c r="P252" s="705"/>
      <c r="Q252" s="682">
        <v>0</v>
      </c>
      <c r="R252" s="671"/>
      <c r="S252" s="682">
        <v>0</v>
      </c>
      <c r="T252" s="706"/>
      <c r="U252" s="242">
        <v>0</v>
      </c>
    </row>
    <row r="253" spans="1:21" ht="14.4" customHeight="1" x14ac:dyDescent="0.3">
      <c r="A253" s="680">
        <v>18</v>
      </c>
      <c r="B253" s="671" t="s">
        <v>495</v>
      </c>
      <c r="C253" s="671">
        <v>89301182</v>
      </c>
      <c r="D253" s="703" t="s">
        <v>2438</v>
      </c>
      <c r="E253" s="704" t="s">
        <v>1608</v>
      </c>
      <c r="F253" s="671" t="s">
        <v>1586</v>
      </c>
      <c r="G253" s="671" t="s">
        <v>1682</v>
      </c>
      <c r="H253" s="671" t="s">
        <v>494</v>
      </c>
      <c r="I253" s="671" t="s">
        <v>819</v>
      </c>
      <c r="J253" s="671" t="s">
        <v>820</v>
      </c>
      <c r="K253" s="671" t="s">
        <v>821</v>
      </c>
      <c r="L253" s="705">
        <v>295.45</v>
      </c>
      <c r="M253" s="705">
        <v>9454.3999999999978</v>
      </c>
      <c r="N253" s="671">
        <v>32</v>
      </c>
      <c r="O253" s="706">
        <v>15</v>
      </c>
      <c r="P253" s="705">
        <v>2363.6</v>
      </c>
      <c r="Q253" s="682">
        <v>0.25000000000000006</v>
      </c>
      <c r="R253" s="671">
        <v>8</v>
      </c>
      <c r="S253" s="682">
        <v>0.25</v>
      </c>
      <c r="T253" s="706">
        <v>3</v>
      </c>
      <c r="U253" s="242">
        <v>0.2</v>
      </c>
    </row>
    <row r="254" spans="1:21" ht="14.4" customHeight="1" x14ac:dyDescent="0.3">
      <c r="A254" s="680">
        <v>18</v>
      </c>
      <c r="B254" s="671" t="s">
        <v>495</v>
      </c>
      <c r="C254" s="671">
        <v>89301182</v>
      </c>
      <c r="D254" s="703" t="s">
        <v>2438</v>
      </c>
      <c r="E254" s="704" t="s">
        <v>1608</v>
      </c>
      <c r="F254" s="671" t="s">
        <v>1586</v>
      </c>
      <c r="G254" s="671" t="s">
        <v>1682</v>
      </c>
      <c r="H254" s="671" t="s">
        <v>494</v>
      </c>
      <c r="I254" s="671" t="s">
        <v>1932</v>
      </c>
      <c r="J254" s="671" t="s">
        <v>1933</v>
      </c>
      <c r="K254" s="671" t="s">
        <v>1765</v>
      </c>
      <c r="L254" s="705">
        <v>1465.73</v>
      </c>
      <c r="M254" s="705">
        <v>4397.1900000000005</v>
      </c>
      <c r="N254" s="671">
        <v>3</v>
      </c>
      <c r="O254" s="706">
        <v>1</v>
      </c>
      <c r="P254" s="705"/>
      <c r="Q254" s="682">
        <v>0</v>
      </c>
      <c r="R254" s="671"/>
      <c r="S254" s="682">
        <v>0</v>
      </c>
      <c r="T254" s="706"/>
      <c r="U254" s="242">
        <v>0</v>
      </c>
    </row>
    <row r="255" spans="1:21" ht="14.4" customHeight="1" x14ac:dyDescent="0.3">
      <c r="A255" s="680">
        <v>18</v>
      </c>
      <c r="B255" s="671" t="s">
        <v>495</v>
      </c>
      <c r="C255" s="671">
        <v>89301182</v>
      </c>
      <c r="D255" s="703" t="s">
        <v>2438</v>
      </c>
      <c r="E255" s="704" t="s">
        <v>1608</v>
      </c>
      <c r="F255" s="671" t="s">
        <v>1586</v>
      </c>
      <c r="G255" s="671" t="s">
        <v>1682</v>
      </c>
      <c r="H255" s="671" t="s">
        <v>494</v>
      </c>
      <c r="I255" s="671" t="s">
        <v>1683</v>
      </c>
      <c r="J255" s="671" t="s">
        <v>1684</v>
      </c>
      <c r="K255" s="671" t="s">
        <v>860</v>
      </c>
      <c r="L255" s="705">
        <v>221.6</v>
      </c>
      <c r="M255" s="705">
        <v>2437.6</v>
      </c>
      <c r="N255" s="671">
        <v>11</v>
      </c>
      <c r="O255" s="706">
        <v>6.5</v>
      </c>
      <c r="P255" s="705">
        <v>1108</v>
      </c>
      <c r="Q255" s="682">
        <v>0.45454545454545459</v>
      </c>
      <c r="R255" s="671">
        <v>5</v>
      </c>
      <c r="S255" s="682">
        <v>0.45454545454545453</v>
      </c>
      <c r="T255" s="706">
        <v>3</v>
      </c>
      <c r="U255" s="242">
        <v>0.46153846153846156</v>
      </c>
    </row>
    <row r="256" spans="1:21" ht="14.4" customHeight="1" x14ac:dyDescent="0.3">
      <c r="A256" s="680">
        <v>18</v>
      </c>
      <c r="B256" s="671" t="s">
        <v>495</v>
      </c>
      <c r="C256" s="671">
        <v>89301182</v>
      </c>
      <c r="D256" s="703" t="s">
        <v>2438</v>
      </c>
      <c r="E256" s="704" t="s">
        <v>1608</v>
      </c>
      <c r="F256" s="671" t="s">
        <v>1586</v>
      </c>
      <c r="G256" s="671" t="s">
        <v>1682</v>
      </c>
      <c r="H256" s="671" t="s">
        <v>494</v>
      </c>
      <c r="I256" s="671" t="s">
        <v>743</v>
      </c>
      <c r="J256" s="671" t="s">
        <v>744</v>
      </c>
      <c r="K256" s="671" t="s">
        <v>745</v>
      </c>
      <c r="L256" s="705">
        <v>295.45</v>
      </c>
      <c r="M256" s="705">
        <v>886.34999999999991</v>
      </c>
      <c r="N256" s="671">
        <v>3</v>
      </c>
      <c r="O256" s="706">
        <v>2</v>
      </c>
      <c r="P256" s="705"/>
      <c r="Q256" s="682">
        <v>0</v>
      </c>
      <c r="R256" s="671"/>
      <c r="S256" s="682">
        <v>0</v>
      </c>
      <c r="T256" s="706"/>
      <c r="U256" s="242">
        <v>0</v>
      </c>
    </row>
    <row r="257" spans="1:21" ht="14.4" customHeight="1" x14ac:dyDescent="0.3">
      <c r="A257" s="680">
        <v>18</v>
      </c>
      <c r="B257" s="671" t="s">
        <v>495</v>
      </c>
      <c r="C257" s="671">
        <v>89301182</v>
      </c>
      <c r="D257" s="703" t="s">
        <v>2438</v>
      </c>
      <c r="E257" s="704" t="s">
        <v>1608</v>
      </c>
      <c r="F257" s="671" t="s">
        <v>1586</v>
      </c>
      <c r="G257" s="671" t="s">
        <v>1682</v>
      </c>
      <c r="H257" s="671" t="s">
        <v>494</v>
      </c>
      <c r="I257" s="671" t="s">
        <v>1934</v>
      </c>
      <c r="J257" s="671" t="s">
        <v>1935</v>
      </c>
      <c r="K257" s="671" t="s">
        <v>1936</v>
      </c>
      <c r="L257" s="705">
        <v>0</v>
      </c>
      <c r="M257" s="705">
        <v>0</v>
      </c>
      <c r="N257" s="671">
        <v>3</v>
      </c>
      <c r="O257" s="706">
        <v>1</v>
      </c>
      <c r="P257" s="705">
        <v>0</v>
      </c>
      <c r="Q257" s="682"/>
      <c r="R257" s="671">
        <v>2</v>
      </c>
      <c r="S257" s="682">
        <v>0.66666666666666663</v>
      </c>
      <c r="T257" s="706">
        <v>0.5</v>
      </c>
      <c r="U257" s="242">
        <v>0.5</v>
      </c>
    </row>
    <row r="258" spans="1:21" ht="14.4" customHeight="1" x14ac:dyDescent="0.3">
      <c r="A258" s="680">
        <v>18</v>
      </c>
      <c r="B258" s="671" t="s">
        <v>495</v>
      </c>
      <c r="C258" s="671">
        <v>89301182</v>
      </c>
      <c r="D258" s="703" t="s">
        <v>2438</v>
      </c>
      <c r="E258" s="704" t="s">
        <v>1608</v>
      </c>
      <c r="F258" s="671" t="s">
        <v>1586</v>
      </c>
      <c r="G258" s="671" t="s">
        <v>1682</v>
      </c>
      <c r="H258" s="671" t="s">
        <v>494</v>
      </c>
      <c r="I258" s="671" t="s">
        <v>1937</v>
      </c>
      <c r="J258" s="671" t="s">
        <v>1938</v>
      </c>
      <c r="K258" s="671" t="s">
        <v>1774</v>
      </c>
      <c r="L258" s="705">
        <v>732.26</v>
      </c>
      <c r="M258" s="705">
        <v>1464.52</v>
      </c>
      <c r="N258" s="671">
        <v>2</v>
      </c>
      <c r="O258" s="706">
        <v>0.5</v>
      </c>
      <c r="P258" s="705"/>
      <c r="Q258" s="682">
        <v>0</v>
      </c>
      <c r="R258" s="671"/>
      <c r="S258" s="682">
        <v>0</v>
      </c>
      <c r="T258" s="706"/>
      <c r="U258" s="242">
        <v>0</v>
      </c>
    </row>
    <row r="259" spans="1:21" ht="14.4" customHeight="1" x14ac:dyDescent="0.3">
      <c r="A259" s="680">
        <v>18</v>
      </c>
      <c r="B259" s="671" t="s">
        <v>495</v>
      </c>
      <c r="C259" s="671">
        <v>89301182</v>
      </c>
      <c r="D259" s="703" t="s">
        <v>2438</v>
      </c>
      <c r="E259" s="704" t="s">
        <v>1608</v>
      </c>
      <c r="F259" s="671" t="s">
        <v>1586</v>
      </c>
      <c r="G259" s="671" t="s">
        <v>1653</v>
      </c>
      <c r="H259" s="671" t="s">
        <v>494</v>
      </c>
      <c r="I259" s="671" t="s">
        <v>735</v>
      </c>
      <c r="J259" s="671" t="s">
        <v>1654</v>
      </c>
      <c r="K259" s="671" t="s">
        <v>1655</v>
      </c>
      <c r="L259" s="705">
        <v>19.66</v>
      </c>
      <c r="M259" s="705">
        <v>1297.56</v>
      </c>
      <c r="N259" s="671">
        <v>66</v>
      </c>
      <c r="O259" s="706">
        <v>14.5</v>
      </c>
      <c r="P259" s="705">
        <v>216.26</v>
      </c>
      <c r="Q259" s="682">
        <v>0.16666666666666666</v>
      </c>
      <c r="R259" s="671">
        <v>11</v>
      </c>
      <c r="S259" s="682">
        <v>0.16666666666666666</v>
      </c>
      <c r="T259" s="706">
        <v>4.5</v>
      </c>
      <c r="U259" s="242">
        <v>0.31034482758620691</v>
      </c>
    </row>
    <row r="260" spans="1:21" ht="14.4" customHeight="1" x14ac:dyDescent="0.3">
      <c r="A260" s="680">
        <v>18</v>
      </c>
      <c r="B260" s="671" t="s">
        <v>495</v>
      </c>
      <c r="C260" s="671">
        <v>89301182</v>
      </c>
      <c r="D260" s="703" t="s">
        <v>2438</v>
      </c>
      <c r="E260" s="704" t="s">
        <v>1608</v>
      </c>
      <c r="F260" s="671" t="s">
        <v>1586</v>
      </c>
      <c r="G260" s="671" t="s">
        <v>1939</v>
      </c>
      <c r="H260" s="671" t="s">
        <v>494</v>
      </c>
      <c r="I260" s="671" t="s">
        <v>1940</v>
      </c>
      <c r="J260" s="671" t="s">
        <v>1941</v>
      </c>
      <c r="K260" s="671" t="s">
        <v>1942</v>
      </c>
      <c r="L260" s="705">
        <v>2878.71</v>
      </c>
      <c r="M260" s="705">
        <v>5757.42</v>
      </c>
      <c r="N260" s="671">
        <v>2</v>
      </c>
      <c r="O260" s="706">
        <v>0.5</v>
      </c>
      <c r="P260" s="705"/>
      <c r="Q260" s="682">
        <v>0</v>
      </c>
      <c r="R260" s="671"/>
      <c r="S260" s="682">
        <v>0</v>
      </c>
      <c r="T260" s="706"/>
      <c r="U260" s="242">
        <v>0</v>
      </c>
    </row>
    <row r="261" spans="1:21" ht="14.4" customHeight="1" x14ac:dyDescent="0.3">
      <c r="A261" s="680">
        <v>18</v>
      </c>
      <c r="B261" s="671" t="s">
        <v>495</v>
      </c>
      <c r="C261" s="671">
        <v>89301182</v>
      </c>
      <c r="D261" s="703" t="s">
        <v>2438</v>
      </c>
      <c r="E261" s="704" t="s">
        <v>1608</v>
      </c>
      <c r="F261" s="671" t="s">
        <v>1586</v>
      </c>
      <c r="G261" s="671" t="s">
        <v>1939</v>
      </c>
      <c r="H261" s="671" t="s">
        <v>494</v>
      </c>
      <c r="I261" s="671" t="s">
        <v>1943</v>
      </c>
      <c r="J261" s="671" t="s">
        <v>1944</v>
      </c>
      <c r="K261" s="671" t="s">
        <v>1945</v>
      </c>
      <c r="L261" s="705">
        <v>6269.75</v>
      </c>
      <c r="M261" s="705">
        <v>31348.75</v>
      </c>
      <c r="N261" s="671">
        <v>5</v>
      </c>
      <c r="O261" s="706">
        <v>2.5</v>
      </c>
      <c r="P261" s="705"/>
      <c r="Q261" s="682">
        <v>0</v>
      </c>
      <c r="R261" s="671"/>
      <c r="S261" s="682">
        <v>0</v>
      </c>
      <c r="T261" s="706"/>
      <c r="U261" s="242">
        <v>0</v>
      </c>
    </row>
    <row r="262" spans="1:21" ht="14.4" customHeight="1" x14ac:dyDescent="0.3">
      <c r="A262" s="680">
        <v>18</v>
      </c>
      <c r="B262" s="671" t="s">
        <v>495</v>
      </c>
      <c r="C262" s="671">
        <v>89301182</v>
      </c>
      <c r="D262" s="703" t="s">
        <v>2438</v>
      </c>
      <c r="E262" s="704" t="s">
        <v>1608</v>
      </c>
      <c r="F262" s="671" t="s">
        <v>1586</v>
      </c>
      <c r="G262" s="671" t="s">
        <v>1939</v>
      </c>
      <c r="H262" s="671" t="s">
        <v>494</v>
      </c>
      <c r="I262" s="671" t="s">
        <v>1946</v>
      </c>
      <c r="J262" s="671" t="s">
        <v>1947</v>
      </c>
      <c r="K262" s="671" t="s">
        <v>1948</v>
      </c>
      <c r="L262" s="705">
        <v>0</v>
      </c>
      <c r="M262" s="705">
        <v>0</v>
      </c>
      <c r="N262" s="671">
        <v>1</v>
      </c>
      <c r="O262" s="706">
        <v>0.5</v>
      </c>
      <c r="P262" s="705"/>
      <c r="Q262" s="682"/>
      <c r="R262" s="671"/>
      <c r="S262" s="682">
        <v>0</v>
      </c>
      <c r="T262" s="706"/>
      <c r="U262" s="242">
        <v>0</v>
      </c>
    </row>
    <row r="263" spans="1:21" ht="14.4" customHeight="1" x14ac:dyDescent="0.3">
      <c r="A263" s="680">
        <v>18</v>
      </c>
      <c r="B263" s="671" t="s">
        <v>495</v>
      </c>
      <c r="C263" s="671">
        <v>89301182</v>
      </c>
      <c r="D263" s="703" t="s">
        <v>2438</v>
      </c>
      <c r="E263" s="704" t="s">
        <v>1608</v>
      </c>
      <c r="F263" s="671" t="s">
        <v>1586</v>
      </c>
      <c r="G263" s="671" t="s">
        <v>1748</v>
      </c>
      <c r="H263" s="671" t="s">
        <v>869</v>
      </c>
      <c r="I263" s="671" t="s">
        <v>1375</v>
      </c>
      <c r="J263" s="671" t="s">
        <v>1376</v>
      </c>
      <c r="K263" s="671" t="s">
        <v>663</v>
      </c>
      <c r="L263" s="705">
        <v>339.13</v>
      </c>
      <c r="M263" s="705">
        <v>339.13</v>
      </c>
      <c r="N263" s="671">
        <v>1</v>
      </c>
      <c r="O263" s="706">
        <v>1</v>
      </c>
      <c r="P263" s="705">
        <v>339.13</v>
      </c>
      <c r="Q263" s="682">
        <v>1</v>
      </c>
      <c r="R263" s="671">
        <v>1</v>
      </c>
      <c r="S263" s="682">
        <v>1</v>
      </c>
      <c r="T263" s="706">
        <v>1</v>
      </c>
      <c r="U263" s="242">
        <v>1</v>
      </c>
    </row>
    <row r="264" spans="1:21" ht="14.4" customHeight="1" x14ac:dyDescent="0.3">
      <c r="A264" s="680">
        <v>18</v>
      </c>
      <c r="B264" s="671" t="s">
        <v>495</v>
      </c>
      <c r="C264" s="671">
        <v>89301182</v>
      </c>
      <c r="D264" s="703" t="s">
        <v>2438</v>
      </c>
      <c r="E264" s="704" t="s">
        <v>1608</v>
      </c>
      <c r="F264" s="671" t="s">
        <v>1586</v>
      </c>
      <c r="G264" s="671" t="s">
        <v>1748</v>
      </c>
      <c r="H264" s="671" t="s">
        <v>869</v>
      </c>
      <c r="I264" s="671" t="s">
        <v>1949</v>
      </c>
      <c r="J264" s="671" t="s">
        <v>1376</v>
      </c>
      <c r="K264" s="671" t="s">
        <v>1552</v>
      </c>
      <c r="L264" s="705">
        <v>1130.43</v>
      </c>
      <c r="M264" s="705">
        <v>7913.01</v>
      </c>
      <c r="N264" s="671">
        <v>7</v>
      </c>
      <c r="O264" s="706">
        <v>6.5</v>
      </c>
      <c r="P264" s="705">
        <v>5652.1500000000005</v>
      </c>
      <c r="Q264" s="682">
        <v>0.7142857142857143</v>
      </c>
      <c r="R264" s="671">
        <v>5</v>
      </c>
      <c r="S264" s="682">
        <v>0.7142857142857143</v>
      </c>
      <c r="T264" s="706">
        <v>5</v>
      </c>
      <c r="U264" s="242">
        <v>0.76923076923076927</v>
      </c>
    </row>
    <row r="265" spans="1:21" ht="14.4" customHeight="1" x14ac:dyDescent="0.3">
      <c r="A265" s="680">
        <v>18</v>
      </c>
      <c r="B265" s="671" t="s">
        <v>495</v>
      </c>
      <c r="C265" s="671">
        <v>89301182</v>
      </c>
      <c r="D265" s="703" t="s">
        <v>2438</v>
      </c>
      <c r="E265" s="704" t="s">
        <v>1608</v>
      </c>
      <c r="F265" s="671" t="s">
        <v>1586</v>
      </c>
      <c r="G265" s="671" t="s">
        <v>1748</v>
      </c>
      <c r="H265" s="671" t="s">
        <v>494</v>
      </c>
      <c r="I265" s="671" t="s">
        <v>1950</v>
      </c>
      <c r="J265" s="671" t="s">
        <v>1951</v>
      </c>
      <c r="K265" s="671" t="s">
        <v>663</v>
      </c>
      <c r="L265" s="705">
        <v>216.16</v>
      </c>
      <c r="M265" s="705">
        <v>2161.6000000000004</v>
      </c>
      <c r="N265" s="671">
        <v>10</v>
      </c>
      <c r="O265" s="706">
        <v>2</v>
      </c>
      <c r="P265" s="705"/>
      <c r="Q265" s="682">
        <v>0</v>
      </c>
      <c r="R265" s="671"/>
      <c r="S265" s="682">
        <v>0</v>
      </c>
      <c r="T265" s="706"/>
      <c r="U265" s="242">
        <v>0</v>
      </c>
    </row>
    <row r="266" spans="1:21" ht="14.4" customHeight="1" x14ac:dyDescent="0.3">
      <c r="A266" s="680">
        <v>18</v>
      </c>
      <c r="B266" s="671" t="s">
        <v>495</v>
      </c>
      <c r="C266" s="671">
        <v>89301182</v>
      </c>
      <c r="D266" s="703" t="s">
        <v>2438</v>
      </c>
      <c r="E266" s="704" t="s">
        <v>1608</v>
      </c>
      <c r="F266" s="671" t="s">
        <v>1586</v>
      </c>
      <c r="G266" s="671" t="s">
        <v>1748</v>
      </c>
      <c r="H266" s="671" t="s">
        <v>494</v>
      </c>
      <c r="I266" s="671" t="s">
        <v>1952</v>
      </c>
      <c r="J266" s="671" t="s">
        <v>1953</v>
      </c>
      <c r="K266" s="671" t="s">
        <v>663</v>
      </c>
      <c r="L266" s="705">
        <v>216.16</v>
      </c>
      <c r="M266" s="705">
        <v>648.48</v>
      </c>
      <c r="N266" s="671">
        <v>3</v>
      </c>
      <c r="O266" s="706">
        <v>1</v>
      </c>
      <c r="P266" s="705"/>
      <c r="Q266" s="682">
        <v>0</v>
      </c>
      <c r="R266" s="671"/>
      <c r="S266" s="682">
        <v>0</v>
      </c>
      <c r="T266" s="706"/>
      <c r="U266" s="242">
        <v>0</v>
      </c>
    </row>
    <row r="267" spans="1:21" ht="14.4" customHeight="1" x14ac:dyDescent="0.3">
      <c r="A267" s="680">
        <v>18</v>
      </c>
      <c r="B267" s="671" t="s">
        <v>495</v>
      </c>
      <c r="C267" s="671">
        <v>89301182</v>
      </c>
      <c r="D267" s="703" t="s">
        <v>2438</v>
      </c>
      <c r="E267" s="704" t="s">
        <v>1608</v>
      </c>
      <c r="F267" s="671" t="s">
        <v>1586</v>
      </c>
      <c r="G267" s="671" t="s">
        <v>1954</v>
      </c>
      <c r="H267" s="671" t="s">
        <v>494</v>
      </c>
      <c r="I267" s="671" t="s">
        <v>1955</v>
      </c>
      <c r="J267" s="671" t="s">
        <v>1956</v>
      </c>
      <c r="K267" s="671" t="s">
        <v>1957</v>
      </c>
      <c r="L267" s="705">
        <v>169</v>
      </c>
      <c r="M267" s="705">
        <v>845</v>
      </c>
      <c r="N267" s="671">
        <v>5</v>
      </c>
      <c r="O267" s="706">
        <v>3</v>
      </c>
      <c r="P267" s="705"/>
      <c r="Q267" s="682">
        <v>0</v>
      </c>
      <c r="R267" s="671"/>
      <c r="S267" s="682">
        <v>0</v>
      </c>
      <c r="T267" s="706"/>
      <c r="U267" s="242">
        <v>0</v>
      </c>
    </row>
    <row r="268" spans="1:21" ht="14.4" customHeight="1" x14ac:dyDescent="0.3">
      <c r="A268" s="680">
        <v>18</v>
      </c>
      <c r="B268" s="671" t="s">
        <v>495</v>
      </c>
      <c r="C268" s="671">
        <v>89301182</v>
      </c>
      <c r="D268" s="703" t="s">
        <v>2438</v>
      </c>
      <c r="E268" s="704" t="s">
        <v>1608</v>
      </c>
      <c r="F268" s="671" t="s">
        <v>1586</v>
      </c>
      <c r="G268" s="671" t="s">
        <v>1958</v>
      </c>
      <c r="H268" s="671" t="s">
        <v>494</v>
      </c>
      <c r="I268" s="671" t="s">
        <v>1959</v>
      </c>
      <c r="J268" s="671" t="s">
        <v>1960</v>
      </c>
      <c r="K268" s="671" t="s">
        <v>1961</v>
      </c>
      <c r="L268" s="705">
        <v>0</v>
      </c>
      <c r="M268" s="705">
        <v>0</v>
      </c>
      <c r="N268" s="671">
        <v>5</v>
      </c>
      <c r="O268" s="706">
        <v>0.5</v>
      </c>
      <c r="P268" s="705"/>
      <c r="Q268" s="682"/>
      <c r="R268" s="671"/>
      <c r="S268" s="682">
        <v>0</v>
      </c>
      <c r="T268" s="706"/>
      <c r="U268" s="242">
        <v>0</v>
      </c>
    </row>
    <row r="269" spans="1:21" ht="14.4" customHeight="1" x14ac:dyDescent="0.3">
      <c r="A269" s="680">
        <v>18</v>
      </c>
      <c r="B269" s="671" t="s">
        <v>495</v>
      </c>
      <c r="C269" s="671">
        <v>89301182</v>
      </c>
      <c r="D269" s="703" t="s">
        <v>2438</v>
      </c>
      <c r="E269" s="704" t="s">
        <v>1608</v>
      </c>
      <c r="F269" s="671" t="s">
        <v>1586</v>
      </c>
      <c r="G269" s="671" t="s">
        <v>1958</v>
      </c>
      <c r="H269" s="671" t="s">
        <v>494</v>
      </c>
      <c r="I269" s="671" t="s">
        <v>1962</v>
      </c>
      <c r="J269" s="671" t="s">
        <v>1963</v>
      </c>
      <c r="K269" s="671" t="s">
        <v>1961</v>
      </c>
      <c r="L269" s="705">
        <v>0</v>
      </c>
      <c r="M269" s="705">
        <v>0</v>
      </c>
      <c r="N269" s="671">
        <v>2</v>
      </c>
      <c r="O269" s="706">
        <v>0.5</v>
      </c>
      <c r="P269" s="705"/>
      <c r="Q269" s="682"/>
      <c r="R269" s="671"/>
      <c r="S269" s="682">
        <v>0</v>
      </c>
      <c r="T269" s="706"/>
      <c r="U269" s="242">
        <v>0</v>
      </c>
    </row>
    <row r="270" spans="1:21" ht="14.4" customHeight="1" x14ac:dyDescent="0.3">
      <c r="A270" s="680">
        <v>18</v>
      </c>
      <c r="B270" s="671" t="s">
        <v>495</v>
      </c>
      <c r="C270" s="671">
        <v>89301182</v>
      </c>
      <c r="D270" s="703" t="s">
        <v>2438</v>
      </c>
      <c r="E270" s="704" t="s">
        <v>1608</v>
      </c>
      <c r="F270" s="671" t="s">
        <v>1586</v>
      </c>
      <c r="G270" s="671" t="s">
        <v>1730</v>
      </c>
      <c r="H270" s="671" t="s">
        <v>494</v>
      </c>
      <c r="I270" s="671" t="s">
        <v>1044</v>
      </c>
      <c r="J270" s="671" t="s">
        <v>1045</v>
      </c>
      <c r="K270" s="671" t="s">
        <v>1046</v>
      </c>
      <c r="L270" s="705">
        <v>52.32</v>
      </c>
      <c r="M270" s="705">
        <v>4708.8</v>
      </c>
      <c r="N270" s="671">
        <v>90</v>
      </c>
      <c r="O270" s="706">
        <v>10.5</v>
      </c>
      <c r="P270" s="705">
        <v>1046.4000000000001</v>
      </c>
      <c r="Q270" s="682">
        <v>0.22222222222222224</v>
      </c>
      <c r="R270" s="671">
        <v>20</v>
      </c>
      <c r="S270" s="682">
        <v>0.22222222222222221</v>
      </c>
      <c r="T270" s="706">
        <v>2.5</v>
      </c>
      <c r="U270" s="242">
        <v>0.23809523809523808</v>
      </c>
    </row>
    <row r="271" spans="1:21" ht="14.4" customHeight="1" x14ac:dyDescent="0.3">
      <c r="A271" s="680">
        <v>18</v>
      </c>
      <c r="B271" s="671" t="s">
        <v>495</v>
      </c>
      <c r="C271" s="671">
        <v>89301182</v>
      </c>
      <c r="D271" s="703" t="s">
        <v>2438</v>
      </c>
      <c r="E271" s="704" t="s">
        <v>1608</v>
      </c>
      <c r="F271" s="671" t="s">
        <v>1586</v>
      </c>
      <c r="G271" s="671" t="s">
        <v>1635</v>
      </c>
      <c r="H271" s="671" t="s">
        <v>869</v>
      </c>
      <c r="I271" s="671" t="s">
        <v>1385</v>
      </c>
      <c r="J271" s="671" t="s">
        <v>1386</v>
      </c>
      <c r="K271" s="671" t="s">
        <v>1577</v>
      </c>
      <c r="L271" s="705">
        <v>99.27</v>
      </c>
      <c r="M271" s="705">
        <v>198.54</v>
      </c>
      <c r="N271" s="671">
        <v>2</v>
      </c>
      <c r="O271" s="706">
        <v>0.5</v>
      </c>
      <c r="P271" s="705"/>
      <c r="Q271" s="682">
        <v>0</v>
      </c>
      <c r="R271" s="671"/>
      <c r="S271" s="682">
        <v>0</v>
      </c>
      <c r="T271" s="706"/>
      <c r="U271" s="242">
        <v>0</v>
      </c>
    </row>
    <row r="272" spans="1:21" ht="14.4" customHeight="1" x14ac:dyDescent="0.3">
      <c r="A272" s="680">
        <v>18</v>
      </c>
      <c r="B272" s="671" t="s">
        <v>495</v>
      </c>
      <c r="C272" s="671">
        <v>89301182</v>
      </c>
      <c r="D272" s="703" t="s">
        <v>2438</v>
      </c>
      <c r="E272" s="704" t="s">
        <v>1608</v>
      </c>
      <c r="F272" s="671" t="s">
        <v>1586</v>
      </c>
      <c r="G272" s="671" t="s">
        <v>1635</v>
      </c>
      <c r="H272" s="671" t="s">
        <v>869</v>
      </c>
      <c r="I272" s="671" t="s">
        <v>975</v>
      </c>
      <c r="J272" s="671" t="s">
        <v>976</v>
      </c>
      <c r="K272" s="671" t="s">
        <v>977</v>
      </c>
      <c r="L272" s="705">
        <v>132.35</v>
      </c>
      <c r="M272" s="705">
        <v>1058.8</v>
      </c>
      <c r="N272" s="671">
        <v>8</v>
      </c>
      <c r="O272" s="706">
        <v>2</v>
      </c>
      <c r="P272" s="705"/>
      <c r="Q272" s="682">
        <v>0</v>
      </c>
      <c r="R272" s="671"/>
      <c r="S272" s="682">
        <v>0</v>
      </c>
      <c r="T272" s="706"/>
      <c r="U272" s="242">
        <v>0</v>
      </c>
    </row>
    <row r="273" spans="1:21" ht="14.4" customHeight="1" x14ac:dyDescent="0.3">
      <c r="A273" s="680">
        <v>18</v>
      </c>
      <c r="B273" s="671" t="s">
        <v>495</v>
      </c>
      <c r="C273" s="671">
        <v>89301182</v>
      </c>
      <c r="D273" s="703" t="s">
        <v>2438</v>
      </c>
      <c r="E273" s="704" t="s">
        <v>1608</v>
      </c>
      <c r="F273" s="671" t="s">
        <v>1586</v>
      </c>
      <c r="G273" s="671" t="s">
        <v>1635</v>
      </c>
      <c r="H273" s="671" t="s">
        <v>869</v>
      </c>
      <c r="I273" s="671" t="s">
        <v>1964</v>
      </c>
      <c r="J273" s="671" t="s">
        <v>1637</v>
      </c>
      <c r="K273" s="671" t="s">
        <v>1965</v>
      </c>
      <c r="L273" s="705">
        <v>176.68</v>
      </c>
      <c r="M273" s="705">
        <v>6007.1200000000008</v>
      </c>
      <c r="N273" s="671">
        <v>34</v>
      </c>
      <c r="O273" s="706">
        <v>6.5</v>
      </c>
      <c r="P273" s="705">
        <v>706.72</v>
      </c>
      <c r="Q273" s="682">
        <v>0.1176470588235294</v>
      </c>
      <c r="R273" s="671">
        <v>4</v>
      </c>
      <c r="S273" s="682">
        <v>0.11764705882352941</v>
      </c>
      <c r="T273" s="706">
        <v>1</v>
      </c>
      <c r="U273" s="242">
        <v>0.15384615384615385</v>
      </c>
    </row>
    <row r="274" spans="1:21" ht="14.4" customHeight="1" x14ac:dyDescent="0.3">
      <c r="A274" s="680">
        <v>18</v>
      </c>
      <c r="B274" s="671" t="s">
        <v>495</v>
      </c>
      <c r="C274" s="671">
        <v>89301182</v>
      </c>
      <c r="D274" s="703" t="s">
        <v>2438</v>
      </c>
      <c r="E274" s="704" t="s">
        <v>1608</v>
      </c>
      <c r="F274" s="671" t="s">
        <v>1586</v>
      </c>
      <c r="G274" s="671" t="s">
        <v>1635</v>
      </c>
      <c r="H274" s="671" t="s">
        <v>494</v>
      </c>
      <c r="I274" s="671" t="s">
        <v>1966</v>
      </c>
      <c r="J274" s="671" t="s">
        <v>1967</v>
      </c>
      <c r="K274" s="671" t="s">
        <v>1968</v>
      </c>
      <c r="L274" s="705">
        <v>220.57</v>
      </c>
      <c r="M274" s="705">
        <v>441.14</v>
      </c>
      <c r="N274" s="671">
        <v>2</v>
      </c>
      <c r="O274" s="706">
        <v>0.5</v>
      </c>
      <c r="P274" s="705"/>
      <c r="Q274" s="682">
        <v>0</v>
      </c>
      <c r="R274" s="671"/>
      <c r="S274" s="682">
        <v>0</v>
      </c>
      <c r="T274" s="706"/>
      <c r="U274" s="242">
        <v>0</v>
      </c>
    </row>
    <row r="275" spans="1:21" ht="14.4" customHeight="1" x14ac:dyDescent="0.3">
      <c r="A275" s="680">
        <v>18</v>
      </c>
      <c r="B275" s="671" t="s">
        <v>495</v>
      </c>
      <c r="C275" s="671">
        <v>89301182</v>
      </c>
      <c r="D275" s="703" t="s">
        <v>2438</v>
      </c>
      <c r="E275" s="704" t="s">
        <v>1608</v>
      </c>
      <c r="F275" s="671" t="s">
        <v>1586</v>
      </c>
      <c r="G275" s="671" t="s">
        <v>1635</v>
      </c>
      <c r="H275" s="671" t="s">
        <v>494</v>
      </c>
      <c r="I275" s="671" t="s">
        <v>1749</v>
      </c>
      <c r="J275" s="671" t="s">
        <v>1743</v>
      </c>
      <c r="K275" s="671" t="s">
        <v>1750</v>
      </c>
      <c r="L275" s="705">
        <v>264.69</v>
      </c>
      <c r="M275" s="705">
        <v>1852.83</v>
      </c>
      <c r="N275" s="671">
        <v>7</v>
      </c>
      <c r="O275" s="706">
        <v>3</v>
      </c>
      <c r="P275" s="705">
        <v>264.69</v>
      </c>
      <c r="Q275" s="682">
        <v>0.14285714285714285</v>
      </c>
      <c r="R275" s="671">
        <v>1</v>
      </c>
      <c r="S275" s="682">
        <v>0.14285714285714285</v>
      </c>
      <c r="T275" s="706">
        <v>0.5</v>
      </c>
      <c r="U275" s="242">
        <v>0.16666666666666666</v>
      </c>
    </row>
    <row r="276" spans="1:21" ht="14.4" customHeight="1" x14ac:dyDescent="0.3">
      <c r="A276" s="680">
        <v>18</v>
      </c>
      <c r="B276" s="671" t="s">
        <v>495</v>
      </c>
      <c r="C276" s="671">
        <v>89301182</v>
      </c>
      <c r="D276" s="703" t="s">
        <v>2438</v>
      </c>
      <c r="E276" s="704" t="s">
        <v>1608</v>
      </c>
      <c r="F276" s="671" t="s">
        <v>1586</v>
      </c>
      <c r="G276" s="671" t="s">
        <v>1635</v>
      </c>
      <c r="H276" s="671" t="s">
        <v>494</v>
      </c>
      <c r="I276" s="671" t="s">
        <v>1731</v>
      </c>
      <c r="J276" s="671" t="s">
        <v>1686</v>
      </c>
      <c r="K276" s="671" t="s">
        <v>1732</v>
      </c>
      <c r="L276" s="705">
        <v>353.36</v>
      </c>
      <c r="M276" s="705">
        <v>1766.8</v>
      </c>
      <c r="N276" s="671">
        <v>5</v>
      </c>
      <c r="O276" s="706">
        <v>3</v>
      </c>
      <c r="P276" s="705">
        <v>1060.08</v>
      </c>
      <c r="Q276" s="682">
        <v>0.6</v>
      </c>
      <c r="R276" s="671">
        <v>3</v>
      </c>
      <c r="S276" s="682">
        <v>0.6</v>
      </c>
      <c r="T276" s="706">
        <v>1.5</v>
      </c>
      <c r="U276" s="242">
        <v>0.5</v>
      </c>
    </row>
    <row r="277" spans="1:21" ht="14.4" customHeight="1" x14ac:dyDescent="0.3">
      <c r="A277" s="680">
        <v>18</v>
      </c>
      <c r="B277" s="671" t="s">
        <v>495</v>
      </c>
      <c r="C277" s="671">
        <v>89301182</v>
      </c>
      <c r="D277" s="703" t="s">
        <v>2438</v>
      </c>
      <c r="E277" s="704" t="s">
        <v>1608</v>
      </c>
      <c r="F277" s="671" t="s">
        <v>1586</v>
      </c>
      <c r="G277" s="671" t="s">
        <v>1635</v>
      </c>
      <c r="H277" s="671" t="s">
        <v>494</v>
      </c>
      <c r="I277" s="671" t="s">
        <v>1969</v>
      </c>
      <c r="J277" s="671" t="s">
        <v>1970</v>
      </c>
      <c r="K277" s="671" t="s">
        <v>1971</v>
      </c>
      <c r="L277" s="705">
        <v>176.68</v>
      </c>
      <c r="M277" s="705">
        <v>530.04</v>
      </c>
      <c r="N277" s="671">
        <v>3</v>
      </c>
      <c r="O277" s="706">
        <v>0.5</v>
      </c>
      <c r="P277" s="705"/>
      <c r="Q277" s="682">
        <v>0</v>
      </c>
      <c r="R277" s="671"/>
      <c r="S277" s="682">
        <v>0</v>
      </c>
      <c r="T277" s="706"/>
      <c r="U277" s="242">
        <v>0</v>
      </c>
    </row>
    <row r="278" spans="1:21" ht="14.4" customHeight="1" x14ac:dyDescent="0.3">
      <c r="A278" s="680">
        <v>18</v>
      </c>
      <c r="B278" s="671" t="s">
        <v>495</v>
      </c>
      <c r="C278" s="671">
        <v>89301182</v>
      </c>
      <c r="D278" s="703" t="s">
        <v>2438</v>
      </c>
      <c r="E278" s="704" t="s">
        <v>1608</v>
      </c>
      <c r="F278" s="671" t="s">
        <v>1586</v>
      </c>
      <c r="G278" s="671" t="s">
        <v>1801</v>
      </c>
      <c r="H278" s="671" t="s">
        <v>494</v>
      </c>
      <c r="I278" s="671" t="s">
        <v>1972</v>
      </c>
      <c r="J278" s="671" t="s">
        <v>1973</v>
      </c>
      <c r="K278" s="671" t="s">
        <v>1974</v>
      </c>
      <c r="L278" s="705">
        <v>622.58000000000004</v>
      </c>
      <c r="M278" s="705">
        <v>1867.7400000000002</v>
      </c>
      <c r="N278" s="671">
        <v>3</v>
      </c>
      <c r="O278" s="706">
        <v>1</v>
      </c>
      <c r="P278" s="705">
        <v>1867.7400000000002</v>
      </c>
      <c r="Q278" s="682">
        <v>1</v>
      </c>
      <c r="R278" s="671">
        <v>3</v>
      </c>
      <c r="S278" s="682">
        <v>1</v>
      </c>
      <c r="T278" s="706">
        <v>1</v>
      </c>
      <c r="U278" s="242">
        <v>1</v>
      </c>
    </row>
    <row r="279" spans="1:21" ht="14.4" customHeight="1" x14ac:dyDescent="0.3">
      <c r="A279" s="680">
        <v>18</v>
      </c>
      <c r="B279" s="671" t="s">
        <v>495</v>
      </c>
      <c r="C279" s="671">
        <v>89301182</v>
      </c>
      <c r="D279" s="703" t="s">
        <v>2438</v>
      </c>
      <c r="E279" s="704" t="s">
        <v>1608</v>
      </c>
      <c r="F279" s="671" t="s">
        <v>1586</v>
      </c>
      <c r="G279" s="671" t="s">
        <v>1688</v>
      </c>
      <c r="H279" s="671" t="s">
        <v>869</v>
      </c>
      <c r="I279" s="671" t="s">
        <v>1805</v>
      </c>
      <c r="J279" s="671" t="s">
        <v>1734</v>
      </c>
      <c r="K279" s="671" t="s">
        <v>1066</v>
      </c>
      <c r="L279" s="705">
        <v>339.13</v>
      </c>
      <c r="M279" s="705">
        <v>339.13</v>
      </c>
      <c r="N279" s="671">
        <v>1</v>
      </c>
      <c r="O279" s="706">
        <v>1</v>
      </c>
      <c r="P279" s="705">
        <v>339.13</v>
      </c>
      <c r="Q279" s="682">
        <v>1</v>
      </c>
      <c r="R279" s="671">
        <v>1</v>
      </c>
      <c r="S279" s="682">
        <v>1</v>
      </c>
      <c r="T279" s="706">
        <v>1</v>
      </c>
      <c r="U279" s="242">
        <v>1</v>
      </c>
    </row>
    <row r="280" spans="1:21" ht="14.4" customHeight="1" x14ac:dyDescent="0.3">
      <c r="A280" s="680">
        <v>18</v>
      </c>
      <c r="B280" s="671" t="s">
        <v>495</v>
      </c>
      <c r="C280" s="671">
        <v>89301182</v>
      </c>
      <c r="D280" s="703" t="s">
        <v>2438</v>
      </c>
      <c r="E280" s="704" t="s">
        <v>1608</v>
      </c>
      <c r="F280" s="671" t="s">
        <v>1586</v>
      </c>
      <c r="G280" s="671" t="s">
        <v>1688</v>
      </c>
      <c r="H280" s="671" t="s">
        <v>869</v>
      </c>
      <c r="I280" s="671" t="s">
        <v>1733</v>
      </c>
      <c r="J280" s="671" t="s">
        <v>1734</v>
      </c>
      <c r="K280" s="671" t="s">
        <v>1735</v>
      </c>
      <c r="L280" s="705">
        <v>1130.43</v>
      </c>
      <c r="M280" s="705">
        <v>1130.43</v>
      </c>
      <c r="N280" s="671">
        <v>1</v>
      </c>
      <c r="O280" s="706">
        <v>0.5</v>
      </c>
      <c r="P280" s="705">
        <v>1130.43</v>
      </c>
      <c r="Q280" s="682">
        <v>1</v>
      </c>
      <c r="R280" s="671">
        <v>1</v>
      </c>
      <c r="S280" s="682">
        <v>1</v>
      </c>
      <c r="T280" s="706">
        <v>0.5</v>
      </c>
      <c r="U280" s="242">
        <v>1</v>
      </c>
    </row>
    <row r="281" spans="1:21" ht="14.4" customHeight="1" x14ac:dyDescent="0.3">
      <c r="A281" s="680">
        <v>18</v>
      </c>
      <c r="B281" s="671" t="s">
        <v>495</v>
      </c>
      <c r="C281" s="671">
        <v>89301182</v>
      </c>
      <c r="D281" s="703" t="s">
        <v>2438</v>
      </c>
      <c r="E281" s="704" t="s">
        <v>1608</v>
      </c>
      <c r="F281" s="671" t="s">
        <v>1586</v>
      </c>
      <c r="G281" s="671" t="s">
        <v>1688</v>
      </c>
      <c r="H281" s="671" t="s">
        <v>869</v>
      </c>
      <c r="I281" s="671" t="s">
        <v>1736</v>
      </c>
      <c r="J281" s="671" t="s">
        <v>1737</v>
      </c>
      <c r="K281" s="671" t="s">
        <v>1738</v>
      </c>
      <c r="L281" s="705">
        <v>678.26</v>
      </c>
      <c r="M281" s="705">
        <v>31878.219999999998</v>
      </c>
      <c r="N281" s="671">
        <v>47</v>
      </c>
      <c r="O281" s="706">
        <v>12</v>
      </c>
      <c r="P281" s="705">
        <v>2034.78</v>
      </c>
      <c r="Q281" s="682">
        <v>6.3829787234042562E-2</v>
      </c>
      <c r="R281" s="671">
        <v>3</v>
      </c>
      <c r="S281" s="682">
        <v>6.3829787234042548E-2</v>
      </c>
      <c r="T281" s="706">
        <v>0.5</v>
      </c>
      <c r="U281" s="242">
        <v>4.1666666666666664E-2</v>
      </c>
    </row>
    <row r="282" spans="1:21" ht="14.4" customHeight="1" x14ac:dyDescent="0.3">
      <c r="A282" s="680">
        <v>18</v>
      </c>
      <c r="B282" s="671" t="s">
        <v>495</v>
      </c>
      <c r="C282" s="671">
        <v>89301182</v>
      </c>
      <c r="D282" s="703" t="s">
        <v>2438</v>
      </c>
      <c r="E282" s="704" t="s">
        <v>1608</v>
      </c>
      <c r="F282" s="671" t="s">
        <v>1586</v>
      </c>
      <c r="G282" s="671" t="s">
        <v>1688</v>
      </c>
      <c r="H282" s="671" t="s">
        <v>494</v>
      </c>
      <c r="I282" s="671" t="s">
        <v>1975</v>
      </c>
      <c r="J282" s="671" t="s">
        <v>1976</v>
      </c>
      <c r="K282" s="671" t="s">
        <v>1542</v>
      </c>
      <c r="L282" s="705">
        <v>269</v>
      </c>
      <c r="M282" s="705">
        <v>538</v>
      </c>
      <c r="N282" s="671">
        <v>2</v>
      </c>
      <c r="O282" s="706">
        <v>1</v>
      </c>
      <c r="P282" s="705">
        <v>538</v>
      </c>
      <c r="Q282" s="682">
        <v>1</v>
      </c>
      <c r="R282" s="671">
        <v>2</v>
      </c>
      <c r="S282" s="682">
        <v>1</v>
      </c>
      <c r="T282" s="706">
        <v>1</v>
      </c>
      <c r="U282" s="242">
        <v>1</v>
      </c>
    </row>
    <row r="283" spans="1:21" ht="14.4" customHeight="1" x14ac:dyDescent="0.3">
      <c r="A283" s="680">
        <v>18</v>
      </c>
      <c r="B283" s="671" t="s">
        <v>495</v>
      </c>
      <c r="C283" s="671">
        <v>89301182</v>
      </c>
      <c r="D283" s="703" t="s">
        <v>2438</v>
      </c>
      <c r="E283" s="704" t="s">
        <v>1608</v>
      </c>
      <c r="F283" s="671" t="s">
        <v>1586</v>
      </c>
      <c r="G283" s="671" t="s">
        <v>1688</v>
      </c>
      <c r="H283" s="671" t="s">
        <v>494</v>
      </c>
      <c r="I283" s="671" t="s">
        <v>1977</v>
      </c>
      <c r="J283" s="671" t="s">
        <v>1978</v>
      </c>
      <c r="K283" s="671" t="s">
        <v>1540</v>
      </c>
      <c r="L283" s="705">
        <v>201.75</v>
      </c>
      <c r="M283" s="705">
        <v>403.5</v>
      </c>
      <c r="N283" s="671">
        <v>2</v>
      </c>
      <c r="O283" s="706">
        <v>0.5</v>
      </c>
      <c r="P283" s="705">
        <v>403.5</v>
      </c>
      <c r="Q283" s="682">
        <v>1</v>
      </c>
      <c r="R283" s="671">
        <v>2</v>
      </c>
      <c r="S283" s="682">
        <v>1</v>
      </c>
      <c r="T283" s="706">
        <v>0.5</v>
      </c>
      <c r="U283" s="242">
        <v>1</v>
      </c>
    </row>
    <row r="284" spans="1:21" ht="14.4" customHeight="1" x14ac:dyDescent="0.3">
      <c r="A284" s="680">
        <v>18</v>
      </c>
      <c r="B284" s="671" t="s">
        <v>495</v>
      </c>
      <c r="C284" s="671">
        <v>89301182</v>
      </c>
      <c r="D284" s="703" t="s">
        <v>2438</v>
      </c>
      <c r="E284" s="704" t="s">
        <v>1608</v>
      </c>
      <c r="F284" s="671" t="s">
        <v>1586</v>
      </c>
      <c r="G284" s="671" t="s">
        <v>1688</v>
      </c>
      <c r="H284" s="671" t="s">
        <v>869</v>
      </c>
      <c r="I284" s="671" t="s">
        <v>967</v>
      </c>
      <c r="J284" s="671" t="s">
        <v>1539</v>
      </c>
      <c r="K284" s="671" t="s">
        <v>1540</v>
      </c>
      <c r="L284" s="705">
        <v>201.75</v>
      </c>
      <c r="M284" s="705">
        <v>2824.5</v>
      </c>
      <c r="N284" s="671">
        <v>14</v>
      </c>
      <c r="O284" s="706">
        <v>5</v>
      </c>
      <c r="P284" s="705">
        <v>2017.5</v>
      </c>
      <c r="Q284" s="682">
        <v>0.7142857142857143</v>
      </c>
      <c r="R284" s="671">
        <v>10</v>
      </c>
      <c r="S284" s="682">
        <v>0.7142857142857143</v>
      </c>
      <c r="T284" s="706">
        <v>4.5</v>
      </c>
      <c r="U284" s="242">
        <v>0.9</v>
      </c>
    </row>
    <row r="285" spans="1:21" ht="14.4" customHeight="1" x14ac:dyDescent="0.3">
      <c r="A285" s="680">
        <v>18</v>
      </c>
      <c r="B285" s="671" t="s">
        <v>495</v>
      </c>
      <c r="C285" s="671">
        <v>89301182</v>
      </c>
      <c r="D285" s="703" t="s">
        <v>2438</v>
      </c>
      <c r="E285" s="704" t="s">
        <v>1608</v>
      </c>
      <c r="F285" s="671" t="s">
        <v>1586</v>
      </c>
      <c r="G285" s="671" t="s">
        <v>1688</v>
      </c>
      <c r="H285" s="671" t="s">
        <v>869</v>
      </c>
      <c r="I285" s="671" t="s">
        <v>955</v>
      </c>
      <c r="J285" s="671" t="s">
        <v>1541</v>
      </c>
      <c r="K285" s="671" t="s">
        <v>1542</v>
      </c>
      <c r="L285" s="705">
        <v>269</v>
      </c>
      <c r="M285" s="705">
        <v>9684</v>
      </c>
      <c r="N285" s="671">
        <v>36</v>
      </c>
      <c r="O285" s="706">
        <v>16</v>
      </c>
      <c r="P285" s="705">
        <v>3228</v>
      </c>
      <c r="Q285" s="682">
        <v>0.33333333333333331</v>
      </c>
      <c r="R285" s="671">
        <v>12</v>
      </c>
      <c r="S285" s="682">
        <v>0.33333333333333331</v>
      </c>
      <c r="T285" s="706">
        <v>4.5</v>
      </c>
      <c r="U285" s="242">
        <v>0.28125</v>
      </c>
    </row>
    <row r="286" spans="1:21" ht="14.4" customHeight="1" x14ac:dyDescent="0.3">
      <c r="A286" s="680">
        <v>18</v>
      </c>
      <c r="B286" s="671" t="s">
        <v>495</v>
      </c>
      <c r="C286" s="671">
        <v>89301182</v>
      </c>
      <c r="D286" s="703" t="s">
        <v>2438</v>
      </c>
      <c r="E286" s="704" t="s">
        <v>1608</v>
      </c>
      <c r="F286" s="671" t="s">
        <v>1586</v>
      </c>
      <c r="G286" s="671" t="s">
        <v>1688</v>
      </c>
      <c r="H286" s="671" t="s">
        <v>494</v>
      </c>
      <c r="I286" s="671" t="s">
        <v>1979</v>
      </c>
      <c r="J286" s="671" t="s">
        <v>1980</v>
      </c>
      <c r="K286" s="671" t="s">
        <v>1542</v>
      </c>
      <c r="L286" s="705">
        <v>269</v>
      </c>
      <c r="M286" s="705">
        <v>1076</v>
      </c>
      <c r="N286" s="671">
        <v>4</v>
      </c>
      <c r="O286" s="706">
        <v>0.5</v>
      </c>
      <c r="P286" s="705"/>
      <c r="Q286" s="682">
        <v>0</v>
      </c>
      <c r="R286" s="671"/>
      <c r="S286" s="682">
        <v>0</v>
      </c>
      <c r="T286" s="706"/>
      <c r="U286" s="242">
        <v>0</v>
      </c>
    </row>
    <row r="287" spans="1:21" ht="14.4" customHeight="1" x14ac:dyDescent="0.3">
      <c r="A287" s="680">
        <v>18</v>
      </c>
      <c r="B287" s="671" t="s">
        <v>495</v>
      </c>
      <c r="C287" s="671">
        <v>89301182</v>
      </c>
      <c r="D287" s="703" t="s">
        <v>2438</v>
      </c>
      <c r="E287" s="704" t="s">
        <v>1608</v>
      </c>
      <c r="F287" s="671" t="s">
        <v>1586</v>
      </c>
      <c r="G287" s="671" t="s">
        <v>1688</v>
      </c>
      <c r="H287" s="671" t="s">
        <v>494</v>
      </c>
      <c r="I287" s="671" t="s">
        <v>1981</v>
      </c>
      <c r="J287" s="671" t="s">
        <v>1976</v>
      </c>
      <c r="K287" s="671" t="s">
        <v>1542</v>
      </c>
      <c r="L287" s="705">
        <v>269</v>
      </c>
      <c r="M287" s="705">
        <v>538</v>
      </c>
      <c r="N287" s="671">
        <v>2</v>
      </c>
      <c r="O287" s="706">
        <v>1</v>
      </c>
      <c r="P287" s="705"/>
      <c r="Q287" s="682">
        <v>0</v>
      </c>
      <c r="R287" s="671"/>
      <c r="S287" s="682">
        <v>0</v>
      </c>
      <c r="T287" s="706"/>
      <c r="U287" s="242">
        <v>0</v>
      </c>
    </row>
    <row r="288" spans="1:21" ht="14.4" customHeight="1" x14ac:dyDescent="0.3">
      <c r="A288" s="680">
        <v>18</v>
      </c>
      <c r="B288" s="671" t="s">
        <v>495</v>
      </c>
      <c r="C288" s="671">
        <v>89301182</v>
      </c>
      <c r="D288" s="703" t="s">
        <v>2438</v>
      </c>
      <c r="E288" s="704" t="s">
        <v>1608</v>
      </c>
      <c r="F288" s="671" t="s">
        <v>1586</v>
      </c>
      <c r="G288" s="671" t="s">
        <v>1982</v>
      </c>
      <c r="H288" s="671" t="s">
        <v>494</v>
      </c>
      <c r="I288" s="671" t="s">
        <v>1064</v>
      </c>
      <c r="J288" s="671" t="s">
        <v>1065</v>
      </c>
      <c r="K288" s="671" t="s">
        <v>1066</v>
      </c>
      <c r="L288" s="705">
        <v>76.650000000000006</v>
      </c>
      <c r="M288" s="705">
        <v>153.30000000000001</v>
      </c>
      <c r="N288" s="671">
        <v>2</v>
      </c>
      <c r="O288" s="706">
        <v>0.5</v>
      </c>
      <c r="P288" s="705"/>
      <c r="Q288" s="682">
        <v>0</v>
      </c>
      <c r="R288" s="671"/>
      <c r="S288" s="682">
        <v>0</v>
      </c>
      <c r="T288" s="706"/>
      <c r="U288" s="242">
        <v>0</v>
      </c>
    </row>
    <row r="289" spans="1:21" ht="14.4" customHeight="1" x14ac:dyDescent="0.3">
      <c r="A289" s="680">
        <v>18</v>
      </c>
      <c r="B289" s="671" t="s">
        <v>495</v>
      </c>
      <c r="C289" s="671">
        <v>89301182</v>
      </c>
      <c r="D289" s="703" t="s">
        <v>2438</v>
      </c>
      <c r="E289" s="704" t="s">
        <v>1608</v>
      </c>
      <c r="F289" s="671" t="s">
        <v>1586</v>
      </c>
      <c r="G289" s="671" t="s">
        <v>1983</v>
      </c>
      <c r="H289" s="671" t="s">
        <v>494</v>
      </c>
      <c r="I289" s="671" t="s">
        <v>1984</v>
      </c>
      <c r="J289" s="671" t="s">
        <v>1985</v>
      </c>
      <c r="K289" s="671" t="s">
        <v>1986</v>
      </c>
      <c r="L289" s="705">
        <v>216.16</v>
      </c>
      <c r="M289" s="705">
        <v>864.64</v>
      </c>
      <c r="N289" s="671">
        <v>4</v>
      </c>
      <c r="O289" s="706">
        <v>2</v>
      </c>
      <c r="P289" s="705">
        <v>216.16</v>
      </c>
      <c r="Q289" s="682">
        <v>0.25</v>
      </c>
      <c r="R289" s="671">
        <v>1</v>
      </c>
      <c r="S289" s="682">
        <v>0.25</v>
      </c>
      <c r="T289" s="706">
        <v>1</v>
      </c>
      <c r="U289" s="242">
        <v>0.5</v>
      </c>
    </row>
    <row r="290" spans="1:21" ht="14.4" customHeight="1" x14ac:dyDescent="0.3">
      <c r="A290" s="680">
        <v>18</v>
      </c>
      <c r="B290" s="671" t="s">
        <v>495</v>
      </c>
      <c r="C290" s="671">
        <v>89301182</v>
      </c>
      <c r="D290" s="703" t="s">
        <v>2438</v>
      </c>
      <c r="E290" s="704" t="s">
        <v>1608</v>
      </c>
      <c r="F290" s="671" t="s">
        <v>1586</v>
      </c>
      <c r="G290" s="671" t="s">
        <v>1699</v>
      </c>
      <c r="H290" s="671" t="s">
        <v>494</v>
      </c>
      <c r="I290" s="671" t="s">
        <v>606</v>
      </c>
      <c r="J290" s="671" t="s">
        <v>607</v>
      </c>
      <c r="K290" s="671" t="s">
        <v>1700</v>
      </c>
      <c r="L290" s="705">
        <v>98.31</v>
      </c>
      <c r="M290" s="705">
        <v>688.17000000000007</v>
      </c>
      <c r="N290" s="671">
        <v>7</v>
      </c>
      <c r="O290" s="706">
        <v>3</v>
      </c>
      <c r="P290" s="705">
        <v>393.24</v>
      </c>
      <c r="Q290" s="682">
        <v>0.5714285714285714</v>
      </c>
      <c r="R290" s="671">
        <v>4</v>
      </c>
      <c r="S290" s="682">
        <v>0.5714285714285714</v>
      </c>
      <c r="T290" s="706">
        <v>1.5</v>
      </c>
      <c r="U290" s="242">
        <v>0.5</v>
      </c>
    </row>
    <row r="291" spans="1:21" ht="14.4" customHeight="1" x14ac:dyDescent="0.3">
      <c r="A291" s="680">
        <v>18</v>
      </c>
      <c r="B291" s="671" t="s">
        <v>495</v>
      </c>
      <c r="C291" s="671">
        <v>89301182</v>
      </c>
      <c r="D291" s="703" t="s">
        <v>2438</v>
      </c>
      <c r="E291" s="704" t="s">
        <v>1608</v>
      </c>
      <c r="F291" s="671" t="s">
        <v>1586</v>
      </c>
      <c r="G291" s="671" t="s">
        <v>1987</v>
      </c>
      <c r="H291" s="671" t="s">
        <v>494</v>
      </c>
      <c r="I291" s="671" t="s">
        <v>1988</v>
      </c>
      <c r="J291" s="671" t="s">
        <v>1989</v>
      </c>
      <c r="K291" s="671" t="s">
        <v>721</v>
      </c>
      <c r="L291" s="705">
        <v>102.89</v>
      </c>
      <c r="M291" s="705">
        <v>102.89</v>
      </c>
      <c r="N291" s="671">
        <v>1</v>
      </c>
      <c r="O291" s="706">
        <v>0.5</v>
      </c>
      <c r="P291" s="705">
        <v>102.89</v>
      </c>
      <c r="Q291" s="682">
        <v>1</v>
      </c>
      <c r="R291" s="671">
        <v>1</v>
      </c>
      <c r="S291" s="682">
        <v>1</v>
      </c>
      <c r="T291" s="706">
        <v>0.5</v>
      </c>
      <c r="U291" s="242">
        <v>1</v>
      </c>
    </row>
    <row r="292" spans="1:21" ht="14.4" customHeight="1" x14ac:dyDescent="0.3">
      <c r="A292" s="680">
        <v>18</v>
      </c>
      <c r="B292" s="671" t="s">
        <v>495</v>
      </c>
      <c r="C292" s="671">
        <v>89301182</v>
      </c>
      <c r="D292" s="703" t="s">
        <v>2438</v>
      </c>
      <c r="E292" s="704" t="s">
        <v>1608</v>
      </c>
      <c r="F292" s="671" t="s">
        <v>1586</v>
      </c>
      <c r="G292" s="671" t="s">
        <v>1657</v>
      </c>
      <c r="H292" s="671" t="s">
        <v>494</v>
      </c>
      <c r="I292" s="671" t="s">
        <v>1658</v>
      </c>
      <c r="J292" s="671" t="s">
        <v>1659</v>
      </c>
      <c r="K292" s="671" t="s">
        <v>1660</v>
      </c>
      <c r="L292" s="705">
        <v>432.32</v>
      </c>
      <c r="M292" s="705">
        <v>9943.3599999999988</v>
      </c>
      <c r="N292" s="671">
        <v>23</v>
      </c>
      <c r="O292" s="706">
        <v>11.5</v>
      </c>
      <c r="P292" s="705">
        <v>2593.92</v>
      </c>
      <c r="Q292" s="682">
        <v>0.26086956521739135</v>
      </c>
      <c r="R292" s="671">
        <v>6</v>
      </c>
      <c r="S292" s="682">
        <v>0.2608695652173913</v>
      </c>
      <c r="T292" s="706">
        <v>3</v>
      </c>
      <c r="U292" s="242">
        <v>0.2608695652173913</v>
      </c>
    </row>
    <row r="293" spans="1:21" ht="14.4" customHeight="1" x14ac:dyDescent="0.3">
      <c r="A293" s="680">
        <v>18</v>
      </c>
      <c r="B293" s="671" t="s">
        <v>495</v>
      </c>
      <c r="C293" s="671">
        <v>89301182</v>
      </c>
      <c r="D293" s="703" t="s">
        <v>2438</v>
      </c>
      <c r="E293" s="704" t="s">
        <v>1608</v>
      </c>
      <c r="F293" s="671" t="s">
        <v>1586</v>
      </c>
      <c r="G293" s="671" t="s">
        <v>1657</v>
      </c>
      <c r="H293" s="671" t="s">
        <v>494</v>
      </c>
      <c r="I293" s="671" t="s">
        <v>1990</v>
      </c>
      <c r="J293" s="671" t="s">
        <v>1659</v>
      </c>
      <c r="K293" s="671" t="s">
        <v>1991</v>
      </c>
      <c r="L293" s="705">
        <v>144.1</v>
      </c>
      <c r="M293" s="705">
        <v>288.2</v>
      </c>
      <c r="N293" s="671">
        <v>2</v>
      </c>
      <c r="O293" s="706">
        <v>1</v>
      </c>
      <c r="P293" s="705"/>
      <c r="Q293" s="682">
        <v>0</v>
      </c>
      <c r="R293" s="671"/>
      <c r="S293" s="682">
        <v>0</v>
      </c>
      <c r="T293" s="706"/>
      <c r="U293" s="242">
        <v>0</v>
      </c>
    </row>
    <row r="294" spans="1:21" ht="14.4" customHeight="1" x14ac:dyDescent="0.3">
      <c r="A294" s="680">
        <v>18</v>
      </c>
      <c r="B294" s="671" t="s">
        <v>495</v>
      </c>
      <c r="C294" s="671">
        <v>89301182</v>
      </c>
      <c r="D294" s="703" t="s">
        <v>2438</v>
      </c>
      <c r="E294" s="704" t="s">
        <v>1608</v>
      </c>
      <c r="F294" s="671" t="s">
        <v>1586</v>
      </c>
      <c r="G294" s="671" t="s">
        <v>1657</v>
      </c>
      <c r="H294" s="671" t="s">
        <v>494</v>
      </c>
      <c r="I294" s="671" t="s">
        <v>1689</v>
      </c>
      <c r="J294" s="671" t="s">
        <v>1690</v>
      </c>
      <c r="K294" s="671" t="s">
        <v>1691</v>
      </c>
      <c r="L294" s="705">
        <v>162.13</v>
      </c>
      <c r="M294" s="705">
        <v>162.13</v>
      </c>
      <c r="N294" s="671">
        <v>1</v>
      </c>
      <c r="O294" s="706">
        <v>1</v>
      </c>
      <c r="P294" s="705"/>
      <c r="Q294" s="682">
        <v>0</v>
      </c>
      <c r="R294" s="671"/>
      <c r="S294" s="682">
        <v>0</v>
      </c>
      <c r="T294" s="706"/>
      <c r="U294" s="242">
        <v>0</v>
      </c>
    </row>
    <row r="295" spans="1:21" ht="14.4" customHeight="1" x14ac:dyDescent="0.3">
      <c r="A295" s="680">
        <v>18</v>
      </c>
      <c r="B295" s="671" t="s">
        <v>495</v>
      </c>
      <c r="C295" s="671">
        <v>89301182</v>
      </c>
      <c r="D295" s="703" t="s">
        <v>2438</v>
      </c>
      <c r="E295" s="704" t="s">
        <v>1608</v>
      </c>
      <c r="F295" s="671" t="s">
        <v>1586</v>
      </c>
      <c r="G295" s="671" t="s">
        <v>1661</v>
      </c>
      <c r="H295" s="671" t="s">
        <v>494</v>
      </c>
      <c r="I295" s="671" t="s">
        <v>1273</v>
      </c>
      <c r="J295" s="671" t="s">
        <v>1274</v>
      </c>
      <c r="K295" s="671" t="s">
        <v>1275</v>
      </c>
      <c r="L295" s="705">
        <v>139.46</v>
      </c>
      <c r="M295" s="705">
        <v>1255.1400000000001</v>
      </c>
      <c r="N295" s="671">
        <v>9</v>
      </c>
      <c r="O295" s="706">
        <v>3.5</v>
      </c>
      <c r="P295" s="705"/>
      <c r="Q295" s="682">
        <v>0</v>
      </c>
      <c r="R295" s="671"/>
      <c r="S295" s="682">
        <v>0</v>
      </c>
      <c r="T295" s="706"/>
      <c r="U295" s="242">
        <v>0</v>
      </c>
    </row>
    <row r="296" spans="1:21" ht="14.4" customHeight="1" x14ac:dyDescent="0.3">
      <c r="A296" s="680">
        <v>18</v>
      </c>
      <c r="B296" s="671" t="s">
        <v>495</v>
      </c>
      <c r="C296" s="671">
        <v>89301182</v>
      </c>
      <c r="D296" s="703" t="s">
        <v>2438</v>
      </c>
      <c r="E296" s="704" t="s">
        <v>1608</v>
      </c>
      <c r="F296" s="671" t="s">
        <v>1586</v>
      </c>
      <c r="G296" s="671" t="s">
        <v>1661</v>
      </c>
      <c r="H296" s="671" t="s">
        <v>494</v>
      </c>
      <c r="I296" s="671" t="s">
        <v>1306</v>
      </c>
      <c r="J296" s="671" t="s">
        <v>1274</v>
      </c>
      <c r="K296" s="671" t="s">
        <v>1307</v>
      </c>
      <c r="L296" s="705">
        <v>464.86</v>
      </c>
      <c r="M296" s="705">
        <v>3254.02</v>
      </c>
      <c r="N296" s="671">
        <v>7</v>
      </c>
      <c r="O296" s="706">
        <v>4</v>
      </c>
      <c r="P296" s="705">
        <v>1859.44</v>
      </c>
      <c r="Q296" s="682">
        <v>0.5714285714285714</v>
      </c>
      <c r="R296" s="671">
        <v>4</v>
      </c>
      <c r="S296" s="682">
        <v>0.5714285714285714</v>
      </c>
      <c r="T296" s="706">
        <v>2</v>
      </c>
      <c r="U296" s="242">
        <v>0.5</v>
      </c>
    </row>
    <row r="297" spans="1:21" ht="14.4" customHeight="1" x14ac:dyDescent="0.3">
      <c r="A297" s="680">
        <v>18</v>
      </c>
      <c r="B297" s="671" t="s">
        <v>495</v>
      </c>
      <c r="C297" s="671">
        <v>89301182</v>
      </c>
      <c r="D297" s="703" t="s">
        <v>2438</v>
      </c>
      <c r="E297" s="704" t="s">
        <v>1608</v>
      </c>
      <c r="F297" s="671" t="s">
        <v>1586</v>
      </c>
      <c r="G297" s="671" t="s">
        <v>1661</v>
      </c>
      <c r="H297" s="671" t="s">
        <v>494</v>
      </c>
      <c r="I297" s="671" t="s">
        <v>1662</v>
      </c>
      <c r="J297" s="671" t="s">
        <v>1303</v>
      </c>
      <c r="K297" s="671" t="s">
        <v>1663</v>
      </c>
      <c r="L297" s="705">
        <v>185.9</v>
      </c>
      <c r="M297" s="705">
        <v>4275.7000000000007</v>
      </c>
      <c r="N297" s="671">
        <v>23</v>
      </c>
      <c r="O297" s="706">
        <v>11.5</v>
      </c>
      <c r="P297" s="705">
        <v>1487.2000000000003</v>
      </c>
      <c r="Q297" s="682">
        <v>0.34782608695652173</v>
      </c>
      <c r="R297" s="671">
        <v>8</v>
      </c>
      <c r="S297" s="682">
        <v>0.34782608695652173</v>
      </c>
      <c r="T297" s="706">
        <v>5.5</v>
      </c>
      <c r="U297" s="242">
        <v>0.47826086956521741</v>
      </c>
    </row>
    <row r="298" spans="1:21" ht="14.4" customHeight="1" x14ac:dyDescent="0.3">
      <c r="A298" s="680">
        <v>18</v>
      </c>
      <c r="B298" s="671" t="s">
        <v>495</v>
      </c>
      <c r="C298" s="671">
        <v>89301182</v>
      </c>
      <c r="D298" s="703" t="s">
        <v>2438</v>
      </c>
      <c r="E298" s="704" t="s">
        <v>1608</v>
      </c>
      <c r="F298" s="671" t="s">
        <v>1586</v>
      </c>
      <c r="G298" s="671" t="s">
        <v>1661</v>
      </c>
      <c r="H298" s="671" t="s">
        <v>494</v>
      </c>
      <c r="I298" s="671" t="s">
        <v>1302</v>
      </c>
      <c r="J298" s="671" t="s">
        <v>1303</v>
      </c>
      <c r="K298" s="671" t="s">
        <v>1304</v>
      </c>
      <c r="L298" s="705">
        <v>619.66</v>
      </c>
      <c r="M298" s="705">
        <v>8675.24</v>
      </c>
      <c r="N298" s="671">
        <v>14</v>
      </c>
      <c r="O298" s="706">
        <v>9.5</v>
      </c>
      <c r="P298" s="705">
        <v>2478.64</v>
      </c>
      <c r="Q298" s="682">
        <v>0.2857142857142857</v>
      </c>
      <c r="R298" s="671">
        <v>4</v>
      </c>
      <c r="S298" s="682">
        <v>0.2857142857142857</v>
      </c>
      <c r="T298" s="706">
        <v>2.5</v>
      </c>
      <c r="U298" s="242">
        <v>0.26315789473684209</v>
      </c>
    </row>
    <row r="299" spans="1:21" ht="14.4" customHeight="1" x14ac:dyDescent="0.3">
      <c r="A299" s="680">
        <v>18</v>
      </c>
      <c r="B299" s="671" t="s">
        <v>495</v>
      </c>
      <c r="C299" s="671">
        <v>89301182</v>
      </c>
      <c r="D299" s="703" t="s">
        <v>2438</v>
      </c>
      <c r="E299" s="704" t="s">
        <v>1608</v>
      </c>
      <c r="F299" s="671" t="s">
        <v>1586</v>
      </c>
      <c r="G299" s="671" t="s">
        <v>1661</v>
      </c>
      <c r="H299" s="671" t="s">
        <v>494</v>
      </c>
      <c r="I299" s="671" t="s">
        <v>1992</v>
      </c>
      <c r="J299" s="671" t="s">
        <v>1993</v>
      </c>
      <c r="K299" s="671" t="s">
        <v>1994</v>
      </c>
      <c r="L299" s="705">
        <v>0</v>
      </c>
      <c r="M299" s="705">
        <v>0</v>
      </c>
      <c r="N299" s="671">
        <v>1</v>
      </c>
      <c r="O299" s="706">
        <v>1</v>
      </c>
      <c r="P299" s="705"/>
      <c r="Q299" s="682"/>
      <c r="R299" s="671"/>
      <c r="S299" s="682">
        <v>0</v>
      </c>
      <c r="T299" s="706"/>
      <c r="U299" s="242">
        <v>0</v>
      </c>
    </row>
    <row r="300" spans="1:21" ht="14.4" customHeight="1" x14ac:dyDescent="0.3">
      <c r="A300" s="680">
        <v>18</v>
      </c>
      <c r="B300" s="671" t="s">
        <v>495</v>
      </c>
      <c r="C300" s="671">
        <v>89301182</v>
      </c>
      <c r="D300" s="703" t="s">
        <v>2438</v>
      </c>
      <c r="E300" s="704" t="s">
        <v>1608</v>
      </c>
      <c r="F300" s="671" t="s">
        <v>1586</v>
      </c>
      <c r="G300" s="671" t="s">
        <v>1661</v>
      </c>
      <c r="H300" s="671" t="s">
        <v>494</v>
      </c>
      <c r="I300" s="671" t="s">
        <v>1995</v>
      </c>
      <c r="J300" s="671" t="s">
        <v>1996</v>
      </c>
      <c r="K300" s="671" t="s">
        <v>1997</v>
      </c>
      <c r="L300" s="705">
        <v>173.51</v>
      </c>
      <c r="M300" s="705">
        <v>173.51</v>
      </c>
      <c r="N300" s="671">
        <v>1</v>
      </c>
      <c r="O300" s="706">
        <v>1</v>
      </c>
      <c r="P300" s="705"/>
      <c r="Q300" s="682">
        <v>0</v>
      </c>
      <c r="R300" s="671"/>
      <c r="S300" s="682">
        <v>0</v>
      </c>
      <c r="T300" s="706"/>
      <c r="U300" s="242">
        <v>0</v>
      </c>
    </row>
    <row r="301" spans="1:21" ht="14.4" customHeight="1" x14ac:dyDescent="0.3">
      <c r="A301" s="680">
        <v>18</v>
      </c>
      <c r="B301" s="671" t="s">
        <v>495</v>
      </c>
      <c r="C301" s="671">
        <v>89301182</v>
      </c>
      <c r="D301" s="703" t="s">
        <v>2438</v>
      </c>
      <c r="E301" s="704" t="s">
        <v>1608</v>
      </c>
      <c r="F301" s="671" t="s">
        <v>1586</v>
      </c>
      <c r="G301" s="671" t="s">
        <v>1661</v>
      </c>
      <c r="H301" s="671" t="s">
        <v>494</v>
      </c>
      <c r="I301" s="671" t="s">
        <v>1998</v>
      </c>
      <c r="J301" s="671" t="s">
        <v>1999</v>
      </c>
      <c r="K301" s="671" t="s">
        <v>2000</v>
      </c>
      <c r="L301" s="705">
        <v>185.9</v>
      </c>
      <c r="M301" s="705">
        <v>557.70000000000005</v>
      </c>
      <c r="N301" s="671">
        <v>3</v>
      </c>
      <c r="O301" s="706">
        <v>1</v>
      </c>
      <c r="P301" s="705">
        <v>557.70000000000005</v>
      </c>
      <c r="Q301" s="682">
        <v>1</v>
      </c>
      <c r="R301" s="671">
        <v>3</v>
      </c>
      <c r="S301" s="682">
        <v>1</v>
      </c>
      <c r="T301" s="706">
        <v>1</v>
      </c>
      <c r="U301" s="242">
        <v>1</v>
      </c>
    </row>
    <row r="302" spans="1:21" ht="14.4" customHeight="1" x14ac:dyDescent="0.3">
      <c r="A302" s="680">
        <v>18</v>
      </c>
      <c r="B302" s="671" t="s">
        <v>495</v>
      </c>
      <c r="C302" s="671">
        <v>89301182</v>
      </c>
      <c r="D302" s="703" t="s">
        <v>2438</v>
      </c>
      <c r="E302" s="704" t="s">
        <v>1608</v>
      </c>
      <c r="F302" s="671" t="s">
        <v>1586</v>
      </c>
      <c r="G302" s="671" t="s">
        <v>1661</v>
      </c>
      <c r="H302" s="671" t="s">
        <v>494</v>
      </c>
      <c r="I302" s="671" t="s">
        <v>2001</v>
      </c>
      <c r="J302" s="671" t="s">
        <v>2002</v>
      </c>
      <c r="K302" s="671" t="s">
        <v>2003</v>
      </c>
      <c r="L302" s="705">
        <v>173.51</v>
      </c>
      <c r="M302" s="705">
        <v>520.53</v>
      </c>
      <c r="N302" s="671">
        <v>3</v>
      </c>
      <c r="O302" s="706">
        <v>1.5</v>
      </c>
      <c r="P302" s="705"/>
      <c r="Q302" s="682">
        <v>0</v>
      </c>
      <c r="R302" s="671"/>
      <c r="S302" s="682">
        <v>0</v>
      </c>
      <c r="T302" s="706"/>
      <c r="U302" s="242">
        <v>0</v>
      </c>
    </row>
    <row r="303" spans="1:21" ht="14.4" customHeight="1" x14ac:dyDescent="0.3">
      <c r="A303" s="680">
        <v>18</v>
      </c>
      <c r="B303" s="671" t="s">
        <v>495</v>
      </c>
      <c r="C303" s="671">
        <v>89301182</v>
      </c>
      <c r="D303" s="703" t="s">
        <v>2438</v>
      </c>
      <c r="E303" s="704" t="s">
        <v>1608</v>
      </c>
      <c r="F303" s="671" t="s">
        <v>1586</v>
      </c>
      <c r="G303" s="671" t="s">
        <v>1664</v>
      </c>
      <c r="H303" s="671" t="s">
        <v>869</v>
      </c>
      <c r="I303" s="671" t="s">
        <v>1392</v>
      </c>
      <c r="J303" s="671" t="s">
        <v>1575</v>
      </c>
      <c r="K303" s="671" t="s">
        <v>1576</v>
      </c>
      <c r="L303" s="705">
        <v>1713.59</v>
      </c>
      <c r="M303" s="705">
        <v>1713.59</v>
      </c>
      <c r="N303" s="671">
        <v>1</v>
      </c>
      <c r="O303" s="706">
        <v>0.5</v>
      </c>
      <c r="P303" s="705"/>
      <c r="Q303" s="682">
        <v>0</v>
      </c>
      <c r="R303" s="671"/>
      <c r="S303" s="682">
        <v>0</v>
      </c>
      <c r="T303" s="706"/>
      <c r="U303" s="242">
        <v>0</v>
      </c>
    </row>
    <row r="304" spans="1:21" ht="14.4" customHeight="1" x14ac:dyDescent="0.3">
      <c r="A304" s="680">
        <v>18</v>
      </c>
      <c r="B304" s="671" t="s">
        <v>495</v>
      </c>
      <c r="C304" s="671">
        <v>89301182</v>
      </c>
      <c r="D304" s="703" t="s">
        <v>2438</v>
      </c>
      <c r="E304" s="704" t="s">
        <v>1608</v>
      </c>
      <c r="F304" s="671" t="s">
        <v>1586</v>
      </c>
      <c r="G304" s="671" t="s">
        <v>1664</v>
      </c>
      <c r="H304" s="671" t="s">
        <v>869</v>
      </c>
      <c r="I304" s="671" t="s">
        <v>2004</v>
      </c>
      <c r="J304" s="671" t="s">
        <v>2005</v>
      </c>
      <c r="K304" s="671" t="s">
        <v>2006</v>
      </c>
      <c r="L304" s="705">
        <v>3084.32</v>
      </c>
      <c r="M304" s="705">
        <v>15421.6</v>
      </c>
      <c r="N304" s="671">
        <v>5</v>
      </c>
      <c r="O304" s="706">
        <v>2</v>
      </c>
      <c r="P304" s="705"/>
      <c r="Q304" s="682">
        <v>0</v>
      </c>
      <c r="R304" s="671"/>
      <c r="S304" s="682">
        <v>0</v>
      </c>
      <c r="T304" s="706"/>
      <c r="U304" s="242">
        <v>0</v>
      </c>
    </row>
    <row r="305" spans="1:21" ht="14.4" customHeight="1" x14ac:dyDescent="0.3">
      <c r="A305" s="680">
        <v>18</v>
      </c>
      <c r="B305" s="671" t="s">
        <v>495</v>
      </c>
      <c r="C305" s="671">
        <v>89301182</v>
      </c>
      <c r="D305" s="703" t="s">
        <v>2438</v>
      </c>
      <c r="E305" s="704" t="s">
        <v>1608</v>
      </c>
      <c r="F305" s="671" t="s">
        <v>1586</v>
      </c>
      <c r="G305" s="671" t="s">
        <v>1665</v>
      </c>
      <c r="H305" s="671" t="s">
        <v>494</v>
      </c>
      <c r="I305" s="671" t="s">
        <v>2007</v>
      </c>
      <c r="J305" s="671" t="s">
        <v>2008</v>
      </c>
      <c r="K305" s="671" t="s">
        <v>1651</v>
      </c>
      <c r="L305" s="705">
        <v>0</v>
      </c>
      <c r="M305" s="705">
        <v>0</v>
      </c>
      <c r="N305" s="671">
        <v>15</v>
      </c>
      <c r="O305" s="706">
        <v>5</v>
      </c>
      <c r="P305" s="705">
        <v>0</v>
      </c>
      <c r="Q305" s="682"/>
      <c r="R305" s="671">
        <v>10</v>
      </c>
      <c r="S305" s="682">
        <v>0.66666666666666663</v>
      </c>
      <c r="T305" s="706">
        <v>3</v>
      </c>
      <c r="U305" s="242">
        <v>0.6</v>
      </c>
    </row>
    <row r="306" spans="1:21" ht="14.4" customHeight="1" x14ac:dyDescent="0.3">
      <c r="A306" s="680">
        <v>18</v>
      </c>
      <c r="B306" s="671" t="s">
        <v>495</v>
      </c>
      <c r="C306" s="671">
        <v>89301182</v>
      </c>
      <c r="D306" s="703" t="s">
        <v>2438</v>
      </c>
      <c r="E306" s="704" t="s">
        <v>1608</v>
      </c>
      <c r="F306" s="671" t="s">
        <v>1586</v>
      </c>
      <c r="G306" s="671" t="s">
        <v>1665</v>
      </c>
      <c r="H306" s="671" t="s">
        <v>494</v>
      </c>
      <c r="I306" s="671" t="s">
        <v>1763</v>
      </c>
      <c r="J306" s="671" t="s">
        <v>1693</v>
      </c>
      <c r="K306" s="671" t="s">
        <v>1625</v>
      </c>
      <c r="L306" s="705">
        <v>0</v>
      </c>
      <c r="M306" s="705">
        <v>0</v>
      </c>
      <c r="N306" s="671">
        <v>1</v>
      </c>
      <c r="O306" s="706">
        <v>0.5</v>
      </c>
      <c r="P306" s="705"/>
      <c r="Q306" s="682"/>
      <c r="R306" s="671"/>
      <c r="S306" s="682">
        <v>0</v>
      </c>
      <c r="T306" s="706"/>
      <c r="U306" s="242">
        <v>0</v>
      </c>
    </row>
    <row r="307" spans="1:21" ht="14.4" customHeight="1" x14ac:dyDescent="0.3">
      <c r="A307" s="680">
        <v>18</v>
      </c>
      <c r="B307" s="671" t="s">
        <v>495</v>
      </c>
      <c r="C307" s="671">
        <v>89301182</v>
      </c>
      <c r="D307" s="703" t="s">
        <v>2438</v>
      </c>
      <c r="E307" s="704" t="s">
        <v>1608</v>
      </c>
      <c r="F307" s="671" t="s">
        <v>1586</v>
      </c>
      <c r="G307" s="671" t="s">
        <v>1665</v>
      </c>
      <c r="H307" s="671" t="s">
        <v>494</v>
      </c>
      <c r="I307" s="671" t="s">
        <v>1036</v>
      </c>
      <c r="J307" s="671" t="s">
        <v>1037</v>
      </c>
      <c r="K307" s="671" t="s">
        <v>1038</v>
      </c>
      <c r="L307" s="705">
        <v>0</v>
      </c>
      <c r="M307" s="705">
        <v>0</v>
      </c>
      <c r="N307" s="671">
        <v>2</v>
      </c>
      <c r="O307" s="706">
        <v>1.5</v>
      </c>
      <c r="P307" s="705">
        <v>0</v>
      </c>
      <c r="Q307" s="682"/>
      <c r="R307" s="671">
        <v>2</v>
      </c>
      <c r="S307" s="682">
        <v>1</v>
      </c>
      <c r="T307" s="706">
        <v>1.5</v>
      </c>
      <c r="U307" s="242">
        <v>1</v>
      </c>
    </row>
    <row r="308" spans="1:21" ht="14.4" customHeight="1" x14ac:dyDescent="0.3">
      <c r="A308" s="680">
        <v>18</v>
      </c>
      <c r="B308" s="671" t="s">
        <v>495</v>
      </c>
      <c r="C308" s="671">
        <v>89301182</v>
      </c>
      <c r="D308" s="703" t="s">
        <v>2438</v>
      </c>
      <c r="E308" s="704" t="s">
        <v>1608</v>
      </c>
      <c r="F308" s="671" t="s">
        <v>1586</v>
      </c>
      <c r="G308" s="671" t="s">
        <v>1665</v>
      </c>
      <c r="H308" s="671" t="s">
        <v>494</v>
      </c>
      <c r="I308" s="671" t="s">
        <v>2009</v>
      </c>
      <c r="J308" s="671" t="s">
        <v>1037</v>
      </c>
      <c r="K308" s="671" t="s">
        <v>1651</v>
      </c>
      <c r="L308" s="705">
        <v>0</v>
      </c>
      <c r="M308" s="705">
        <v>0</v>
      </c>
      <c r="N308" s="671">
        <v>2</v>
      </c>
      <c r="O308" s="706">
        <v>1.5</v>
      </c>
      <c r="P308" s="705">
        <v>0</v>
      </c>
      <c r="Q308" s="682"/>
      <c r="R308" s="671">
        <v>2</v>
      </c>
      <c r="S308" s="682">
        <v>1</v>
      </c>
      <c r="T308" s="706">
        <v>1.5</v>
      </c>
      <c r="U308" s="242">
        <v>1</v>
      </c>
    </row>
    <row r="309" spans="1:21" ht="14.4" customHeight="1" x14ac:dyDescent="0.3">
      <c r="A309" s="680">
        <v>18</v>
      </c>
      <c r="B309" s="671" t="s">
        <v>495</v>
      </c>
      <c r="C309" s="671">
        <v>89301182</v>
      </c>
      <c r="D309" s="703" t="s">
        <v>2438</v>
      </c>
      <c r="E309" s="704" t="s">
        <v>1608</v>
      </c>
      <c r="F309" s="671" t="s">
        <v>1586</v>
      </c>
      <c r="G309" s="671" t="s">
        <v>1665</v>
      </c>
      <c r="H309" s="671" t="s">
        <v>494</v>
      </c>
      <c r="I309" s="671" t="s">
        <v>2010</v>
      </c>
      <c r="J309" s="671" t="s">
        <v>2011</v>
      </c>
      <c r="K309" s="671" t="s">
        <v>2012</v>
      </c>
      <c r="L309" s="705">
        <v>0</v>
      </c>
      <c r="M309" s="705">
        <v>0</v>
      </c>
      <c r="N309" s="671">
        <v>2</v>
      </c>
      <c r="O309" s="706">
        <v>1.5</v>
      </c>
      <c r="P309" s="705">
        <v>0</v>
      </c>
      <c r="Q309" s="682"/>
      <c r="R309" s="671">
        <v>2</v>
      </c>
      <c r="S309" s="682">
        <v>1</v>
      </c>
      <c r="T309" s="706">
        <v>1.5</v>
      </c>
      <c r="U309" s="242">
        <v>1</v>
      </c>
    </row>
    <row r="310" spans="1:21" ht="14.4" customHeight="1" x14ac:dyDescent="0.3">
      <c r="A310" s="680">
        <v>18</v>
      </c>
      <c r="B310" s="671" t="s">
        <v>495</v>
      </c>
      <c r="C310" s="671">
        <v>89301182</v>
      </c>
      <c r="D310" s="703" t="s">
        <v>2438</v>
      </c>
      <c r="E310" s="704" t="s">
        <v>1608</v>
      </c>
      <c r="F310" s="671" t="s">
        <v>1586</v>
      </c>
      <c r="G310" s="671" t="s">
        <v>1665</v>
      </c>
      <c r="H310" s="671" t="s">
        <v>494</v>
      </c>
      <c r="I310" s="671" t="s">
        <v>2013</v>
      </c>
      <c r="J310" s="671" t="s">
        <v>2014</v>
      </c>
      <c r="K310" s="671" t="s">
        <v>2015</v>
      </c>
      <c r="L310" s="705">
        <v>0</v>
      </c>
      <c r="M310" s="705">
        <v>0</v>
      </c>
      <c r="N310" s="671">
        <v>1</v>
      </c>
      <c r="O310" s="706">
        <v>0.5</v>
      </c>
      <c r="P310" s="705"/>
      <c r="Q310" s="682"/>
      <c r="R310" s="671"/>
      <c r="S310" s="682">
        <v>0</v>
      </c>
      <c r="T310" s="706"/>
      <c r="U310" s="242">
        <v>0</v>
      </c>
    </row>
    <row r="311" spans="1:21" ht="14.4" customHeight="1" x14ac:dyDescent="0.3">
      <c r="A311" s="680">
        <v>18</v>
      </c>
      <c r="B311" s="671" t="s">
        <v>495</v>
      </c>
      <c r="C311" s="671">
        <v>89301182</v>
      </c>
      <c r="D311" s="703" t="s">
        <v>2438</v>
      </c>
      <c r="E311" s="704" t="s">
        <v>1608</v>
      </c>
      <c r="F311" s="671" t="s">
        <v>1586</v>
      </c>
      <c r="G311" s="671" t="s">
        <v>2016</v>
      </c>
      <c r="H311" s="671" t="s">
        <v>494</v>
      </c>
      <c r="I311" s="671" t="s">
        <v>2017</v>
      </c>
      <c r="J311" s="671" t="s">
        <v>2018</v>
      </c>
      <c r="K311" s="671" t="s">
        <v>2019</v>
      </c>
      <c r="L311" s="705">
        <v>0</v>
      </c>
      <c r="M311" s="705">
        <v>0</v>
      </c>
      <c r="N311" s="671">
        <v>1</v>
      </c>
      <c r="O311" s="706">
        <v>1</v>
      </c>
      <c r="P311" s="705"/>
      <c r="Q311" s="682"/>
      <c r="R311" s="671"/>
      <c r="S311" s="682">
        <v>0</v>
      </c>
      <c r="T311" s="706"/>
      <c r="U311" s="242">
        <v>0</v>
      </c>
    </row>
    <row r="312" spans="1:21" ht="14.4" customHeight="1" x14ac:dyDescent="0.3">
      <c r="A312" s="680">
        <v>18</v>
      </c>
      <c r="B312" s="671" t="s">
        <v>495</v>
      </c>
      <c r="C312" s="671">
        <v>89301182</v>
      </c>
      <c r="D312" s="703" t="s">
        <v>2438</v>
      </c>
      <c r="E312" s="704" t="s">
        <v>1608</v>
      </c>
      <c r="F312" s="671" t="s">
        <v>1586</v>
      </c>
      <c r="G312" s="671" t="s">
        <v>2020</v>
      </c>
      <c r="H312" s="671" t="s">
        <v>494</v>
      </c>
      <c r="I312" s="671" t="s">
        <v>2021</v>
      </c>
      <c r="J312" s="671" t="s">
        <v>2022</v>
      </c>
      <c r="K312" s="671" t="s">
        <v>2023</v>
      </c>
      <c r="L312" s="705">
        <v>102.88</v>
      </c>
      <c r="M312" s="705">
        <v>411.52</v>
      </c>
      <c r="N312" s="671">
        <v>4</v>
      </c>
      <c r="O312" s="706">
        <v>1.5</v>
      </c>
      <c r="P312" s="705"/>
      <c r="Q312" s="682">
        <v>0</v>
      </c>
      <c r="R312" s="671"/>
      <c r="S312" s="682">
        <v>0</v>
      </c>
      <c r="T312" s="706"/>
      <c r="U312" s="242">
        <v>0</v>
      </c>
    </row>
    <row r="313" spans="1:21" ht="14.4" customHeight="1" x14ac:dyDescent="0.3">
      <c r="A313" s="680">
        <v>18</v>
      </c>
      <c r="B313" s="671" t="s">
        <v>495</v>
      </c>
      <c r="C313" s="671">
        <v>89301182</v>
      </c>
      <c r="D313" s="703" t="s">
        <v>2438</v>
      </c>
      <c r="E313" s="704" t="s">
        <v>1608</v>
      </c>
      <c r="F313" s="671" t="s">
        <v>1586</v>
      </c>
      <c r="G313" s="671" t="s">
        <v>2024</v>
      </c>
      <c r="H313" s="671" t="s">
        <v>494</v>
      </c>
      <c r="I313" s="671" t="s">
        <v>2025</v>
      </c>
      <c r="J313" s="671" t="s">
        <v>2026</v>
      </c>
      <c r="K313" s="671" t="s">
        <v>2012</v>
      </c>
      <c r="L313" s="705">
        <v>166.59</v>
      </c>
      <c r="M313" s="705">
        <v>666.36</v>
      </c>
      <c r="N313" s="671">
        <v>4</v>
      </c>
      <c r="O313" s="706">
        <v>0.5</v>
      </c>
      <c r="P313" s="705"/>
      <c r="Q313" s="682">
        <v>0</v>
      </c>
      <c r="R313" s="671"/>
      <c r="S313" s="682">
        <v>0</v>
      </c>
      <c r="T313" s="706"/>
      <c r="U313" s="242">
        <v>0</v>
      </c>
    </row>
    <row r="314" spans="1:21" ht="14.4" customHeight="1" x14ac:dyDescent="0.3">
      <c r="A314" s="680">
        <v>18</v>
      </c>
      <c r="B314" s="671" t="s">
        <v>495</v>
      </c>
      <c r="C314" s="671">
        <v>89301182</v>
      </c>
      <c r="D314" s="703" t="s">
        <v>2438</v>
      </c>
      <c r="E314" s="704" t="s">
        <v>1608</v>
      </c>
      <c r="F314" s="671" t="s">
        <v>1586</v>
      </c>
      <c r="G314" s="671" t="s">
        <v>2024</v>
      </c>
      <c r="H314" s="671" t="s">
        <v>494</v>
      </c>
      <c r="I314" s="671" t="s">
        <v>2027</v>
      </c>
      <c r="J314" s="671" t="s">
        <v>2028</v>
      </c>
      <c r="K314" s="671" t="s">
        <v>2029</v>
      </c>
      <c r="L314" s="705">
        <v>0</v>
      </c>
      <c r="M314" s="705">
        <v>0</v>
      </c>
      <c r="N314" s="671">
        <v>1</v>
      </c>
      <c r="O314" s="706">
        <v>0.5</v>
      </c>
      <c r="P314" s="705"/>
      <c r="Q314" s="682"/>
      <c r="R314" s="671"/>
      <c r="S314" s="682">
        <v>0</v>
      </c>
      <c r="T314" s="706"/>
      <c r="U314" s="242">
        <v>0</v>
      </c>
    </row>
    <row r="315" spans="1:21" ht="14.4" customHeight="1" x14ac:dyDescent="0.3">
      <c r="A315" s="680">
        <v>18</v>
      </c>
      <c r="B315" s="671" t="s">
        <v>495</v>
      </c>
      <c r="C315" s="671">
        <v>89301182</v>
      </c>
      <c r="D315" s="703" t="s">
        <v>2438</v>
      </c>
      <c r="E315" s="704" t="s">
        <v>1608</v>
      </c>
      <c r="F315" s="671" t="s">
        <v>1586</v>
      </c>
      <c r="G315" s="671" t="s">
        <v>2024</v>
      </c>
      <c r="H315" s="671" t="s">
        <v>494</v>
      </c>
      <c r="I315" s="671" t="s">
        <v>2030</v>
      </c>
      <c r="J315" s="671" t="s">
        <v>2028</v>
      </c>
      <c r="K315" s="671" t="s">
        <v>2029</v>
      </c>
      <c r="L315" s="705">
        <v>0</v>
      </c>
      <c r="M315" s="705">
        <v>0</v>
      </c>
      <c r="N315" s="671">
        <v>1</v>
      </c>
      <c r="O315" s="706">
        <v>0.5</v>
      </c>
      <c r="P315" s="705"/>
      <c r="Q315" s="682"/>
      <c r="R315" s="671"/>
      <c r="S315" s="682">
        <v>0</v>
      </c>
      <c r="T315" s="706"/>
      <c r="U315" s="242">
        <v>0</v>
      </c>
    </row>
    <row r="316" spans="1:21" ht="14.4" customHeight="1" x14ac:dyDescent="0.3">
      <c r="A316" s="680">
        <v>18</v>
      </c>
      <c r="B316" s="671" t="s">
        <v>495</v>
      </c>
      <c r="C316" s="671">
        <v>89301182</v>
      </c>
      <c r="D316" s="703" t="s">
        <v>2438</v>
      </c>
      <c r="E316" s="704" t="s">
        <v>1608</v>
      </c>
      <c r="F316" s="671" t="s">
        <v>1587</v>
      </c>
      <c r="G316" s="671" t="s">
        <v>2031</v>
      </c>
      <c r="H316" s="671" t="s">
        <v>494</v>
      </c>
      <c r="I316" s="671" t="s">
        <v>2032</v>
      </c>
      <c r="J316" s="671" t="s">
        <v>2033</v>
      </c>
      <c r="K316" s="671"/>
      <c r="L316" s="705">
        <v>0</v>
      </c>
      <c r="M316" s="705">
        <v>0</v>
      </c>
      <c r="N316" s="671">
        <v>1</v>
      </c>
      <c r="O316" s="706">
        <v>1</v>
      </c>
      <c r="P316" s="705"/>
      <c r="Q316" s="682"/>
      <c r="R316" s="671"/>
      <c r="S316" s="682">
        <v>0</v>
      </c>
      <c r="T316" s="706"/>
      <c r="U316" s="242">
        <v>0</v>
      </c>
    </row>
    <row r="317" spans="1:21" ht="14.4" customHeight="1" x14ac:dyDescent="0.3">
      <c r="A317" s="680">
        <v>18</v>
      </c>
      <c r="B317" s="671" t="s">
        <v>495</v>
      </c>
      <c r="C317" s="671">
        <v>89301182</v>
      </c>
      <c r="D317" s="703" t="s">
        <v>2438</v>
      </c>
      <c r="E317" s="704" t="s">
        <v>1609</v>
      </c>
      <c r="F317" s="671" t="s">
        <v>1586</v>
      </c>
      <c r="G317" s="671" t="s">
        <v>1701</v>
      </c>
      <c r="H317" s="671" t="s">
        <v>494</v>
      </c>
      <c r="I317" s="671" t="s">
        <v>1076</v>
      </c>
      <c r="J317" s="671" t="s">
        <v>1077</v>
      </c>
      <c r="K317" s="671" t="s">
        <v>1078</v>
      </c>
      <c r="L317" s="705">
        <v>997</v>
      </c>
      <c r="M317" s="705">
        <v>1994</v>
      </c>
      <c r="N317" s="671">
        <v>2</v>
      </c>
      <c r="O317" s="706">
        <v>1</v>
      </c>
      <c r="P317" s="705">
        <v>1994</v>
      </c>
      <c r="Q317" s="682">
        <v>1</v>
      </c>
      <c r="R317" s="671">
        <v>2</v>
      </c>
      <c r="S317" s="682">
        <v>1</v>
      </c>
      <c r="T317" s="706">
        <v>1</v>
      </c>
      <c r="U317" s="242">
        <v>1</v>
      </c>
    </row>
    <row r="318" spans="1:21" ht="14.4" customHeight="1" x14ac:dyDescent="0.3">
      <c r="A318" s="680">
        <v>18</v>
      </c>
      <c r="B318" s="671" t="s">
        <v>495</v>
      </c>
      <c r="C318" s="671">
        <v>89301182</v>
      </c>
      <c r="D318" s="703" t="s">
        <v>2438</v>
      </c>
      <c r="E318" s="704" t="s">
        <v>1609</v>
      </c>
      <c r="F318" s="671" t="s">
        <v>1586</v>
      </c>
      <c r="G318" s="671" t="s">
        <v>1704</v>
      </c>
      <c r="H318" s="671" t="s">
        <v>494</v>
      </c>
      <c r="I318" s="671" t="s">
        <v>2034</v>
      </c>
      <c r="J318" s="671" t="s">
        <v>2035</v>
      </c>
      <c r="K318" s="671" t="s">
        <v>1707</v>
      </c>
      <c r="L318" s="705">
        <v>10.73</v>
      </c>
      <c r="M318" s="705">
        <v>21.46</v>
      </c>
      <c r="N318" s="671">
        <v>2</v>
      </c>
      <c r="O318" s="706">
        <v>0.5</v>
      </c>
      <c r="P318" s="705"/>
      <c r="Q318" s="682">
        <v>0</v>
      </c>
      <c r="R318" s="671"/>
      <c r="S318" s="682">
        <v>0</v>
      </c>
      <c r="T318" s="706"/>
      <c r="U318" s="242">
        <v>0</v>
      </c>
    </row>
    <row r="319" spans="1:21" ht="14.4" customHeight="1" x14ac:dyDescent="0.3">
      <c r="A319" s="680">
        <v>18</v>
      </c>
      <c r="B319" s="671" t="s">
        <v>495</v>
      </c>
      <c r="C319" s="671">
        <v>89301182</v>
      </c>
      <c r="D319" s="703" t="s">
        <v>2438</v>
      </c>
      <c r="E319" s="704" t="s">
        <v>1609</v>
      </c>
      <c r="F319" s="671" t="s">
        <v>1586</v>
      </c>
      <c r="G319" s="671" t="s">
        <v>1704</v>
      </c>
      <c r="H319" s="671" t="s">
        <v>494</v>
      </c>
      <c r="I319" s="671" t="s">
        <v>1811</v>
      </c>
      <c r="J319" s="671" t="s">
        <v>1812</v>
      </c>
      <c r="K319" s="671" t="s">
        <v>1317</v>
      </c>
      <c r="L319" s="705">
        <v>17.690000000000001</v>
      </c>
      <c r="M319" s="705">
        <v>70.760000000000005</v>
      </c>
      <c r="N319" s="671">
        <v>4</v>
      </c>
      <c r="O319" s="706">
        <v>2</v>
      </c>
      <c r="P319" s="705"/>
      <c r="Q319" s="682">
        <v>0</v>
      </c>
      <c r="R319" s="671"/>
      <c r="S319" s="682">
        <v>0</v>
      </c>
      <c r="T319" s="706"/>
      <c r="U319" s="242">
        <v>0</v>
      </c>
    </row>
    <row r="320" spans="1:21" ht="14.4" customHeight="1" x14ac:dyDescent="0.3">
      <c r="A320" s="680">
        <v>18</v>
      </c>
      <c r="B320" s="671" t="s">
        <v>495</v>
      </c>
      <c r="C320" s="671">
        <v>89301182</v>
      </c>
      <c r="D320" s="703" t="s">
        <v>2438</v>
      </c>
      <c r="E320" s="704" t="s">
        <v>1609</v>
      </c>
      <c r="F320" s="671" t="s">
        <v>1586</v>
      </c>
      <c r="G320" s="671" t="s">
        <v>1704</v>
      </c>
      <c r="H320" s="671" t="s">
        <v>869</v>
      </c>
      <c r="I320" s="671" t="s">
        <v>899</v>
      </c>
      <c r="J320" s="671" t="s">
        <v>1531</v>
      </c>
      <c r="K320" s="671" t="s">
        <v>1532</v>
      </c>
      <c r="L320" s="705">
        <v>6.98</v>
      </c>
      <c r="M320" s="705">
        <v>34.900000000000006</v>
      </c>
      <c r="N320" s="671">
        <v>5</v>
      </c>
      <c r="O320" s="706">
        <v>1.5</v>
      </c>
      <c r="P320" s="705">
        <v>6.98</v>
      </c>
      <c r="Q320" s="682">
        <v>0.19999999999999998</v>
      </c>
      <c r="R320" s="671">
        <v>1</v>
      </c>
      <c r="S320" s="682">
        <v>0.2</v>
      </c>
      <c r="T320" s="706">
        <v>1</v>
      </c>
      <c r="U320" s="242">
        <v>0.66666666666666663</v>
      </c>
    </row>
    <row r="321" spans="1:21" ht="14.4" customHeight="1" x14ac:dyDescent="0.3">
      <c r="A321" s="680">
        <v>18</v>
      </c>
      <c r="B321" s="671" t="s">
        <v>495</v>
      </c>
      <c r="C321" s="671">
        <v>89301182</v>
      </c>
      <c r="D321" s="703" t="s">
        <v>2438</v>
      </c>
      <c r="E321" s="704" t="s">
        <v>1609</v>
      </c>
      <c r="F321" s="671" t="s">
        <v>1586</v>
      </c>
      <c r="G321" s="671" t="s">
        <v>1704</v>
      </c>
      <c r="H321" s="671" t="s">
        <v>869</v>
      </c>
      <c r="I321" s="671" t="s">
        <v>1705</v>
      </c>
      <c r="J321" s="671" t="s">
        <v>1706</v>
      </c>
      <c r="K321" s="671" t="s">
        <v>1707</v>
      </c>
      <c r="L321" s="705">
        <v>10.73</v>
      </c>
      <c r="M321" s="705">
        <v>53.65</v>
      </c>
      <c r="N321" s="671">
        <v>5</v>
      </c>
      <c r="O321" s="706">
        <v>1</v>
      </c>
      <c r="P321" s="705">
        <v>21.46</v>
      </c>
      <c r="Q321" s="682">
        <v>0.4</v>
      </c>
      <c r="R321" s="671">
        <v>2</v>
      </c>
      <c r="S321" s="682">
        <v>0.4</v>
      </c>
      <c r="T321" s="706">
        <v>0.5</v>
      </c>
      <c r="U321" s="242">
        <v>0.5</v>
      </c>
    </row>
    <row r="322" spans="1:21" ht="14.4" customHeight="1" x14ac:dyDescent="0.3">
      <c r="A322" s="680">
        <v>18</v>
      </c>
      <c r="B322" s="671" t="s">
        <v>495</v>
      </c>
      <c r="C322" s="671">
        <v>89301182</v>
      </c>
      <c r="D322" s="703" t="s">
        <v>2438</v>
      </c>
      <c r="E322" s="704" t="s">
        <v>1609</v>
      </c>
      <c r="F322" s="671" t="s">
        <v>1586</v>
      </c>
      <c r="G322" s="671" t="s">
        <v>1704</v>
      </c>
      <c r="H322" s="671" t="s">
        <v>494</v>
      </c>
      <c r="I322" s="671" t="s">
        <v>1813</v>
      </c>
      <c r="J322" s="671" t="s">
        <v>1814</v>
      </c>
      <c r="K322" s="671" t="s">
        <v>1532</v>
      </c>
      <c r="L322" s="705">
        <v>5.37</v>
      </c>
      <c r="M322" s="705">
        <v>5.37</v>
      </c>
      <c r="N322" s="671">
        <v>1</v>
      </c>
      <c r="O322" s="706">
        <v>0.5</v>
      </c>
      <c r="P322" s="705"/>
      <c r="Q322" s="682">
        <v>0</v>
      </c>
      <c r="R322" s="671"/>
      <c r="S322" s="682">
        <v>0</v>
      </c>
      <c r="T322" s="706"/>
      <c r="U322" s="242">
        <v>0</v>
      </c>
    </row>
    <row r="323" spans="1:21" ht="14.4" customHeight="1" x14ac:dyDescent="0.3">
      <c r="A323" s="680">
        <v>18</v>
      </c>
      <c r="B323" s="671" t="s">
        <v>495</v>
      </c>
      <c r="C323" s="671">
        <v>89301182</v>
      </c>
      <c r="D323" s="703" t="s">
        <v>2438</v>
      </c>
      <c r="E323" s="704" t="s">
        <v>1609</v>
      </c>
      <c r="F323" s="671" t="s">
        <v>1586</v>
      </c>
      <c r="G323" s="671" t="s">
        <v>1639</v>
      </c>
      <c r="H323" s="671" t="s">
        <v>494</v>
      </c>
      <c r="I323" s="671" t="s">
        <v>1815</v>
      </c>
      <c r="J323" s="671" t="s">
        <v>1816</v>
      </c>
      <c r="K323" s="671" t="s">
        <v>1817</v>
      </c>
      <c r="L323" s="705">
        <v>714.14</v>
      </c>
      <c r="M323" s="705">
        <v>714.14</v>
      </c>
      <c r="N323" s="671">
        <v>1</v>
      </c>
      <c r="O323" s="706">
        <v>0.5</v>
      </c>
      <c r="P323" s="705"/>
      <c r="Q323" s="682">
        <v>0</v>
      </c>
      <c r="R323" s="671"/>
      <c r="S323" s="682">
        <v>0</v>
      </c>
      <c r="T323" s="706"/>
      <c r="U323" s="242">
        <v>0</v>
      </c>
    </row>
    <row r="324" spans="1:21" ht="14.4" customHeight="1" x14ac:dyDescent="0.3">
      <c r="A324" s="680">
        <v>18</v>
      </c>
      <c r="B324" s="671" t="s">
        <v>495</v>
      </c>
      <c r="C324" s="671">
        <v>89301182</v>
      </c>
      <c r="D324" s="703" t="s">
        <v>2438</v>
      </c>
      <c r="E324" s="704" t="s">
        <v>1609</v>
      </c>
      <c r="F324" s="671" t="s">
        <v>1586</v>
      </c>
      <c r="G324" s="671" t="s">
        <v>1708</v>
      </c>
      <c r="H324" s="671" t="s">
        <v>494</v>
      </c>
      <c r="I324" s="671" t="s">
        <v>1824</v>
      </c>
      <c r="J324" s="671" t="s">
        <v>1084</v>
      </c>
      <c r="K324" s="671" t="s">
        <v>821</v>
      </c>
      <c r="L324" s="705">
        <v>0</v>
      </c>
      <c r="M324" s="705">
        <v>0</v>
      </c>
      <c r="N324" s="671">
        <v>3</v>
      </c>
      <c r="O324" s="706">
        <v>1</v>
      </c>
      <c r="P324" s="705"/>
      <c r="Q324" s="682"/>
      <c r="R324" s="671"/>
      <c r="S324" s="682">
        <v>0</v>
      </c>
      <c r="T324" s="706"/>
      <c r="U324" s="242">
        <v>0</v>
      </c>
    </row>
    <row r="325" spans="1:21" ht="14.4" customHeight="1" x14ac:dyDescent="0.3">
      <c r="A325" s="680">
        <v>18</v>
      </c>
      <c r="B325" s="671" t="s">
        <v>495</v>
      </c>
      <c r="C325" s="671">
        <v>89301182</v>
      </c>
      <c r="D325" s="703" t="s">
        <v>2438</v>
      </c>
      <c r="E325" s="704" t="s">
        <v>1609</v>
      </c>
      <c r="F325" s="671" t="s">
        <v>1586</v>
      </c>
      <c r="G325" s="671" t="s">
        <v>1708</v>
      </c>
      <c r="H325" s="671" t="s">
        <v>494</v>
      </c>
      <c r="I325" s="671" t="s">
        <v>1083</v>
      </c>
      <c r="J325" s="671" t="s">
        <v>1084</v>
      </c>
      <c r="K325" s="671" t="s">
        <v>1085</v>
      </c>
      <c r="L325" s="705">
        <v>2489.29</v>
      </c>
      <c r="M325" s="705">
        <v>7467.87</v>
      </c>
      <c r="N325" s="671">
        <v>3</v>
      </c>
      <c r="O325" s="706">
        <v>1</v>
      </c>
      <c r="P325" s="705"/>
      <c r="Q325" s="682">
        <v>0</v>
      </c>
      <c r="R325" s="671"/>
      <c r="S325" s="682">
        <v>0</v>
      </c>
      <c r="T325" s="706"/>
      <c r="U325" s="242">
        <v>0</v>
      </c>
    </row>
    <row r="326" spans="1:21" ht="14.4" customHeight="1" x14ac:dyDescent="0.3">
      <c r="A326" s="680">
        <v>18</v>
      </c>
      <c r="B326" s="671" t="s">
        <v>495</v>
      </c>
      <c r="C326" s="671">
        <v>89301182</v>
      </c>
      <c r="D326" s="703" t="s">
        <v>2438</v>
      </c>
      <c r="E326" s="704" t="s">
        <v>1609</v>
      </c>
      <c r="F326" s="671" t="s">
        <v>1586</v>
      </c>
      <c r="G326" s="671" t="s">
        <v>2036</v>
      </c>
      <c r="H326" s="671" t="s">
        <v>494</v>
      </c>
      <c r="I326" s="671" t="s">
        <v>2037</v>
      </c>
      <c r="J326" s="671" t="s">
        <v>2038</v>
      </c>
      <c r="K326" s="671" t="s">
        <v>2039</v>
      </c>
      <c r="L326" s="705">
        <v>99.64</v>
      </c>
      <c r="M326" s="705">
        <v>298.92</v>
      </c>
      <c r="N326" s="671">
        <v>3</v>
      </c>
      <c r="O326" s="706">
        <v>0.5</v>
      </c>
      <c r="P326" s="705">
        <v>298.92</v>
      </c>
      <c r="Q326" s="682">
        <v>1</v>
      </c>
      <c r="R326" s="671">
        <v>3</v>
      </c>
      <c r="S326" s="682">
        <v>1</v>
      </c>
      <c r="T326" s="706">
        <v>0.5</v>
      </c>
      <c r="U326" s="242">
        <v>1</v>
      </c>
    </row>
    <row r="327" spans="1:21" ht="14.4" customHeight="1" x14ac:dyDescent="0.3">
      <c r="A327" s="680">
        <v>18</v>
      </c>
      <c r="B327" s="671" t="s">
        <v>495</v>
      </c>
      <c r="C327" s="671">
        <v>89301182</v>
      </c>
      <c r="D327" s="703" t="s">
        <v>2438</v>
      </c>
      <c r="E327" s="704" t="s">
        <v>1609</v>
      </c>
      <c r="F327" s="671" t="s">
        <v>1586</v>
      </c>
      <c r="G327" s="671" t="s">
        <v>1643</v>
      </c>
      <c r="H327" s="671" t="s">
        <v>869</v>
      </c>
      <c r="I327" s="671" t="s">
        <v>1834</v>
      </c>
      <c r="J327" s="671" t="s">
        <v>1110</v>
      </c>
      <c r="K327" s="671" t="s">
        <v>663</v>
      </c>
      <c r="L327" s="705">
        <v>216.16</v>
      </c>
      <c r="M327" s="705">
        <v>648.48</v>
      </c>
      <c r="N327" s="671">
        <v>3</v>
      </c>
      <c r="O327" s="706">
        <v>0.5</v>
      </c>
      <c r="P327" s="705"/>
      <c r="Q327" s="682">
        <v>0</v>
      </c>
      <c r="R327" s="671"/>
      <c r="S327" s="682">
        <v>0</v>
      </c>
      <c r="T327" s="706"/>
      <c r="U327" s="242">
        <v>0</v>
      </c>
    </row>
    <row r="328" spans="1:21" ht="14.4" customHeight="1" x14ac:dyDescent="0.3">
      <c r="A328" s="680">
        <v>18</v>
      </c>
      <c r="B328" s="671" t="s">
        <v>495</v>
      </c>
      <c r="C328" s="671">
        <v>89301182</v>
      </c>
      <c r="D328" s="703" t="s">
        <v>2438</v>
      </c>
      <c r="E328" s="704" t="s">
        <v>1609</v>
      </c>
      <c r="F328" s="671" t="s">
        <v>1586</v>
      </c>
      <c r="G328" s="671" t="s">
        <v>1643</v>
      </c>
      <c r="H328" s="671" t="s">
        <v>869</v>
      </c>
      <c r="I328" s="671" t="s">
        <v>1109</v>
      </c>
      <c r="J328" s="671" t="s">
        <v>1110</v>
      </c>
      <c r="K328" s="671" t="s">
        <v>1562</v>
      </c>
      <c r="L328" s="705">
        <v>216.16</v>
      </c>
      <c r="M328" s="705">
        <v>1729.28</v>
      </c>
      <c r="N328" s="671">
        <v>8</v>
      </c>
      <c r="O328" s="706">
        <v>2</v>
      </c>
      <c r="P328" s="705"/>
      <c r="Q328" s="682">
        <v>0</v>
      </c>
      <c r="R328" s="671"/>
      <c r="S328" s="682">
        <v>0</v>
      </c>
      <c r="T328" s="706"/>
      <c r="U328" s="242">
        <v>0</v>
      </c>
    </row>
    <row r="329" spans="1:21" ht="14.4" customHeight="1" x14ac:dyDescent="0.3">
      <c r="A329" s="680">
        <v>18</v>
      </c>
      <c r="B329" s="671" t="s">
        <v>495</v>
      </c>
      <c r="C329" s="671">
        <v>89301182</v>
      </c>
      <c r="D329" s="703" t="s">
        <v>2438</v>
      </c>
      <c r="E329" s="704" t="s">
        <v>1609</v>
      </c>
      <c r="F329" s="671" t="s">
        <v>1586</v>
      </c>
      <c r="G329" s="671" t="s">
        <v>1713</v>
      </c>
      <c r="H329" s="671" t="s">
        <v>494</v>
      </c>
      <c r="I329" s="671" t="s">
        <v>552</v>
      </c>
      <c r="J329" s="671" t="s">
        <v>1714</v>
      </c>
      <c r="K329" s="671" t="s">
        <v>1715</v>
      </c>
      <c r="L329" s="705">
        <v>14.2</v>
      </c>
      <c r="M329" s="705">
        <v>56.8</v>
      </c>
      <c r="N329" s="671">
        <v>4</v>
      </c>
      <c r="O329" s="706">
        <v>1</v>
      </c>
      <c r="P329" s="705">
        <v>28.4</v>
      </c>
      <c r="Q329" s="682">
        <v>0.5</v>
      </c>
      <c r="R329" s="671">
        <v>2</v>
      </c>
      <c r="S329" s="682">
        <v>0.5</v>
      </c>
      <c r="T329" s="706">
        <v>0.5</v>
      </c>
      <c r="U329" s="242">
        <v>0.5</v>
      </c>
    </row>
    <row r="330" spans="1:21" ht="14.4" customHeight="1" x14ac:dyDescent="0.3">
      <c r="A330" s="680">
        <v>18</v>
      </c>
      <c r="B330" s="671" t="s">
        <v>495</v>
      </c>
      <c r="C330" s="671">
        <v>89301182</v>
      </c>
      <c r="D330" s="703" t="s">
        <v>2438</v>
      </c>
      <c r="E330" s="704" t="s">
        <v>1609</v>
      </c>
      <c r="F330" s="671" t="s">
        <v>1586</v>
      </c>
      <c r="G330" s="671" t="s">
        <v>1713</v>
      </c>
      <c r="H330" s="671" t="s">
        <v>494</v>
      </c>
      <c r="I330" s="671" t="s">
        <v>556</v>
      </c>
      <c r="J330" s="671" t="s">
        <v>1837</v>
      </c>
      <c r="K330" s="671" t="s">
        <v>1655</v>
      </c>
      <c r="L330" s="705">
        <v>18.940000000000001</v>
      </c>
      <c r="M330" s="705">
        <v>37.880000000000003</v>
      </c>
      <c r="N330" s="671">
        <v>2</v>
      </c>
      <c r="O330" s="706">
        <v>1</v>
      </c>
      <c r="P330" s="705"/>
      <c r="Q330" s="682">
        <v>0</v>
      </c>
      <c r="R330" s="671"/>
      <c r="S330" s="682">
        <v>0</v>
      </c>
      <c r="T330" s="706"/>
      <c r="U330" s="242">
        <v>0</v>
      </c>
    </row>
    <row r="331" spans="1:21" ht="14.4" customHeight="1" x14ac:dyDescent="0.3">
      <c r="A331" s="680">
        <v>18</v>
      </c>
      <c r="B331" s="671" t="s">
        <v>495</v>
      </c>
      <c r="C331" s="671">
        <v>89301182</v>
      </c>
      <c r="D331" s="703" t="s">
        <v>2438</v>
      </c>
      <c r="E331" s="704" t="s">
        <v>1609</v>
      </c>
      <c r="F331" s="671" t="s">
        <v>1586</v>
      </c>
      <c r="G331" s="671" t="s">
        <v>1713</v>
      </c>
      <c r="H331" s="671" t="s">
        <v>494</v>
      </c>
      <c r="I331" s="671" t="s">
        <v>2040</v>
      </c>
      <c r="J331" s="671" t="s">
        <v>2041</v>
      </c>
      <c r="K331" s="671" t="s">
        <v>2042</v>
      </c>
      <c r="L331" s="705">
        <v>189.78</v>
      </c>
      <c r="M331" s="705">
        <v>189.78</v>
      </c>
      <c r="N331" s="671">
        <v>1</v>
      </c>
      <c r="O331" s="706">
        <v>1</v>
      </c>
      <c r="P331" s="705"/>
      <c r="Q331" s="682">
        <v>0</v>
      </c>
      <c r="R331" s="671"/>
      <c r="S331" s="682">
        <v>0</v>
      </c>
      <c r="T331" s="706"/>
      <c r="U331" s="242">
        <v>0</v>
      </c>
    </row>
    <row r="332" spans="1:21" ht="14.4" customHeight="1" x14ac:dyDescent="0.3">
      <c r="A332" s="680">
        <v>18</v>
      </c>
      <c r="B332" s="671" t="s">
        <v>495</v>
      </c>
      <c r="C332" s="671">
        <v>89301182</v>
      </c>
      <c r="D332" s="703" t="s">
        <v>2438</v>
      </c>
      <c r="E332" s="704" t="s">
        <v>1609</v>
      </c>
      <c r="F332" s="671" t="s">
        <v>1586</v>
      </c>
      <c r="G332" s="671" t="s">
        <v>2043</v>
      </c>
      <c r="H332" s="671" t="s">
        <v>494</v>
      </c>
      <c r="I332" s="671" t="s">
        <v>2044</v>
      </c>
      <c r="J332" s="671" t="s">
        <v>2045</v>
      </c>
      <c r="K332" s="671" t="s">
        <v>2046</v>
      </c>
      <c r="L332" s="705">
        <v>51.88</v>
      </c>
      <c r="M332" s="705">
        <v>51.88</v>
      </c>
      <c r="N332" s="671">
        <v>1</v>
      </c>
      <c r="O332" s="706">
        <v>0.5</v>
      </c>
      <c r="P332" s="705"/>
      <c r="Q332" s="682">
        <v>0</v>
      </c>
      <c r="R332" s="671"/>
      <c r="S332" s="682">
        <v>0</v>
      </c>
      <c r="T332" s="706"/>
      <c r="U332" s="242">
        <v>0</v>
      </c>
    </row>
    <row r="333" spans="1:21" ht="14.4" customHeight="1" x14ac:dyDescent="0.3">
      <c r="A333" s="680">
        <v>18</v>
      </c>
      <c r="B333" s="671" t="s">
        <v>495</v>
      </c>
      <c r="C333" s="671">
        <v>89301182</v>
      </c>
      <c r="D333" s="703" t="s">
        <v>2438</v>
      </c>
      <c r="E333" s="704" t="s">
        <v>1609</v>
      </c>
      <c r="F333" s="671" t="s">
        <v>1586</v>
      </c>
      <c r="G333" s="671" t="s">
        <v>1619</v>
      </c>
      <c r="H333" s="671" t="s">
        <v>869</v>
      </c>
      <c r="I333" s="671" t="s">
        <v>941</v>
      </c>
      <c r="J333" s="671" t="s">
        <v>942</v>
      </c>
      <c r="K333" s="671" t="s">
        <v>939</v>
      </c>
      <c r="L333" s="705">
        <v>232.44</v>
      </c>
      <c r="M333" s="705">
        <v>3254.16</v>
      </c>
      <c r="N333" s="671">
        <v>14</v>
      </c>
      <c r="O333" s="706">
        <v>3</v>
      </c>
      <c r="P333" s="705">
        <v>1162.1999999999998</v>
      </c>
      <c r="Q333" s="682">
        <v>0.3571428571428571</v>
      </c>
      <c r="R333" s="671">
        <v>5</v>
      </c>
      <c r="S333" s="682">
        <v>0.35714285714285715</v>
      </c>
      <c r="T333" s="706">
        <v>1</v>
      </c>
      <c r="U333" s="242">
        <v>0.33333333333333331</v>
      </c>
    </row>
    <row r="334" spans="1:21" ht="14.4" customHeight="1" x14ac:dyDescent="0.3">
      <c r="A334" s="680">
        <v>18</v>
      </c>
      <c r="B334" s="671" t="s">
        <v>495</v>
      </c>
      <c r="C334" s="671">
        <v>89301182</v>
      </c>
      <c r="D334" s="703" t="s">
        <v>2438</v>
      </c>
      <c r="E334" s="704" t="s">
        <v>1609</v>
      </c>
      <c r="F334" s="671" t="s">
        <v>1586</v>
      </c>
      <c r="G334" s="671" t="s">
        <v>1619</v>
      </c>
      <c r="H334" s="671" t="s">
        <v>494</v>
      </c>
      <c r="I334" s="671" t="s">
        <v>1855</v>
      </c>
      <c r="J334" s="671" t="s">
        <v>1856</v>
      </c>
      <c r="K334" s="671" t="s">
        <v>1857</v>
      </c>
      <c r="L334" s="705">
        <v>201.75</v>
      </c>
      <c r="M334" s="705">
        <v>2017.5</v>
      </c>
      <c r="N334" s="671">
        <v>10</v>
      </c>
      <c r="O334" s="706">
        <v>3</v>
      </c>
      <c r="P334" s="705">
        <v>1210.5</v>
      </c>
      <c r="Q334" s="682">
        <v>0.6</v>
      </c>
      <c r="R334" s="671">
        <v>6</v>
      </c>
      <c r="S334" s="682">
        <v>0.6</v>
      </c>
      <c r="T334" s="706">
        <v>1.5</v>
      </c>
      <c r="U334" s="242">
        <v>0.5</v>
      </c>
    </row>
    <row r="335" spans="1:21" ht="14.4" customHeight="1" x14ac:dyDescent="0.3">
      <c r="A335" s="680">
        <v>18</v>
      </c>
      <c r="B335" s="671" t="s">
        <v>495</v>
      </c>
      <c r="C335" s="671">
        <v>89301182</v>
      </c>
      <c r="D335" s="703" t="s">
        <v>2438</v>
      </c>
      <c r="E335" s="704" t="s">
        <v>1609</v>
      </c>
      <c r="F335" s="671" t="s">
        <v>1586</v>
      </c>
      <c r="G335" s="671" t="s">
        <v>1754</v>
      </c>
      <c r="H335" s="671" t="s">
        <v>494</v>
      </c>
      <c r="I335" s="671" t="s">
        <v>844</v>
      </c>
      <c r="J335" s="671" t="s">
        <v>845</v>
      </c>
      <c r="K335" s="671" t="s">
        <v>846</v>
      </c>
      <c r="L335" s="705">
        <v>162.13</v>
      </c>
      <c r="M335" s="705">
        <v>162.13</v>
      </c>
      <c r="N335" s="671">
        <v>1</v>
      </c>
      <c r="O335" s="706">
        <v>0.5</v>
      </c>
      <c r="P335" s="705">
        <v>162.13</v>
      </c>
      <c r="Q335" s="682">
        <v>1</v>
      </c>
      <c r="R335" s="671">
        <v>1</v>
      </c>
      <c r="S335" s="682">
        <v>1</v>
      </c>
      <c r="T335" s="706">
        <v>0.5</v>
      </c>
      <c r="U335" s="242">
        <v>1</v>
      </c>
    </row>
    <row r="336" spans="1:21" ht="14.4" customHeight="1" x14ac:dyDescent="0.3">
      <c r="A336" s="680">
        <v>18</v>
      </c>
      <c r="B336" s="671" t="s">
        <v>495</v>
      </c>
      <c r="C336" s="671">
        <v>89301182</v>
      </c>
      <c r="D336" s="703" t="s">
        <v>2438</v>
      </c>
      <c r="E336" s="704" t="s">
        <v>1609</v>
      </c>
      <c r="F336" s="671" t="s">
        <v>1586</v>
      </c>
      <c r="G336" s="671" t="s">
        <v>1754</v>
      </c>
      <c r="H336" s="671" t="s">
        <v>494</v>
      </c>
      <c r="I336" s="671" t="s">
        <v>1755</v>
      </c>
      <c r="J336" s="671" t="s">
        <v>1756</v>
      </c>
      <c r="K336" s="671" t="s">
        <v>523</v>
      </c>
      <c r="L336" s="705">
        <v>216.16</v>
      </c>
      <c r="M336" s="705">
        <v>432.32</v>
      </c>
      <c r="N336" s="671">
        <v>2</v>
      </c>
      <c r="O336" s="706">
        <v>0.5</v>
      </c>
      <c r="P336" s="705">
        <v>432.32</v>
      </c>
      <c r="Q336" s="682">
        <v>1</v>
      </c>
      <c r="R336" s="671">
        <v>2</v>
      </c>
      <c r="S336" s="682">
        <v>1</v>
      </c>
      <c r="T336" s="706">
        <v>0.5</v>
      </c>
      <c r="U336" s="242">
        <v>1</v>
      </c>
    </row>
    <row r="337" spans="1:21" ht="14.4" customHeight="1" x14ac:dyDescent="0.3">
      <c r="A337" s="680">
        <v>18</v>
      </c>
      <c r="B337" s="671" t="s">
        <v>495</v>
      </c>
      <c r="C337" s="671">
        <v>89301182</v>
      </c>
      <c r="D337" s="703" t="s">
        <v>2438</v>
      </c>
      <c r="E337" s="704" t="s">
        <v>1609</v>
      </c>
      <c r="F337" s="671" t="s">
        <v>1586</v>
      </c>
      <c r="G337" s="671" t="s">
        <v>1789</v>
      </c>
      <c r="H337" s="671" t="s">
        <v>494</v>
      </c>
      <c r="I337" s="671" t="s">
        <v>563</v>
      </c>
      <c r="J337" s="671" t="s">
        <v>1871</v>
      </c>
      <c r="K337" s="671" t="s">
        <v>1872</v>
      </c>
      <c r="L337" s="705">
        <v>50.95</v>
      </c>
      <c r="M337" s="705">
        <v>101.9</v>
      </c>
      <c r="N337" s="671">
        <v>2</v>
      </c>
      <c r="O337" s="706">
        <v>1</v>
      </c>
      <c r="P337" s="705">
        <v>50.95</v>
      </c>
      <c r="Q337" s="682">
        <v>0.5</v>
      </c>
      <c r="R337" s="671">
        <v>1</v>
      </c>
      <c r="S337" s="682">
        <v>0.5</v>
      </c>
      <c r="T337" s="706">
        <v>0.5</v>
      </c>
      <c r="U337" s="242">
        <v>0.5</v>
      </c>
    </row>
    <row r="338" spans="1:21" ht="14.4" customHeight="1" x14ac:dyDescent="0.3">
      <c r="A338" s="680">
        <v>18</v>
      </c>
      <c r="B338" s="671" t="s">
        <v>495</v>
      </c>
      <c r="C338" s="671">
        <v>89301182</v>
      </c>
      <c r="D338" s="703" t="s">
        <v>2438</v>
      </c>
      <c r="E338" s="704" t="s">
        <v>1609</v>
      </c>
      <c r="F338" s="671" t="s">
        <v>1586</v>
      </c>
      <c r="G338" s="671" t="s">
        <v>1873</v>
      </c>
      <c r="H338" s="671" t="s">
        <v>494</v>
      </c>
      <c r="I338" s="671" t="s">
        <v>1190</v>
      </c>
      <c r="J338" s="671" t="s">
        <v>1191</v>
      </c>
      <c r="K338" s="671" t="s">
        <v>1874</v>
      </c>
      <c r="L338" s="705">
        <v>163.9</v>
      </c>
      <c r="M338" s="705">
        <v>327.8</v>
      </c>
      <c r="N338" s="671">
        <v>2</v>
      </c>
      <c r="O338" s="706">
        <v>0.5</v>
      </c>
      <c r="P338" s="705"/>
      <c r="Q338" s="682">
        <v>0</v>
      </c>
      <c r="R338" s="671"/>
      <c r="S338" s="682">
        <v>0</v>
      </c>
      <c r="T338" s="706"/>
      <c r="U338" s="242">
        <v>0</v>
      </c>
    </row>
    <row r="339" spans="1:21" ht="14.4" customHeight="1" x14ac:dyDescent="0.3">
      <c r="A339" s="680">
        <v>18</v>
      </c>
      <c r="B339" s="671" t="s">
        <v>495</v>
      </c>
      <c r="C339" s="671">
        <v>89301182</v>
      </c>
      <c r="D339" s="703" t="s">
        <v>2438</v>
      </c>
      <c r="E339" s="704" t="s">
        <v>1609</v>
      </c>
      <c r="F339" s="671" t="s">
        <v>1586</v>
      </c>
      <c r="G339" s="671" t="s">
        <v>2047</v>
      </c>
      <c r="H339" s="671" t="s">
        <v>494</v>
      </c>
      <c r="I339" s="671" t="s">
        <v>2048</v>
      </c>
      <c r="J339" s="671" t="s">
        <v>2049</v>
      </c>
      <c r="K339" s="671" t="s">
        <v>2050</v>
      </c>
      <c r="L339" s="705">
        <v>0</v>
      </c>
      <c r="M339" s="705">
        <v>0</v>
      </c>
      <c r="N339" s="671">
        <v>1</v>
      </c>
      <c r="O339" s="706">
        <v>1</v>
      </c>
      <c r="P339" s="705"/>
      <c r="Q339" s="682"/>
      <c r="R339" s="671"/>
      <c r="S339" s="682">
        <v>0</v>
      </c>
      <c r="T339" s="706"/>
      <c r="U339" s="242">
        <v>0</v>
      </c>
    </row>
    <row r="340" spans="1:21" ht="14.4" customHeight="1" x14ac:dyDescent="0.3">
      <c r="A340" s="680">
        <v>18</v>
      </c>
      <c r="B340" s="671" t="s">
        <v>495</v>
      </c>
      <c r="C340" s="671">
        <v>89301182</v>
      </c>
      <c r="D340" s="703" t="s">
        <v>2438</v>
      </c>
      <c r="E340" s="704" t="s">
        <v>1609</v>
      </c>
      <c r="F340" s="671" t="s">
        <v>1586</v>
      </c>
      <c r="G340" s="671" t="s">
        <v>1632</v>
      </c>
      <c r="H340" s="671" t="s">
        <v>494</v>
      </c>
      <c r="I340" s="671" t="s">
        <v>1644</v>
      </c>
      <c r="J340" s="671" t="s">
        <v>1633</v>
      </c>
      <c r="K340" s="671" t="s">
        <v>1645</v>
      </c>
      <c r="L340" s="705">
        <v>0</v>
      </c>
      <c r="M340" s="705">
        <v>0</v>
      </c>
      <c r="N340" s="671">
        <v>4</v>
      </c>
      <c r="O340" s="706">
        <v>1</v>
      </c>
      <c r="P340" s="705">
        <v>0</v>
      </c>
      <c r="Q340" s="682"/>
      <c r="R340" s="671">
        <v>2</v>
      </c>
      <c r="S340" s="682">
        <v>0.5</v>
      </c>
      <c r="T340" s="706">
        <v>0.5</v>
      </c>
      <c r="U340" s="242">
        <v>0.5</v>
      </c>
    </row>
    <row r="341" spans="1:21" ht="14.4" customHeight="1" x14ac:dyDescent="0.3">
      <c r="A341" s="680">
        <v>18</v>
      </c>
      <c r="B341" s="671" t="s">
        <v>495</v>
      </c>
      <c r="C341" s="671">
        <v>89301182</v>
      </c>
      <c r="D341" s="703" t="s">
        <v>2438</v>
      </c>
      <c r="E341" s="704" t="s">
        <v>1609</v>
      </c>
      <c r="F341" s="671" t="s">
        <v>1586</v>
      </c>
      <c r="G341" s="671" t="s">
        <v>2031</v>
      </c>
      <c r="H341" s="671" t="s">
        <v>494</v>
      </c>
      <c r="I341" s="671" t="s">
        <v>2051</v>
      </c>
      <c r="J341" s="671" t="s">
        <v>2033</v>
      </c>
      <c r="K341" s="671"/>
      <c r="L341" s="705">
        <v>0</v>
      </c>
      <c r="M341" s="705">
        <v>0</v>
      </c>
      <c r="N341" s="671">
        <v>2</v>
      </c>
      <c r="O341" s="706">
        <v>0.5</v>
      </c>
      <c r="P341" s="705"/>
      <c r="Q341" s="682"/>
      <c r="R341" s="671"/>
      <c r="S341" s="682">
        <v>0</v>
      </c>
      <c r="T341" s="706"/>
      <c r="U341" s="242">
        <v>0</v>
      </c>
    </row>
    <row r="342" spans="1:21" ht="14.4" customHeight="1" x14ac:dyDescent="0.3">
      <c r="A342" s="680">
        <v>18</v>
      </c>
      <c r="B342" s="671" t="s">
        <v>495</v>
      </c>
      <c r="C342" s="671">
        <v>89301182</v>
      </c>
      <c r="D342" s="703" t="s">
        <v>2438</v>
      </c>
      <c r="E342" s="704" t="s">
        <v>1609</v>
      </c>
      <c r="F342" s="671" t="s">
        <v>1586</v>
      </c>
      <c r="G342" s="671" t="s">
        <v>2052</v>
      </c>
      <c r="H342" s="671" t="s">
        <v>494</v>
      </c>
      <c r="I342" s="671" t="s">
        <v>2053</v>
      </c>
      <c r="J342" s="671" t="s">
        <v>2054</v>
      </c>
      <c r="K342" s="671" t="s">
        <v>1571</v>
      </c>
      <c r="L342" s="705">
        <v>0</v>
      </c>
      <c r="M342" s="705">
        <v>0</v>
      </c>
      <c r="N342" s="671">
        <v>1</v>
      </c>
      <c r="O342" s="706">
        <v>0.5</v>
      </c>
      <c r="P342" s="705"/>
      <c r="Q342" s="682"/>
      <c r="R342" s="671"/>
      <c r="S342" s="682">
        <v>0</v>
      </c>
      <c r="T342" s="706"/>
      <c r="U342" s="242">
        <v>0</v>
      </c>
    </row>
    <row r="343" spans="1:21" ht="14.4" customHeight="1" x14ac:dyDescent="0.3">
      <c r="A343" s="680">
        <v>18</v>
      </c>
      <c r="B343" s="671" t="s">
        <v>495</v>
      </c>
      <c r="C343" s="671">
        <v>89301182</v>
      </c>
      <c r="D343" s="703" t="s">
        <v>2438</v>
      </c>
      <c r="E343" s="704" t="s">
        <v>1609</v>
      </c>
      <c r="F343" s="671" t="s">
        <v>1586</v>
      </c>
      <c r="G343" s="671" t="s">
        <v>2055</v>
      </c>
      <c r="H343" s="671" t="s">
        <v>869</v>
      </c>
      <c r="I343" s="671" t="s">
        <v>2056</v>
      </c>
      <c r="J343" s="671" t="s">
        <v>1554</v>
      </c>
      <c r="K343" s="671" t="s">
        <v>2057</v>
      </c>
      <c r="L343" s="705">
        <v>170.39</v>
      </c>
      <c r="M343" s="705">
        <v>340.78</v>
      </c>
      <c r="N343" s="671">
        <v>2</v>
      </c>
      <c r="O343" s="706">
        <v>1</v>
      </c>
      <c r="P343" s="705">
        <v>340.78</v>
      </c>
      <c r="Q343" s="682">
        <v>1</v>
      </c>
      <c r="R343" s="671">
        <v>2</v>
      </c>
      <c r="S343" s="682">
        <v>1</v>
      </c>
      <c r="T343" s="706">
        <v>1</v>
      </c>
      <c r="U343" s="242">
        <v>1</v>
      </c>
    </row>
    <row r="344" spans="1:21" ht="14.4" customHeight="1" x14ac:dyDescent="0.3">
      <c r="A344" s="680">
        <v>18</v>
      </c>
      <c r="B344" s="671" t="s">
        <v>495</v>
      </c>
      <c r="C344" s="671">
        <v>89301182</v>
      </c>
      <c r="D344" s="703" t="s">
        <v>2438</v>
      </c>
      <c r="E344" s="704" t="s">
        <v>1609</v>
      </c>
      <c r="F344" s="671" t="s">
        <v>1586</v>
      </c>
      <c r="G344" s="671" t="s">
        <v>1673</v>
      </c>
      <c r="H344" s="671" t="s">
        <v>494</v>
      </c>
      <c r="I344" s="671" t="s">
        <v>2058</v>
      </c>
      <c r="J344" s="671" t="s">
        <v>2059</v>
      </c>
      <c r="K344" s="671" t="s">
        <v>2060</v>
      </c>
      <c r="L344" s="705">
        <v>85.44</v>
      </c>
      <c r="M344" s="705">
        <v>427.2</v>
      </c>
      <c r="N344" s="671">
        <v>5</v>
      </c>
      <c r="O344" s="706">
        <v>0.5</v>
      </c>
      <c r="P344" s="705"/>
      <c r="Q344" s="682">
        <v>0</v>
      </c>
      <c r="R344" s="671"/>
      <c r="S344" s="682">
        <v>0</v>
      </c>
      <c r="T344" s="706"/>
      <c r="U344" s="242">
        <v>0</v>
      </c>
    </row>
    <row r="345" spans="1:21" ht="14.4" customHeight="1" x14ac:dyDescent="0.3">
      <c r="A345" s="680">
        <v>18</v>
      </c>
      <c r="B345" s="671" t="s">
        <v>495</v>
      </c>
      <c r="C345" s="671">
        <v>89301182</v>
      </c>
      <c r="D345" s="703" t="s">
        <v>2438</v>
      </c>
      <c r="E345" s="704" t="s">
        <v>1609</v>
      </c>
      <c r="F345" s="671" t="s">
        <v>1586</v>
      </c>
      <c r="G345" s="671" t="s">
        <v>1668</v>
      </c>
      <c r="H345" s="671" t="s">
        <v>494</v>
      </c>
      <c r="I345" s="671" t="s">
        <v>1171</v>
      </c>
      <c r="J345" s="671" t="s">
        <v>1669</v>
      </c>
      <c r="K345" s="671" t="s">
        <v>1670</v>
      </c>
      <c r="L345" s="705">
        <v>55.71</v>
      </c>
      <c r="M345" s="705">
        <v>55.71</v>
      </c>
      <c r="N345" s="671">
        <v>1</v>
      </c>
      <c r="O345" s="706">
        <v>1</v>
      </c>
      <c r="P345" s="705"/>
      <c r="Q345" s="682">
        <v>0</v>
      </c>
      <c r="R345" s="671"/>
      <c r="S345" s="682">
        <v>0</v>
      </c>
      <c r="T345" s="706"/>
      <c r="U345" s="242">
        <v>0</v>
      </c>
    </row>
    <row r="346" spans="1:21" ht="14.4" customHeight="1" x14ac:dyDescent="0.3">
      <c r="A346" s="680">
        <v>18</v>
      </c>
      <c r="B346" s="671" t="s">
        <v>495</v>
      </c>
      <c r="C346" s="671">
        <v>89301182</v>
      </c>
      <c r="D346" s="703" t="s">
        <v>2438</v>
      </c>
      <c r="E346" s="704" t="s">
        <v>1609</v>
      </c>
      <c r="F346" s="671" t="s">
        <v>1586</v>
      </c>
      <c r="G346" s="671" t="s">
        <v>1620</v>
      </c>
      <c r="H346" s="671" t="s">
        <v>869</v>
      </c>
      <c r="I346" s="671" t="s">
        <v>1696</v>
      </c>
      <c r="J346" s="671" t="s">
        <v>1697</v>
      </c>
      <c r="K346" s="671" t="s">
        <v>1698</v>
      </c>
      <c r="L346" s="705">
        <v>411.52</v>
      </c>
      <c r="M346" s="705">
        <v>1646.08</v>
      </c>
      <c r="N346" s="671">
        <v>4</v>
      </c>
      <c r="O346" s="706">
        <v>1</v>
      </c>
      <c r="P346" s="705">
        <v>1646.08</v>
      </c>
      <c r="Q346" s="682">
        <v>1</v>
      </c>
      <c r="R346" s="671">
        <v>4</v>
      </c>
      <c r="S346" s="682">
        <v>1</v>
      </c>
      <c r="T346" s="706">
        <v>1</v>
      </c>
      <c r="U346" s="242">
        <v>1</v>
      </c>
    </row>
    <row r="347" spans="1:21" ht="14.4" customHeight="1" x14ac:dyDescent="0.3">
      <c r="A347" s="680">
        <v>18</v>
      </c>
      <c r="B347" s="671" t="s">
        <v>495</v>
      </c>
      <c r="C347" s="671">
        <v>89301182</v>
      </c>
      <c r="D347" s="703" t="s">
        <v>2438</v>
      </c>
      <c r="E347" s="704" t="s">
        <v>1609</v>
      </c>
      <c r="F347" s="671" t="s">
        <v>1586</v>
      </c>
      <c r="G347" s="671" t="s">
        <v>1621</v>
      </c>
      <c r="H347" s="671" t="s">
        <v>869</v>
      </c>
      <c r="I347" s="671" t="s">
        <v>1371</v>
      </c>
      <c r="J347" s="671" t="s">
        <v>1522</v>
      </c>
      <c r="K347" s="671" t="s">
        <v>1572</v>
      </c>
      <c r="L347" s="705">
        <v>465.7</v>
      </c>
      <c r="M347" s="705">
        <v>465.7</v>
      </c>
      <c r="N347" s="671">
        <v>1</v>
      </c>
      <c r="O347" s="706">
        <v>0.5</v>
      </c>
      <c r="P347" s="705">
        <v>465.7</v>
      </c>
      <c r="Q347" s="682">
        <v>1</v>
      </c>
      <c r="R347" s="671">
        <v>1</v>
      </c>
      <c r="S347" s="682">
        <v>1</v>
      </c>
      <c r="T347" s="706">
        <v>0.5</v>
      </c>
      <c r="U347" s="242">
        <v>1</v>
      </c>
    </row>
    <row r="348" spans="1:21" ht="14.4" customHeight="1" x14ac:dyDescent="0.3">
      <c r="A348" s="680">
        <v>18</v>
      </c>
      <c r="B348" s="671" t="s">
        <v>495</v>
      </c>
      <c r="C348" s="671">
        <v>89301182</v>
      </c>
      <c r="D348" s="703" t="s">
        <v>2438</v>
      </c>
      <c r="E348" s="704" t="s">
        <v>1609</v>
      </c>
      <c r="F348" s="671" t="s">
        <v>1586</v>
      </c>
      <c r="G348" s="671" t="s">
        <v>1677</v>
      </c>
      <c r="H348" s="671" t="s">
        <v>869</v>
      </c>
      <c r="I348" s="671" t="s">
        <v>1678</v>
      </c>
      <c r="J348" s="671" t="s">
        <v>1382</v>
      </c>
      <c r="K348" s="671" t="s">
        <v>1679</v>
      </c>
      <c r="L348" s="705">
        <v>45.54</v>
      </c>
      <c r="M348" s="705">
        <v>91.08</v>
      </c>
      <c r="N348" s="671">
        <v>2</v>
      </c>
      <c r="O348" s="706">
        <v>1</v>
      </c>
      <c r="P348" s="705">
        <v>91.08</v>
      </c>
      <c r="Q348" s="682">
        <v>1</v>
      </c>
      <c r="R348" s="671">
        <v>2</v>
      </c>
      <c r="S348" s="682">
        <v>1</v>
      </c>
      <c r="T348" s="706">
        <v>1</v>
      </c>
      <c r="U348" s="242">
        <v>1</v>
      </c>
    </row>
    <row r="349" spans="1:21" ht="14.4" customHeight="1" x14ac:dyDescent="0.3">
      <c r="A349" s="680">
        <v>18</v>
      </c>
      <c r="B349" s="671" t="s">
        <v>495</v>
      </c>
      <c r="C349" s="671">
        <v>89301182</v>
      </c>
      <c r="D349" s="703" t="s">
        <v>2438</v>
      </c>
      <c r="E349" s="704" t="s">
        <v>1609</v>
      </c>
      <c r="F349" s="671" t="s">
        <v>1586</v>
      </c>
      <c r="G349" s="671" t="s">
        <v>1677</v>
      </c>
      <c r="H349" s="671" t="s">
        <v>869</v>
      </c>
      <c r="I349" s="671" t="s">
        <v>1724</v>
      </c>
      <c r="J349" s="671" t="s">
        <v>1382</v>
      </c>
      <c r="K349" s="671" t="s">
        <v>1725</v>
      </c>
      <c r="L349" s="705">
        <v>65.06</v>
      </c>
      <c r="M349" s="705">
        <v>260.24</v>
      </c>
      <c r="N349" s="671">
        <v>4</v>
      </c>
      <c r="O349" s="706">
        <v>1.5</v>
      </c>
      <c r="P349" s="705"/>
      <c r="Q349" s="682">
        <v>0</v>
      </c>
      <c r="R349" s="671"/>
      <c r="S349" s="682">
        <v>0</v>
      </c>
      <c r="T349" s="706"/>
      <c r="U349" s="242">
        <v>0</v>
      </c>
    </row>
    <row r="350" spans="1:21" ht="14.4" customHeight="1" x14ac:dyDescent="0.3">
      <c r="A350" s="680">
        <v>18</v>
      </c>
      <c r="B350" s="671" t="s">
        <v>495</v>
      </c>
      <c r="C350" s="671">
        <v>89301182</v>
      </c>
      <c r="D350" s="703" t="s">
        <v>2438</v>
      </c>
      <c r="E350" s="704" t="s">
        <v>1609</v>
      </c>
      <c r="F350" s="671" t="s">
        <v>1586</v>
      </c>
      <c r="G350" s="671" t="s">
        <v>1677</v>
      </c>
      <c r="H350" s="671" t="s">
        <v>869</v>
      </c>
      <c r="I350" s="671" t="s">
        <v>2061</v>
      </c>
      <c r="J350" s="671" t="s">
        <v>964</v>
      </c>
      <c r="K350" s="671" t="s">
        <v>1994</v>
      </c>
      <c r="L350" s="705">
        <v>130.1</v>
      </c>
      <c r="M350" s="705">
        <v>130.1</v>
      </c>
      <c r="N350" s="671">
        <v>1</v>
      </c>
      <c r="O350" s="706">
        <v>0.5</v>
      </c>
      <c r="P350" s="705"/>
      <c r="Q350" s="682">
        <v>0</v>
      </c>
      <c r="R350" s="671"/>
      <c r="S350" s="682">
        <v>0</v>
      </c>
      <c r="T350" s="706"/>
      <c r="U350" s="242">
        <v>0</v>
      </c>
    </row>
    <row r="351" spans="1:21" ht="14.4" customHeight="1" x14ac:dyDescent="0.3">
      <c r="A351" s="680">
        <v>18</v>
      </c>
      <c r="B351" s="671" t="s">
        <v>495</v>
      </c>
      <c r="C351" s="671">
        <v>89301182</v>
      </c>
      <c r="D351" s="703" t="s">
        <v>2438</v>
      </c>
      <c r="E351" s="704" t="s">
        <v>1609</v>
      </c>
      <c r="F351" s="671" t="s">
        <v>1586</v>
      </c>
      <c r="G351" s="671" t="s">
        <v>1677</v>
      </c>
      <c r="H351" s="671" t="s">
        <v>869</v>
      </c>
      <c r="I351" s="671" t="s">
        <v>1898</v>
      </c>
      <c r="J351" s="671" t="s">
        <v>1366</v>
      </c>
      <c r="K351" s="671" t="s">
        <v>1899</v>
      </c>
      <c r="L351" s="705">
        <v>578.23</v>
      </c>
      <c r="M351" s="705">
        <v>1156.46</v>
      </c>
      <c r="N351" s="671">
        <v>2</v>
      </c>
      <c r="O351" s="706">
        <v>0.5</v>
      </c>
      <c r="P351" s="705"/>
      <c r="Q351" s="682">
        <v>0</v>
      </c>
      <c r="R351" s="671"/>
      <c r="S351" s="682">
        <v>0</v>
      </c>
      <c r="T351" s="706"/>
      <c r="U351" s="242">
        <v>0</v>
      </c>
    </row>
    <row r="352" spans="1:21" ht="14.4" customHeight="1" x14ac:dyDescent="0.3">
      <c r="A352" s="680">
        <v>18</v>
      </c>
      <c r="B352" s="671" t="s">
        <v>495</v>
      </c>
      <c r="C352" s="671">
        <v>89301182</v>
      </c>
      <c r="D352" s="703" t="s">
        <v>2438</v>
      </c>
      <c r="E352" s="704" t="s">
        <v>1609</v>
      </c>
      <c r="F352" s="671" t="s">
        <v>1586</v>
      </c>
      <c r="G352" s="671" t="s">
        <v>2062</v>
      </c>
      <c r="H352" s="671" t="s">
        <v>869</v>
      </c>
      <c r="I352" s="671" t="s">
        <v>2063</v>
      </c>
      <c r="J352" s="671" t="s">
        <v>2064</v>
      </c>
      <c r="K352" s="671" t="s">
        <v>655</v>
      </c>
      <c r="L352" s="705">
        <v>137.74</v>
      </c>
      <c r="M352" s="705">
        <v>275.48</v>
      </c>
      <c r="N352" s="671">
        <v>2</v>
      </c>
      <c r="O352" s="706">
        <v>0.5</v>
      </c>
      <c r="P352" s="705"/>
      <c r="Q352" s="682">
        <v>0</v>
      </c>
      <c r="R352" s="671"/>
      <c r="S352" s="682">
        <v>0</v>
      </c>
      <c r="T352" s="706"/>
      <c r="U352" s="242">
        <v>0</v>
      </c>
    </row>
    <row r="353" spans="1:21" ht="14.4" customHeight="1" x14ac:dyDescent="0.3">
      <c r="A353" s="680">
        <v>18</v>
      </c>
      <c r="B353" s="671" t="s">
        <v>495</v>
      </c>
      <c r="C353" s="671">
        <v>89301182</v>
      </c>
      <c r="D353" s="703" t="s">
        <v>2438</v>
      </c>
      <c r="E353" s="704" t="s">
        <v>1609</v>
      </c>
      <c r="F353" s="671" t="s">
        <v>1586</v>
      </c>
      <c r="G353" s="671" t="s">
        <v>1680</v>
      </c>
      <c r="H353" s="671" t="s">
        <v>494</v>
      </c>
      <c r="I353" s="671" t="s">
        <v>1048</v>
      </c>
      <c r="J353" s="671" t="s">
        <v>1049</v>
      </c>
      <c r="K353" s="671" t="s">
        <v>1681</v>
      </c>
      <c r="L353" s="705">
        <v>66.13</v>
      </c>
      <c r="M353" s="705">
        <v>66.13</v>
      </c>
      <c r="N353" s="671">
        <v>1</v>
      </c>
      <c r="O353" s="706">
        <v>0.5</v>
      </c>
      <c r="P353" s="705">
        <v>66.13</v>
      </c>
      <c r="Q353" s="682">
        <v>1</v>
      </c>
      <c r="R353" s="671">
        <v>1</v>
      </c>
      <c r="S353" s="682">
        <v>1</v>
      </c>
      <c r="T353" s="706">
        <v>0.5</v>
      </c>
      <c r="U353" s="242">
        <v>1</v>
      </c>
    </row>
    <row r="354" spans="1:21" ht="14.4" customHeight="1" x14ac:dyDescent="0.3">
      <c r="A354" s="680">
        <v>18</v>
      </c>
      <c r="B354" s="671" t="s">
        <v>495</v>
      </c>
      <c r="C354" s="671">
        <v>89301182</v>
      </c>
      <c r="D354" s="703" t="s">
        <v>2438</v>
      </c>
      <c r="E354" s="704" t="s">
        <v>1609</v>
      </c>
      <c r="F354" s="671" t="s">
        <v>1586</v>
      </c>
      <c r="G354" s="671" t="s">
        <v>1648</v>
      </c>
      <c r="H354" s="671" t="s">
        <v>494</v>
      </c>
      <c r="I354" s="671" t="s">
        <v>1649</v>
      </c>
      <c r="J354" s="671" t="s">
        <v>1650</v>
      </c>
      <c r="K354" s="671" t="s">
        <v>1651</v>
      </c>
      <c r="L354" s="705">
        <v>36.36</v>
      </c>
      <c r="M354" s="705">
        <v>109.08</v>
      </c>
      <c r="N354" s="671">
        <v>3</v>
      </c>
      <c r="O354" s="706">
        <v>0.5</v>
      </c>
      <c r="P354" s="705"/>
      <c r="Q354" s="682">
        <v>0</v>
      </c>
      <c r="R354" s="671"/>
      <c r="S354" s="682">
        <v>0</v>
      </c>
      <c r="T354" s="706"/>
      <c r="U354" s="242">
        <v>0</v>
      </c>
    </row>
    <row r="355" spans="1:21" ht="14.4" customHeight="1" x14ac:dyDescent="0.3">
      <c r="A355" s="680">
        <v>18</v>
      </c>
      <c r="B355" s="671" t="s">
        <v>495</v>
      </c>
      <c r="C355" s="671">
        <v>89301182</v>
      </c>
      <c r="D355" s="703" t="s">
        <v>2438</v>
      </c>
      <c r="E355" s="704" t="s">
        <v>1609</v>
      </c>
      <c r="F355" s="671" t="s">
        <v>1586</v>
      </c>
      <c r="G355" s="671" t="s">
        <v>1652</v>
      </c>
      <c r="H355" s="671" t="s">
        <v>869</v>
      </c>
      <c r="I355" s="671" t="s">
        <v>1117</v>
      </c>
      <c r="J355" s="671" t="s">
        <v>1118</v>
      </c>
      <c r="K355" s="671" t="s">
        <v>1119</v>
      </c>
      <c r="L355" s="705">
        <v>418.37</v>
      </c>
      <c r="M355" s="705">
        <v>418.37</v>
      </c>
      <c r="N355" s="671">
        <v>1</v>
      </c>
      <c r="O355" s="706">
        <v>0.5</v>
      </c>
      <c r="P355" s="705"/>
      <c r="Q355" s="682">
        <v>0</v>
      </c>
      <c r="R355" s="671"/>
      <c r="S355" s="682">
        <v>0</v>
      </c>
      <c r="T355" s="706"/>
      <c r="U355" s="242">
        <v>0</v>
      </c>
    </row>
    <row r="356" spans="1:21" ht="14.4" customHeight="1" x14ac:dyDescent="0.3">
      <c r="A356" s="680">
        <v>18</v>
      </c>
      <c r="B356" s="671" t="s">
        <v>495</v>
      </c>
      <c r="C356" s="671">
        <v>89301182</v>
      </c>
      <c r="D356" s="703" t="s">
        <v>2438</v>
      </c>
      <c r="E356" s="704" t="s">
        <v>1609</v>
      </c>
      <c r="F356" s="671" t="s">
        <v>1586</v>
      </c>
      <c r="G356" s="671" t="s">
        <v>1652</v>
      </c>
      <c r="H356" s="671" t="s">
        <v>869</v>
      </c>
      <c r="I356" s="671" t="s">
        <v>1378</v>
      </c>
      <c r="J356" s="671" t="s">
        <v>1580</v>
      </c>
      <c r="K356" s="671" t="s">
        <v>1024</v>
      </c>
      <c r="L356" s="705">
        <v>185.9</v>
      </c>
      <c r="M356" s="705">
        <v>929.5</v>
      </c>
      <c r="N356" s="671">
        <v>5</v>
      </c>
      <c r="O356" s="706">
        <v>1</v>
      </c>
      <c r="P356" s="705">
        <v>929.5</v>
      </c>
      <c r="Q356" s="682">
        <v>1</v>
      </c>
      <c r="R356" s="671">
        <v>5</v>
      </c>
      <c r="S356" s="682">
        <v>1</v>
      </c>
      <c r="T356" s="706">
        <v>1</v>
      </c>
      <c r="U356" s="242">
        <v>1</v>
      </c>
    </row>
    <row r="357" spans="1:21" ht="14.4" customHeight="1" x14ac:dyDescent="0.3">
      <c r="A357" s="680">
        <v>18</v>
      </c>
      <c r="B357" s="671" t="s">
        <v>495</v>
      </c>
      <c r="C357" s="671">
        <v>89301182</v>
      </c>
      <c r="D357" s="703" t="s">
        <v>2438</v>
      </c>
      <c r="E357" s="704" t="s">
        <v>1609</v>
      </c>
      <c r="F357" s="671" t="s">
        <v>1586</v>
      </c>
      <c r="G357" s="671" t="s">
        <v>1682</v>
      </c>
      <c r="H357" s="671" t="s">
        <v>869</v>
      </c>
      <c r="I357" s="671" t="s">
        <v>1927</v>
      </c>
      <c r="J357" s="671" t="s">
        <v>1928</v>
      </c>
      <c r="K357" s="671" t="s">
        <v>745</v>
      </c>
      <c r="L357" s="705">
        <v>977.15</v>
      </c>
      <c r="M357" s="705">
        <v>1954.3</v>
      </c>
      <c r="N357" s="671">
        <v>2</v>
      </c>
      <c r="O357" s="706">
        <v>0.5</v>
      </c>
      <c r="P357" s="705"/>
      <c r="Q357" s="682">
        <v>0</v>
      </c>
      <c r="R357" s="671"/>
      <c r="S357" s="682">
        <v>0</v>
      </c>
      <c r="T357" s="706"/>
      <c r="U357" s="242">
        <v>0</v>
      </c>
    </row>
    <row r="358" spans="1:21" ht="14.4" customHeight="1" x14ac:dyDescent="0.3">
      <c r="A358" s="680">
        <v>18</v>
      </c>
      <c r="B358" s="671" t="s">
        <v>495</v>
      </c>
      <c r="C358" s="671">
        <v>89301182</v>
      </c>
      <c r="D358" s="703" t="s">
        <v>2438</v>
      </c>
      <c r="E358" s="704" t="s">
        <v>1609</v>
      </c>
      <c r="F358" s="671" t="s">
        <v>1586</v>
      </c>
      <c r="G358" s="671" t="s">
        <v>1682</v>
      </c>
      <c r="H358" s="671" t="s">
        <v>869</v>
      </c>
      <c r="I358" s="671" t="s">
        <v>2065</v>
      </c>
      <c r="J358" s="671" t="s">
        <v>1928</v>
      </c>
      <c r="K358" s="671" t="s">
        <v>2066</v>
      </c>
      <c r="L358" s="705">
        <v>3420</v>
      </c>
      <c r="M358" s="705">
        <v>3420</v>
      </c>
      <c r="N358" s="671">
        <v>1</v>
      </c>
      <c r="O358" s="706">
        <v>0.5</v>
      </c>
      <c r="P358" s="705"/>
      <c r="Q358" s="682">
        <v>0</v>
      </c>
      <c r="R358" s="671"/>
      <c r="S358" s="682">
        <v>0</v>
      </c>
      <c r="T358" s="706"/>
      <c r="U358" s="242">
        <v>0</v>
      </c>
    </row>
    <row r="359" spans="1:21" ht="14.4" customHeight="1" x14ac:dyDescent="0.3">
      <c r="A359" s="680">
        <v>18</v>
      </c>
      <c r="B359" s="671" t="s">
        <v>495</v>
      </c>
      <c r="C359" s="671">
        <v>89301182</v>
      </c>
      <c r="D359" s="703" t="s">
        <v>2438</v>
      </c>
      <c r="E359" s="704" t="s">
        <v>1609</v>
      </c>
      <c r="F359" s="671" t="s">
        <v>1586</v>
      </c>
      <c r="G359" s="671" t="s">
        <v>1682</v>
      </c>
      <c r="H359" s="671" t="s">
        <v>494</v>
      </c>
      <c r="I359" s="671" t="s">
        <v>743</v>
      </c>
      <c r="J359" s="671" t="s">
        <v>744</v>
      </c>
      <c r="K359" s="671" t="s">
        <v>745</v>
      </c>
      <c r="L359" s="705">
        <v>295.45</v>
      </c>
      <c r="M359" s="705">
        <v>590.9</v>
      </c>
      <c r="N359" s="671">
        <v>2</v>
      </c>
      <c r="O359" s="706">
        <v>0.5</v>
      </c>
      <c r="P359" s="705">
        <v>590.9</v>
      </c>
      <c r="Q359" s="682">
        <v>1</v>
      </c>
      <c r="R359" s="671">
        <v>2</v>
      </c>
      <c r="S359" s="682">
        <v>1</v>
      </c>
      <c r="T359" s="706">
        <v>0.5</v>
      </c>
      <c r="U359" s="242">
        <v>1</v>
      </c>
    </row>
    <row r="360" spans="1:21" ht="14.4" customHeight="1" x14ac:dyDescent="0.3">
      <c r="A360" s="680">
        <v>18</v>
      </c>
      <c r="B360" s="671" t="s">
        <v>495</v>
      </c>
      <c r="C360" s="671">
        <v>89301182</v>
      </c>
      <c r="D360" s="703" t="s">
        <v>2438</v>
      </c>
      <c r="E360" s="704" t="s">
        <v>1609</v>
      </c>
      <c r="F360" s="671" t="s">
        <v>1586</v>
      </c>
      <c r="G360" s="671" t="s">
        <v>1682</v>
      </c>
      <c r="H360" s="671" t="s">
        <v>494</v>
      </c>
      <c r="I360" s="671" t="s">
        <v>2067</v>
      </c>
      <c r="J360" s="671" t="s">
        <v>744</v>
      </c>
      <c r="K360" s="671" t="s">
        <v>1914</v>
      </c>
      <c r="L360" s="705">
        <v>1954.3</v>
      </c>
      <c r="M360" s="705">
        <v>11725.8</v>
      </c>
      <c r="N360" s="671">
        <v>6</v>
      </c>
      <c r="O360" s="706">
        <v>1</v>
      </c>
      <c r="P360" s="705">
        <v>11725.8</v>
      </c>
      <c r="Q360" s="682">
        <v>1</v>
      </c>
      <c r="R360" s="671">
        <v>6</v>
      </c>
      <c r="S360" s="682">
        <v>1</v>
      </c>
      <c r="T360" s="706">
        <v>1</v>
      </c>
      <c r="U360" s="242">
        <v>1</v>
      </c>
    </row>
    <row r="361" spans="1:21" ht="14.4" customHeight="1" x14ac:dyDescent="0.3">
      <c r="A361" s="680">
        <v>18</v>
      </c>
      <c r="B361" s="671" t="s">
        <v>495</v>
      </c>
      <c r="C361" s="671">
        <v>89301182</v>
      </c>
      <c r="D361" s="703" t="s">
        <v>2438</v>
      </c>
      <c r="E361" s="704" t="s">
        <v>1609</v>
      </c>
      <c r="F361" s="671" t="s">
        <v>1586</v>
      </c>
      <c r="G361" s="671" t="s">
        <v>1653</v>
      </c>
      <c r="H361" s="671" t="s">
        <v>494</v>
      </c>
      <c r="I361" s="671" t="s">
        <v>735</v>
      </c>
      <c r="J361" s="671" t="s">
        <v>1654</v>
      </c>
      <c r="K361" s="671" t="s">
        <v>1655</v>
      </c>
      <c r="L361" s="705">
        <v>19.66</v>
      </c>
      <c r="M361" s="705">
        <v>117.96000000000001</v>
      </c>
      <c r="N361" s="671">
        <v>6</v>
      </c>
      <c r="O361" s="706">
        <v>2</v>
      </c>
      <c r="P361" s="705">
        <v>78.64</v>
      </c>
      <c r="Q361" s="682">
        <v>0.66666666666666663</v>
      </c>
      <c r="R361" s="671">
        <v>4</v>
      </c>
      <c r="S361" s="682">
        <v>0.66666666666666663</v>
      </c>
      <c r="T361" s="706">
        <v>1.5</v>
      </c>
      <c r="U361" s="242">
        <v>0.75</v>
      </c>
    </row>
    <row r="362" spans="1:21" ht="14.4" customHeight="1" x14ac:dyDescent="0.3">
      <c r="A362" s="680">
        <v>18</v>
      </c>
      <c r="B362" s="671" t="s">
        <v>495</v>
      </c>
      <c r="C362" s="671">
        <v>89301182</v>
      </c>
      <c r="D362" s="703" t="s">
        <v>2438</v>
      </c>
      <c r="E362" s="704" t="s">
        <v>1609</v>
      </c>
      <c r="F362" s="671" t="s">
        <v>1586</v>
      </c>
      <c r="G362" s="671" t="s">
        <v>1748</v>
      </c>
      <c r="H362" s="671" t="s">
        <v>869</v>
      </c>
      <c r="I362" s="671" t="s">
        <v>1375</v>
      </c>
      <c r="J362" s="671" t="s">
        <v>1376</v>
      </c>
      <c r="K362" s="671" t="s">
        <v>663</v>
      </c>
      <c r="L362" s="705">
        <v>339.13</v>
      </c>
      <c r="M362" s="705">
        <v>1017.39</v>
      </c>
      <c r="N362" s="671">
        <v>3</v>
      </c>
      <c r="O362" s="706">
        <v>0.5</v>
      </c>
      <c r="P362" s="705"/>
      <c r="Q362" s="682">
        <v>0</v>
      </c>
      <c r="R362" s="671"/>
      <c r="S362" s="682">
        <v>0</v>
      </c>
      <c r="T362" s="706"/>
      <c r="U362" s="242">
        <v>0</v>
      </c>
    </row>
    <row r="363" spans="1:21" ht="14.4" customHeight="1" x14ac:dyDescent="0.3">
      <c r="A363" s="680">
        <v>18</v>
      </c>
      <c r="B363" s="671" t="s">
        <v>495</v>
      </c>
      <c r="C363" s="671">
        <v>89301182</v>
      </c>
      <c r="D363" s="703" t="s">
        <v>2438</v>
      </c>
      <c r="E363" s="704" t="s">
        <v>1609</v>
      </c>
      <c r="F363" s="671" t="s">
        <v>1586</v>
      </c>
      <c r="G363" s="671" t="s">
        <v>1635</v>
      </c>
      <c r="H363" s="671" t="s">
        <v>869</v>
      </c>
      <c r="I363" s="671" t="s">
        <v>975</v>
      </c>
      <c r="J363" s="671" t="s">
        <v>976</v>
      </c>
      <c r="K363" s="671" t="s">
        <v>977</v>
      </c>
      <c r="L363" s="705">
        <v>132.35</v>
      </c>
      <c r="M363" s="705">
        <v>264.7</v>
      </c>
      <c r="N363" s="671">
        <v>2</v>
      </c>
      <c r="O363" s="706">
        <v>0.5</v>
      </c>
      <c r="P363" s="705">
        <v>264.7</v>
      </c>
      <c r="Q363" s="682">
        <v>1</v>
      </c>
      <c r="R363" s="671">
        <v>2</v>
      </c>
      <c r="S363" s="682">
        <v>1</v>
      </c>
      <c r="T363" s="706">
        <v>0.5</v>
      </c>
      <c r="U363" s="242">
        <v>1</v>
      </c>
    </row>
    <row r="364" spans="1:21" ht="14.4" customHeight="1" x14ac:dyDescent="0.3">
      <c r="A364" s="680">
        <v>18</v>
      </c>
      <c r="B364" s="671" t="s">
        <v>495</v>
      </c>
      <c r="C364" s="671">
        <v>89301182</v>
      </c>
      <c r="D364" s="703" t="s">
        <v>2438</v>
      </c>
      <c r="E364" s="704" t="s">
        <v>1609</v>
      </c>
      <c r="F364" s="671" t="s">
        <v>1586</v>
      </c>
      <c r="G364" s="671" t="s">
        <v>1635</v>
      </c>
      <c r="H364" s="671" t="s">
        <v>869</v>
      </c>
      <c r="I364" s="671" t="s">
        <v>1964</v>
      </c>
      <c r="J364" s="671" t="s">
        <v>1637</v>
      </c>
      <c r="K364" s="671" t="s">
        <v>1965</v>
      </c>
      <c r="L364" s="705">
        <v>176.68</v>
      </c>
      <c r="M364" s="705">
        <v>530.04</v>
      </c>
      <c r="N364" s="671">
        <v>3</v>
      </c>
      <c r="O364" s="706">
        <v>0.5</v>
      </c>
      <c r="P364" s="705">
        <v>530.04</v>
      </c>
      <c r="Q364" s="682">
        <v>1</v>
      </c>
      <c r="R364" s="671">
        <v>3</v>
      </c>
      <c r="S364" s="682">
        <v>1</v>
      </c>
      <c r="T364" s="706">
        <v>0.5</v>
      </c>
      <c r="U364" s="242">
        <v>1</v>
      </c>
    </row>
    <row r="365" spans="1:21" ht="14.4" customHeight="1" x14ac:dyDescent="0.3">
      <c r="A365" s="680">
        <v>18</v>
      </c>
      <c r="B365" s="671" t="s">
        <v>495</v>
      </c>
      <c r="C365" s="671">
        <v>89301182</v>
      </c>
      <c r="D365" s="703" t="s">
        <v>2438</v>
      </c>
      <c r="E365" s="704" t="s">
        <v>1609</v>
      </c>
      <c r="F365" s="671" t="s">
        <v>1586</v>
      </c>
      <c r="G365" s="671" t="s">
        <v>1635</v>
      </c>
      <c r="H365" s="671" t="s">
        <v>494</v>
      </c>
      <c r="I365" s="671" t="s">
        <v>2068</v>
      </c>
      <c r="J365" s="671" t="s">
        <v>1386</v>
      </c>
      <c r="K365" s="671" t="s">
        <v>2069</v>
      </c>
      <c r="L365" s="705">
        <v>0</v>
      </c>
      <c r="M365" s="705">
        <v>0</v>
      </c>
      <c r="N365" s="671">
        <v>3</v>
      </c>
      <c r="O365" s="706">
        <v>0.5</v>
      </c>
      <c r="P365" s="705">
        <v>0</v>
      </c>
      <c r="Q365" s="682"/>
      <c r="R365" s="671">
        <v>3</v>
      </c>
      <c r="S365" s="682">
        <v>1</v>
      </c>
      <c r="T365" s="706">
        <v>0.5</v>
      </c>
      <c r="U365" s="242">
        <v>1</v>
      </c>
    </row>
    <row r="366" spans="1:21" ht="14.4" customHeight="1" x14ac:dyDescent="0.3">
      <c r="A366" s="680">
        <v>18</v>
      </c>
      <c r="B366" s="671" t="s">
        <v>495</v>
      </c>
      <c r="C366" s="671">
        <v>89301182</v>
      </c>
      <c r="D366" s="703" t="s">
        <v>2438</v>
      </c>
      <c r="E366" s="704" t="s">
        <v>1609</v>
      </c>
      <c r="F366" s="671" t="s">
        <v>1586</v>
      </c>
      <c r="G366" s="671" t="s">
        <v>2070</v>
      </c>
      <c r="H366" s="671" t="s">
        <v>869</v>
      </c>
      <c r="I366" s="671" t="s">
        <v>2071</v>
      </c>
      <c r="J366" s="671" t="s">
        <v>2072</v>
      </c>
      <c r="K366" s="671" t="s">
        <v>2073</v>
      </c>
      <c r="L366" s="705">
        <v>94.8</v>
      </c>
      <c r="M366" s="705">
        <v>94.8</v>
      </c>
      <c r="N366" s="671">
        <v>1</v>
      </c>
      <c r="O366" s="706">
        <v>0.5</v>
      </c>
      <c r="P366" s="705"/>
      <c r="Q366" s="682">
        <v>0</v>
      </c>
      <c r="R366" s="671"/>
      <c r="S366" s="682">
        <v>0</v>
      </c>
      <c r="T366" s="706"/>
      <c r="U366" s="242">
        <v>0</v>
      </c>
    </row>
    <row r="367" spans="1:21" ht="14.4" customHeight="1" x14ac:dyDescent="0.3">
      <c r="A367" s="680">
        <v>18</v>
      </c>
      <c r="B367" s="671" t="s">
        <v>495</v>
      </c>
      <c r="C367" s="671">
        <v>89301182</v>
      </c>
      <c r="D367" s="703" t="s">
        <v>2438</v>
      </c>
      <c r="E367" s="704" t="s">
        <v>1609</v>
      </c>
      <c r="F367" s="671" t="s">
        <v>1586</v>
      </c>
      <c r="G367" s="671" t="s">
        <v>1688</v>
      </c>
      <c r="H367" s="671" t="s">
        <v>494</v>
      </c>
      <c r="I367" s="671" t="s">
        <v>1975</v>
      </c>
      <c r="J367" s="671" t="s">
        <v>1976</v>
      </c>
      <c r="K367" s="671" t="s">
        <v>1542</v>
      </c>
      <c r="L367" s="705">
        <v>269</v>
      </c>
      <c r="M367" s="705">
        <v>538</v>
      </c>
      <c r="N367" s="671">
        <v>2</v>
      </c>
      <c r="O367" s="706">
        <v>1</v>
      </c>
      <c r="P367" s="705"/>
      <c r="Q367" s="682">
        <v>0</v>
      </c>
      <c r="R367" s="671"/>
      <c r="S367" s="682">
        <v>0</v>
      </c>
      <c r="T367" s="706"/>
      <c r="U367" s="242">
        <v>0</v>
      </c>
    </row>
    <row r="368" spans="1:21" ht="14.4" customHeight="1" x14ac:dyDescent="0.3">
      <c r="A368" s="680">
        <v>18</v>
      </c>
      <c r="B368" s="671" t="s">
        <v>495</v>
      </c>
      <c r="C368" s="671">
        <v>89301182</v>
      </c>
      <c r="D368" s="703" t="s">
        <v>2438</v>
      </c>
      <c r="E368" s="704" t="s">
        <v>1609</v>
      </c>
      <c r="F368" s="671" t="s">
        <v>1586</v>
      </c>
      <c r="G368" s="671" t="s">
        <v>1688</v>
      </c>
      <c r="H368" s="671" t="s">
        <v>869</v>
      </c>
      <c r="I368" s="671" t="s">
        <v>955</v>
      </c>
      <c r="J368" s="671" t="s">
        <v>1541</v>
      </c>
      <c r="K368" s="671" t="s">
        <v>1542</v>
      </c>
      <c r="L368" s="705">
        <v>269</v>
      </c>
      <c r="M368" s="705">
        <v>3497</v>
      </c>
      <c r="N368" s="671">
        <v>13</v>
      </c>
      <c r="O368" s="706">
        <v>3.5</v>
      </c>
      <c r="P368" s="705">
        <v>1883</v>
      </c>
      <c r="Q368" s="682">
        <v>0.53846153846153844</v>
      </c>
      <c r="R368" s="671">
        <v>7</v>
      </c>
      <c r="S368" s="682">
        <v>0.53846153846153844</v>
      </c>
      <c r="T368" s="706">
        <v>2.5</v>
      </c>
      <c r="U368" s="242">
        <v>0.7142857142857143</v>
      </c>
    </row>
    <row r="369" spans="1:21" ht="14.4" customHeight="1" x14ac:dyDescent="0.3">
      <c r="A369" s="680">
        <v>18</v>
      </c>
      <c r="B369" s="671" t="s">
        <v>495</v>
      </c>
      <c r="C369" s="671">
        <v>89301182</v>
      </c>
      <c r="D369" s="703" t="s">
        <v>2438</v>
      </c>
      <c r="E369" s="704" t="s">
        <v>1609</v>
      </c>
      <c r="F369" s="671" t="s">
        <v>1586</v>
      </c>
      <c r="G369" s="671" t="s">
        <v>1982</v>
      </c>
      <c r="H369" s="671" t="s">
        <v>494</v>
      </c>
      <c r="I369" s="671" t="s">
        <v>1064</v>
      </c>
      <c r="J369" s="671" t="s">
        <v>1065</v>
      </c>
      <c r="K369" s="671" t="s">
        <v>1066</v>
      </c>
      <c r="L369" s="705">
        <v>76.650000000000006</v>
      </c>
      <c r="M369" s="705">
        <v>153.30000000000001</v>
      </c>
      <c r="N369" s="671">
        <v>2</v>
      </c>
      <c r="O369" s="706">
        <v>0.5</v>
      </c>
      <c r="P369" s="705">
        <v>153.30000000000001</v>
      </c>
      <c r="Q369" s="682">
        <v>1</v>
      </c>
      <c r="R369" s="671">
        <v>2</v>
      </c>
      <c r="S369" s="682">
        <v>1</v>
      </c>
      <c r="T369" s="706">
        <v>0.5</v>
      </c>
      <c r="U369" s="242">
        <v>1</v>
      </c>
    </row>
    <row r="370" spans="1:21" ht="14.4" customHeight="1" x14ac:dyDescent="0.3">
      <c r="A370" s="680">
        <v>18</v>
      </c>
      <c r="B370" s="671" t="s">
        <v>495</v>
      </c>
      <c r="C370" s="671">
        <v>89301182</v>
      </c>
      <c r="D370" s="703" t="s">
        <v>2438</v>
      </c>
      <c r="E370" s="704" t="s">
        <v>1609</v>
      </c>
      <c r="F370" s="671" t="s">
        <v>1586</v>
      </c>
      <c r="G370" s="671" t="s">
        <v>2074</v>
      </c>
      <c r="H370" s="671" t="s">
        <v>494</v>
      </c>
      <c r="I370" s="671" t="s">
        <v>2075</v>
      </c>
      <c r="J370" s="671" t="s">
        <v>2076</v>
      </c>
      <c r="K370" s="671" t="s">
        <v>2077</v>
      </c>
      <c r="L370" s="705">
        <v>0</v>
      </c>
      <c r="M370" s="705">
        <v>0</v>
      </c>
      <c r="N370" s="671">
        <v>1</v>
      </c>
      <c r="O370" s="706">
        <v>1</v>
      </c>
      <c r="P370" s="705">
        <v>0</v>
      </c>
      <c r="Q370" s="682"/>
      <c r="R370" s="671">
        <v>1</v>
      </c>
      <c r="S370" s="682">
        <v>1</v>
      </c>
      <c r="T370" s="706">
        <v>1</v>
      </c>
      <c r="U370" s="242">
        <v>1</v>
      </c>
    </row>
    <row r="371" spans="1:21" ht="14.4" customHeight="1" x14ac:dyDescent="0.3">
      <c r="A371" s="680">
        <v>18</v>
      </c>
      <c r="B371" s="671" t="s">
        <v>495</v>
      </c>
      <c r="C371" s="671">
        <v>89301182</v>
      </c>
      <c r="D371" s="703" t="s">
        <v>2438</v>
      </c>
      <c r="E371" s="704" t="s">
        <v>1609</v>
      </c>
      <c r="F371" s="671" t="s">
        <v>1586</v>
      </c>
      <c r="G371" s="671" t="s">
        <v>1699</v>
      </c>
      <c r="H371" s="671" t="s">
        <v>494</v>
      </c>
      <c r="I371" s="671" t="s">
        <v>2078</v>
      </c>
      <c r="J371" s="671" t="s">
        <v>607</v>
      </c>
      <c r="K371" s="671" t="s">
        <v>2079</v>
      </c>
      <c r="L371" s="705">
        <v>0</v>
      </c>
      <c r="M371" s="705">
        <v>0</v>
      </c>
      <c r="N371" s="671">
        <v>1</v>
      </c>
      <c r="O371" s="706">
        <v>0.5</v>
      </c>
      <c r="P371" s="705"/>
      <c r="Q371" s="682"/>
      <c r="R371" s="671"/>
      <c r="S371" s="682">
        <v>0</v>
      </c>
      <c r="T371" s="706"/>
      <c r="U371" s="242">
        <v>0</v>
      </c>
    </row>
    <row r="372" spans="1:21" ht="14.4" customHeight="1" x14ac:dyDescent="0.3">
      <c r="A372" s="680">
        <v>18</v>
      </c>
      <c r="B372" s="671" t="s">
        <v>495</v>
      </c>
      <c r="C372" s="671">
        <v>89301182</v>
      </c>
      <c r="D372" s="703" t="s">
        <v>2438</v>
      </c>
      <c r="E372" s="704" t="s">
        <v>1609</v>
      </c>
      <c r="F372" s="671" t="s">
        <v>1586</v>
      </c>
      <c r="G372" s="671" t="s">
        <v>1699</v>
      </c>
      <c r="H372" s="671" t="s">
        <v>494</v>
      </c>
      <c r="I372" s="671" t="s">
        <v>606</v>
      </c>
      <c r="J372" s="671" t="s">
        <v>607</v>
      </c>
      <c r="K372" s="671" t="s">
        <v>1700</v>
      </c>
      <c r="L372" s="705">
        <v>98.31</v>
      </c>
      <c r="M372" s="705">
        <v>786.48</v>
      </c>
      <c r="N372" s="671">
        <v>8</v>
      </c>
      <c r="O372" s="706">
        <v>3.5</v>
      </c>
      <c r="P372" s="705">
        <v>196.62</v>
      </c>
      <c r="Q372" s="682">
        <v>0.25</v>
      </c>
      <c r="R372" s="671">
        <v>2</v>
      </c>
      <c r="S372" s="682">
        <v>0.25</v>
      </c>
      <c r="T372" s="706">
        <v>1</v>
      </c>
      <c r="U372" s="242">
        <v>0.2857142857142857</v>
      </c>
    </row>
    <row r="373" spans="1:21" ht="14.4" customHeight="1" x14ac:dyDescent="0.3">
      <c r="A373" s="680">
        <v>18</v>
      </c>
      <c r="B373" s="671" t="s">
        <v>495</v>
      </c>
      <c r="C373" s="671">
        <v>89301182</v>
      </c>
      <c r="D373" s="703" t="s">
        <v>2438</v>
      </c>
      <c r="E373" s="704" t="s">
        <v>1609</v>
      </c>
      <c r="F373" s="671" t="s">
        <v>1586</v>
      </c>
      <c r="G373" s="671" t="s">
        <v>1661</v>
      </c>
      <c r="H373" s="671" t="s">
        <v>494</v>
      </c>
      <c r="I373" s="671" t="s">
        <v>1273</v>
      </c>
      <c r="J373" s="671" t="s">
        <v>1274</v>
      </c>
      <c r="K373" s="671" t="s">
        <v>1275</v>
      </c>
      <c r="L373" s="705">
        <v>139.46</v>
      </c>
      <c r="M373" s="705">
        <v>1255.1399999999999</v>
      </c>
      <c r="N373" s="671">
        <v>9</v>
      </c>
      <c r="O373" s="706">
        <v>2</v>
      </c>
      <c r="P373" s="705">
        <v>418.38</v>
      </c>
      <c r="Q373" s="682">
        <v>0.33333333333333337</v>
      </c>
      <c r="R373" s="671">
        <v>3</v>
      </c>
      <c r="S373" s="682">
        <v>0.33333333333333331</v>
      </c>
      <c r="T373" s="706">
        <v>1</v>
      </c>
      <c r="U373" s="242">
        <v>0.5</v>
      </c>
    </row>
    <row r="374" spans="1:21" ht="14.4" customHeight="1" x14ac:dyDescent="0.3">
      <c r="A374" s="680">
        <v>18</v>
      </c>
      <c r="B374" s="671" t="s">
        <v>495</v>
      </c>
      <c r="C374" s="671">
        <v>89301182</v>
      </c>
      <c r="D374" s="703" t="s">
        <v>2438</v>
      </c>
      <c r="E374" s="704" t="s">
        <v>1609</v>
      </c>
      <c r="F374" s="671" t="s">
        <v>1586</v>
      </c>
      <c r="G374" s="671" t="s">
        <v>1661</v>
      </c>
      <c r="H374" s="671" t="s">
        <v>494</v>
      </c>
      <c r="I374" s="671" t="s">
        <v>1662</v>
      </c>
      <c r="J374" s="671" t="s">
        <v>1303</v>
      </c>
      <c r="K374" s="671" t="s">
        <v>1663</v>
      </c>
      <c r="L374" s="705">
        <v>185.9</v>
      </c>
      <c r="M374" s="705">
        <v>185.9</v>
      </c>
      <c r="N374" s="671">
        <v>1</v>
      </c>
      <c r="O374" s="706">
        <v>0.5</v>
      </c>
      <c r="P374" s="705"/>
      <c r="Q374" s="682">
        <v>0</v>
      </c>
      <c r="R374" s="671"/>
      <c r="S374" s="682">
        <v>0</v>
      </c>
      <c r="T374" s="706"/>
      <c r="U374" s="242">
        <v>0</v>
      </c>
    </row>
    <row r="375" spans="1:21" ht="14.4" customHeight="1" x14ac:dyDescent="0.3">
      <c r="A375" s="680">
        <v>18</v>
      </c>
      <c r="B375" s="671" t="s">
        <v>495</v>
      </c>
      <c r="C375" s="671">
        <v>89301182</v>
      </c>
      <c r="D375" s="703" t="s">
        <v>2438</v>
      </c>
      <c r="E375" s="704" t="s">
        <v>1609</v>
      </c>
      <c r="F375" s="671" t="s">
        <v>1586</v>
      </c>
      <c r="G375" s="671" t="s">
        <v>1661</v>
      </c>
      <c r="H375" s="671" t="s">
        <v>494</v>
      </c>
      <c r="I375" s="671" t="s">
        <v>1302</v>
      </c>
      <c r="J375" s="671" t="s">
        <v>1303</v>
      </c>
      <c r="K375" s="671" t="s">
        <v>1304</v>
      </c>
      <c r="L375" s="705">
        <v>619.66</v>
      </c>
      <c r="M375" s="705">
        <v>619.66</v>
      </c>
      <c r="N375" s="671">
        <v>1</v>
      </c>
      <c r="O375" s="706">
        <v>1</v>
      </c>
      <c r="P375" s="705">
        <v>619.66</v>
      </c>
      <c r="Q375" s="682">
        <v>1</v>
      </c>
      <c r="R375" s="671">
        <v>1</v>
      </c>
      <c r="S375" s="682">
        <v>1</v>
      </c>
      <c r="T375" s="706">
        <v>1</v>
      </c>
      <c r="U375" s="242">
        <v>1</v>
      </c>
    </row>
    <row r="376" spans="1:21" ht="14.4" customHeight="1" x14ac:dyDescent="0.3">
      <c r="A376" s="680">
        <v>18</v>
      </c>
      <c r="B376" s="671" t="s">
        <v>495</v>
      </c>
      <c r="C376" s="671">
        <v>89301182</v>
      </c>
      <c r="D376" s="703" t="s">
        <v>2438</v>
      </c>
      <c r="E376" s="704" t="s">
        <v>1609</v>
      </c>
      <c r="F376" s="671" t="s">
        <v>1586</v>
      </c>
      <c r="G376" s="671" t="s">
        <v>1665</v>
      </c>
      <c r="H376" s="671" t="s">
        <v>494</v>
      </c>
      <c r="I376" s="671" t="s">
        <v>2007</v>
      </c>
      <c r="J376" s="671" t="s">
        <v>2008</v>
      </c>
      <c r="K376" s="671" t="s">
        <v>1651</v>
      </c>
      <c r="L376" s="705">
        <v>0</v>
      </c>
      <c r="M376" s="705">
        <v>0</v>
      </c>
      <c r="N376" s="671">
        <v>2</v>
      </c>
      <c r="O376" s="706">
        <v>1.5</v>
      </c>
      <c r="P376" s="705">
        <v>0</v>
      </c>
      <c r="Q376" s="682"/>
      <c r="R376" s="671">
        <v>1</v>
      </c>
      <c r="S376" s="682">
        <v>0.5</v>
      </c>
      <c r="T376" s="706">
        <v>0.5</v>
      </c>
      <c r="U376" s="242">
        <v>0.33333333333333331</v>
      </c>
    </row>
    <row r="377" spans="1:21" ht="14.4" customHeight="1" x14ac:dyDescent="0.3">
      <c r="A377" s="680">
        <v>18</v>
      </c>
      <c r="B377" s="671" t="s">
        <v>495</v>
      </c>
      <c r="C377" s="671">
        <v>89301182</v>
      </c>
      <c r="D377" s="703" t="s">
        <v>2438</v>
      </c>
      <c r="E377" s="704" t="s">
        <v>1609</v>
      </c>
      <c r="F377" s="671" t="s">
        <v>1586</v>
      </c>
      <c r="G377" s="671" t="s">
        <v>1665</v>
      </c>
      <c r="H377" s="671" t="s">
        <v>494</v>
      </c>
      <c r="I377" s="671" t="s">
        <v>1692</v>
      </c>
      <c r="J377" s="671" t="s">
        <v>1693</v>
      </c>
      <c r="K377" s="671" t="s">
        <v>939</v>
      </c>
      <c r="L377" s="705">
        <v>0</v>
      </c>
      <c r="M377" s="705">
        <v>0</v>
      </c>
      <c r="N377" s="671">
        <v>1</v>
      </c>
      <c r="O377" s="706">
        <v>1</v>
      </c>
      <c r="P377" s="705"/>
      <c r="Q377" s="682"/>
      <c r="R377" s="671"/>
      <c r="S377" s="682">
        <v>0</v>
      </c>
      <c r="T377" s="706"/>
      <c r="U377" s="242">
        <v>0</v>
      </c>
    </row>
    <row r="378" spans="1:21" ht="14.4" customHeight="1" x14ac:dyDescent="0.3">
      <c r="A378" s="680">
        <v>18</v>
      </c>
      <c r="B378" s="671" t="s">
        <v>495</v>
      </c>
      <c r="C378" s="671">
        <v>89301182</v>
      </c>
      <c r="D378" s="703" t="s">
        <v>2438</v>
      </c>
      <c r="E378" s="704" t="s">
        <v>1610</v>
      </c>
      <c r="F378" s="671" t="s">
        <v>1586</v>
      </c>
      <c r="G378" s="671" t="s">
        <v>1701</v>
      </c>
      <c r="H378" s="671" t="s">
        <v>494</v>
      </c>
      <c r="I378" s="671" t="s">
        <v>2080</v>
      </c>
      <c r="J378" s="671" t="s">
        <v>1077</v>
      </c>
      <c r="K378" s="671" t="s">
        <v>2081</v>
      </c>
      <c r="L378" s="705">
        <v>0</v>
      </c>
      <c r="M378" s="705">
        <v>0</v>
      </c>
      <c r="N378" s="671">
        <v>1</v>
      </c>
      <c r="O378" s="706">
        <v>1</v>
      </c>
      <c r="P378" s="705">
        <v>0</v>
      </c>
      <c r="Q378" s="682"/>
      <c r="R378" s="671">
        <v>1</v>
      </c>
      <c r="S378" s="682">
        <v>1</v>
      </c>
      <c r="T378" s="706">
        <v>1</v>
      </c>
      <c r="U378" s="242">
        <v>1</v>
      </c>
    </row>
    <row r="379" spans="1:21" ht="14.4" customHeight="1" x14ac:dyDescent="0.3">
      <c r="A379" s="680">
        <v>18</v>
      </c>
      <c r="B379" s="671" t="s">
        <v>495</v>
      </c>
      <c r="C379" s="671">
        <v>89301182</v>
      </c>
      <c r="D379" s="703" t="s">
        <v>2438</v>
      </c>
      <c r="E379" s="704" t="s">
        <v>1610</v>
      </c>
      <c r="F379" s="671" t="s">
        <v>1586</v>
      </c>
      <c r="G379" s="671" t="s">
        <v>1704</v>
      </c>
      <c r="H379" s="671" t="s">
        <v>869</v>
      </c>
      <c r="I379" s="671" t="s">
        <v>1778</v>
      </c>
      <c r="J379" s="671" t="s">
        <v>1779</v>
      </c>
      <c r="K379" s="671" t="s">
        <v>1780</v>
      </c>
      <c r="L379" s="705">
        <v>16.27</v>
      </c>
      <c r="M379" s="705">
        <v>65.08</v>
      </c>
      <c r="N379" s="671">
        <v>4</v>
      </c>
      <c r="O379" s="706">
        <v>2</v>
      </c>
      <c r="P379" s="705">
        <v>16.27</v>
      </c>
      <c r="Q379" s="682">
        <v>0.25</v>
      </c>
      <c r="R379" s="671">
        <v>1</v>
      </c>
      <c r="S379" s="682">
        <v>0.25</v>
      </c>
      <c r="T379" s="706">
        <v>0.5</v>
      </c>
      <c r="U379" s="242">
        <v>0.25</v>
      </c>
    </row>
    <row r="380" spans="1:21" ht="14.4" customHeight="1" x14ac:dyDescent="0.3">
      <c r="A380" s="680">
        <v>18</v>
      </c>
      <c r="B380" s="671" t="s">
        <v>495</v>
      </c>
      <c r="C380" s="671">
        <v>89301182</v>
      </c>
      <c r="D380" s="703" t="s">
        <v>2438</v>
      </c>
      <c r="E380" s="704" t="s">
        <v>1610</v>
      </c>
      <c r="F380" s="671" t="s">
        <v>1586</v>
      </c>
      <c r="G380" s="671" t="s">
        <v>1704</v>
      </c>
      <c r="H380" s="671" t="s">
        <v>869</v>
      </c>
      <c r="I380" s="671" t="s">
        <v>899</v>
      </c>
      <c r="J380" s="671" t="s">
        <v>1531</v>
      </c>
      <c r="K380" s="671" t="s">
        <v>1532</v>
      </c>
      <c r="L380" s="705">
        <v>6.98</v>
      </c>
      <c r="M380" s="705">
        <v>55.84</v>
      </c>
      <c r="N380" s="671">
        <v>8</v>
      </c>
      <c r="O380" s="706">
        <v>6.5</v>
      </c>
      <c r="P380" s="705">
        <v>27.92</v>
      </c>
      <c r="Q380" s="682">
        <v>0.5</v>
      </c>
      <c r="R380" s="671">
        <v>4</v>
      </c>
      <c r="S380" s="682">
        <v>0.5</v>
      </c>
      <c r="T380" s="706">
        <v>3</v>
      </c>
      <c r="U380" s="242">
        <v>0.46153846153846156</v>
      </c>
    </row>
    <row r="381" spans="1:21" ht="14.4" customHeight="1" x14ac:dyDescent="0.3">
      <c r="A381" s="680">
        <v>18</v>
      </c>
      <c r="B381" s="671" t="s">
        <v>495</v>
      </c>
      <c r="C381" s="671">
        <v>89301182</v>
      </c>
      <c r="D381" s="703" t="s">
        <v>2438</v>
      </c>
      <c r="E381" s="704" t="s">
        <v>1610</v>
      </c>
      <c r="F381" s="671" t="s">
        <v>1586</v>
      </c>
      <c r="G381" s="671" t="s">
        <v>1704</v>
      </c>
      <c r="H381" s="671" t="s">
        <v>869</v>
      </c>
      <c r="I381" s="671" t="s">
        <v>1705</v>
      </c>
      <c r="J381" s="671" t="s">
        <v>1706</v>
      </c>
      <c r="K381" s="671" t="s">
        <v>1707</v>
      </c>
      <c r="L381" s="705">
        <v>10.73</v>
      </c>
      <c r="M381" s="705">
        <v>10.73</v>
      </c>
      <c r="N381" s="671">
        <v>1</v>
      </c>
      <c r="O381" s="706">
        <v>1</v>
      </c>
      <c r="P381" s="705">
        <v>10.73</v>
      </c>
      <c r="Q381" s="682">
        <v>1</v>
      </c>
      <c r="R381" s="671">
        <v>1</v>
      </c>
      <c r="S381" s="682">
        <v>1</v>
      </c>
      <c r="T381" s="706">
        <v>1</v>
      </c>
      <c r="U381" s="242">
        <v>1</v>
      </c>
    </row>
    <row r="382" spans="1:21" ht="14.4" customHeight="1" x14ac:dyDescent="0.3">
      <c r="A382" s="680">
        <v>18</v>
      </c>
      <c r="B382" s="671" t="s">
        <v>495</v>
      </c>
      <c r="C382" s="671">
        <v>89301182</v>
      </c>
      <c r="D382" s="703" t="s">
        <v>2438</v>
      </c>
      <c r="E382" s="704" t="s">
        <v>1610</v>
      </c>
      <c r="F382" s="671" t="s">
        <v>1586</v>
      </c>
      <c r="G382" s="671" t="s">
        <v>1704</v>
      </c>
      <c r="H382" s="671" t="s">
        <v>869</v>
      </c>
      <c r="I382" s="671" t="s">
        <v>1356</v>
      </c>
      <c r="J382" s="671" t="s">
        <v>1578</v>
      </c>
      <c r="K382" s="671" t="s">
        <v>1317</v>
      </c>
      <c r="L382" s="705">
        <v>17.690000000000001</v>
      </c>
      <c r="M382" s="705">
        <v>17.690000000000001</v>
      </c>
      <c r="N382" s="671">
        <v>1</v>
      </c>
      <c r="O382" s="706">
        <v>0.5</v>
      </c>
      <c r="P382" s="705"/>
      <c r="Q382" s="682">
        <v>0</v>
      </c>
      <c r="R382" s="671"/>
      <c r="S382" s="682">
        <v>0</v>
      </c>
      <c r="T382" s="706"/>
      <c r="U382" s="242">
        <v>0</v>
      </c>
    </row>
    <row r="383" spans="1:21" ht="14.4" customHeight="1" x14ac:dyDescent="0.3">
      <c r="A383" s="680">
        <v>18</v>
      </c>
      <c r="B383" s="671" t="s">
        <v>495</v>
      </c>
      <c r="C383" s="671">
        <v>89301182</v>
      </c>
      <c r="D383" s="703" t="s">
        <v>2438</v>
      </c>
      <c r="E383" s="704" t="s">
        <v>1610</v>
      </c>
      <c r="F383" s="671" t="s">
        <v>1586</v>
      </c>
      <c r="G383" s="671" t="s">
        <v>1639</v>
      </c>
      <c r="H383" s="671" t="s">
        <v>494</v>
      </c>
      <c r="I383" s="671" t="s">
        <v>1815</v>
      </c>
      <c r="J383" s="671" t="s">
        <v>1816</v>
      </c>
      <c r="K383" s="671" t="s">
        <v>1817</v>
      </c>
      <c r="L383" s="705">
        <v>714.14</v>
      </c>
      <c r="M383" s="705">
        <v>1428.28</v>
      </c>
      <c r="N383" s="671">
        <v>2</v>
      </c>
      <c r="O383" s="706">
        <v>1</v>
      </c>
      <c r="P383" s="705"/>
      <c r="Q383" s="682">
        <v>0</v>
      </c>
      <c r="R383" s="671"/>
      <c r="S383" s="682">
        <v>0</v>
      </c>
      <c r="T383" s="706"/>
      <c r="U383" s="242">
        <v>0</v>
      </c>
    </row>
    <row r="384" spans="1:21" ht="14.4" customHeight="1" x14ac:dyDescent="0.3">
      <c r="A384" s="680">
        <v>18</v>
      </c>
      <c r="B384" s="671" t="s">
        <v>495</v>
      </c>
      <c r="C384" s="671">
        <v>89301182</v>
      </c>
      <c r="D384" s="703" t="s">
        <v>2438</v>
      </c>
      <c r="E384" s="704" t="s">
        <v>1610</v>
      </c>
      <c r="F384" s="671" t="s">
        <v>1586</v>
      </c>
      <c r="G384" s="671" t="s">
        <v>1639</v>
      </c>
      <c r="H384" s="671" t="s">
        <v>869</v>
      </c>
      <c r="I384" s="671" t="s">
        <v>1640</v>
      </c>
      <c r="J384" s="671" t="s">
        <v>1641</v>
      </c>
      <c r="K384" s="671" t="s">
        <v>1642</v>
      </c>
      <c r="L384" s="705">
        <v>5789.24</v>
      </c>
      <c r="M384" s="705">
        <v>5789.24</v>
      </c>
      <c r="N384" s="671">
        <v>1</v>
      </c>
      <c r="O384" s="706">
        <v>0.5</v>
      </c>
      <c r="P384" s="705"/>
      <c r="Q384" s="682">
        <v>0</v>
      </c>
      <c r="R384" s="671"/>
      <c r="S384" s="682">
        <v>0</v>
      </c>
      <c r="T384" s="706"/>
      <c r="U384" s="242">
        <v>0</v>
      </c>
    </row>
    <row r="385" spans="1:21" ht="14.4" customHeight="1" x14ac:dyDescent="0.3">
      <c r="A385" s="680">
        <v>18</v>
      </c>
      <c r="B385" s="671" t="s">
        <v>495</v>
      </c>
      <c r="C385" s="671">
        <v>89301182</v>
      </c>
      <c r="D385" s="703" t="s">
        <v>2438</v>
      </c>
      <c r="E385" s="704" t="s">
        <v>1610</v>
      </c>
      <c r="F385" s="671" t="s">
        <v>1586</v>
      </c>
      <c r="G385" s="671" t="s">
        <v>1628</v>
      </c>
      <c r="H385" s="671" t="s">
        <v>494</v>
      </c>
      <c r="I385" s="671" t="s">
        <v>1629</v>
      </c>
      <c r="J385" s="671" t="s">
        <v>1630</v>
      </c>
      <c r="K385" s="671" t="s">
        <v>1631</v>
      </c>
      <c r="L385" s="705">
        <v>69.180000000000007</v>
      </c>
      <c r="M385" s="705">
        <v>345.90000000000003</v>
      </c>
      <c r="N385" s="671">
        <v>5</v>
      </c>
      <c r="O385" s="706">
        <v>3.5</v>
      </c>
      <c r="P385" s="705">
        <v>69.180000000000007</v>
      </c>
      <c r="Q385" s="682">
        <v>0.2</v>
      </c>
      <c r="R385" s="671">
        <v>1</v>
      </c>
      <c r="S385" s="682">
        <v>0.2</v>
      </c>
      <c r="T385" s="706">
        <v>1</v>
      </c>
      <c r="U385" s="242">
        <v>0.2857142857142857</v>
      </c>
    </row>
    <row r="386" spans="1:21" ht="14.4" customHeight="1" x14ac:dyDescent="0.3">
      <c r="A386" s="680">
        <v>18</v>
      </c>
      <c r="B386" s="671" t="s">
        <v>495</v>
      </c>
      <c r="C386" s="671">
        <v>89301182</v>
      </c>
      <c r="D386" s="703" t="s">
        <v>2438</v>
      </c>
      <c r="E386" s="704" t="s">
        <v>1610</v>
      </c>
      <c r="F386" s="671" t="s">
        <v>1586</v>
      </c>
      <c r="G386" s="671" t="s">
        <v>1781</v>
      </c>
      <c r="H386" s="671" t="s">
        <v>494</v>
      </c>
      <c r="I386" s="671" t="s">
        <v>2082</v>
      </c>
      <c r="J386" s="671" t="s">
        <v>1832</v>
      </c>
      <c r="K386" s="671" t="s">
        <v>1833</v>
      </c>
      <c r="L386" s="705">
        <v>0</v>
      </c>
      <c r="M386" s="705">
        <v>0</v>
      </c>
      <c r="N386" s="671">
        <v>1</v>
      </c>
      <c r="O386" s="706">
        <v>1</v>
      </c>
      <c r="P386" s="705"/>
      <c r="Q386" s="682"/>
      <c r="R386" s="671"/>
      <c r="S386" s="682">
        <v>0</v>
      </c>
      <c r="T386" s="706"/>
      <c r="U386" s="242">
        <v>0</v>
      </c>
    </row>
    <row r="387" spans="1:21" ht="14.4" customHeight="1" x14ac:dyDescent="0.3">
      <c r="A387" s="680">
        <v>18</v>
      </c>
      <c r="B387" s="671" t="s">
        <v>495</v>
      </c>
      <c r="C387" s="671">
        <v>89301182</v>
      </c>
      <c r="D387" s="703" t="s">
        <v>2438</v>
      </c>
      <c r="E387" s="704" t="s">
        <v>1610</v>
      </c>
      <c r="F387" s="671" t="s">
        <v>1586</v>
      </c>
      <c r="G387" s="671" t="s">
        <v>1745</v>
      </c>
      <c r="H387" s="671" t="s">
        <v>494</v>
      </c>
      <c r="I387" s="671" t="s">
        <v>1746</v>
      </c>
      <c r="J387" s="671" t="s">
        <v>1299</v>
      </c>
      <c r="K387" s="671" t="s">
        <v>1747</v>
      </c>
      <c r="L387" s="705">
        <v>185.9</v>
      </c>
      <c r="M387" s="705">
        <v>743.6</v>
      </c>
      <c r="N387" s="671">
        <v>4</v>
      </c>
      <c r="O387" s="706">
        <v>2</v>
      </c>
      <c r="P387" s="705">
        <v>743.6</v>
      </c>
      <c r="Q387" s="682">
        <v>1</v>
      </c>
      <c r="R387" s="671">
        <v>4</v>
      </c>
      <c r="S387" s="682">
        <v>1</v>
      </c>
      <c r="T387" s="706">
        <v>2</v>
      </c>
      <c r="U387" s="242">
        <v>1</v>
      </c>
    </row>
    <row r="388" spans="1:21" ht="14.4" customHeight="1" x14ac:dyDescent="0.3">
      <c r="A388" s="680">
        <v>18</v>
      </c>
      <c r="B388" s="671" t="s">
        <v>495</v>
      </c>
      <c r="C388" s="671">
        <v>89301182</v>
      </c>
      <c r="D388" s="703" t="s">
        <v>2438</v>
      </c>
      <c r="E388" s="704" t="s">
        <v>1610</v>
      </c>
      <c r="F388" s="671" t="s">
        <v>1586</v>
      </c>
      <c r="G388" s="671" t="s">
        <v>2083</v>
      </c>
      <c r="H388" s="671" t="s">
        <v>869</v>
      </c>
      <c r="I388" s="671" t="s">
        <v>2084</v>
      </c>
      <c r="J388" s="671" t="s">
        <v>2085</v>
      </c>
      <c r="K388" s="671" t="s">
        <v>1515</v>
      </c>
      <c r="L388" s="705">
        <v>184.22</v>
      </c>
      <c r="M388" s="705">
        <v>368.44</v>
      </c>
      <c r="N388" s="671">
        <v>2</v>
      </c>
      <c r="O388" s="706">
        <v>1</v>
      </c>
      <c r="P388" s="705"/>
      <c r="Q388" s="682">
        <v>0</v>
      </c>
      <c r="R388" s="671"/>
      <c r="S388" s="682">
        <v>0</v>
      </c>
      <c r="T388" s="706"/>
      <c r="U388" s="242">
        <v>0</v>
      </c>
    </row>
    <row r="389" spans="1:21" ht="14.4" customHeight="1" x14ac:dyDescent="0.3">
      <c r="A389" s="680">
        <v>18</v>
      </c>
      <c r="B389" s="671" t="s">
        <v>495</v>
      </c>
      <c r="C389" s="671">
        <v>89301182</v>
      </c>
      <c r="D389" s="703" t="s">
        <v>2438</v>
      </c>
      <c r="E389" s="704" t="s">
        <v>1610</v>
      </c>
      <c r="F389" s="671" t="s">
        <v>1586</v>
      </c>
      <c r="G389" s="671" t="s">
        <v>2086</v>
      </c>
      <c r="H389" s="671" t="s">
        <v>494</v>
      </c>
      <c r="I389" s="671" t="s">
        <v>2087</v>
      </c>
      <c r="J389" s="671" t="s">
        <v>2088</v>
      </c>
      <c r="K389" s="671" t="s">
        <v>1103</v>
      </c>
      <c r="L389" s="705">
        <v>413.22</v>
      </c>
      <c r="M389" s="705">
        <v>413.22</v>
      </c>
      <c r="N389" s="671">
        <v>1</v>
      </c>
      <c r="O389" s="706">
        <v>1</v>
      </c>
      <c r="P389" s="705">
        <v>413.22</v>
      </c>
      <c r="Q389" s="682">
        <v>1</v>
      </c>
      <c r="R389" s="671">
        <v>1</v>
      </c>
      <c r="S389" s="682">
        <v>1</v>
      </c>
      <c r="T389" s="706">
        <v>1</v>
      </c>
      <c r="U389" s="242">
        <v>1</v>
      </c>
    </row>
    <row r="390" spans="1:21" ht="14.4" customHeight="1" x14ac:dyDescent="0.3">
      <c r="A390" s="680">
        <v>18</v>
      </c>
      <c r="B390" s="671" t="s">
        <v>495</v>
      </c>
      <c r="C390" s="671">
        <v>89301182</v>
      </c>
      <c r="D390" s="703" t="s">
        <v>2438</v>
      </c>
      <c r="E390" s="704" t="s">
        <v>1610</v>
      </c>
      <c r="F390" s="671" t="s">
        <v>1586</v>
      </c>
      <c r="G390" s="671" t="s">
        <v>1643</v>
      </c>
      <c r="H390" s="671" t="s">
        <v>869</v>
      </c>
      <c r="I390" s="671" t="s">
        <v>921</v>
      </c>
      <c r="J390" s="671" t="s">
        <v>922</v>
      </c>
      <c r="K390" s="671" t="s">
        <v>1535</v>
      </c>
      <c r="L390" s="705">
        <v>162.13</v>
      </c>
      <c r="M390" s="705">
        <v>324.26</v>
      </c>
      <c r="N390" s="671">
        <v>2</v>
      </c>
      <c r="O390" s="706">
        <v>0.5</v>
      </c>
      <c r="P390" s="705">
        <v>324.26</v>
      </c>
      <c r="Q390" s="682">
        <v>1</v>
      </c>
      <c r="R390" s="671">
        <v>2</v>
      </c>
      <c r="S390" s="682">
        <v>1</v>
      </c>
      <c r="T390" s="706">
        <v>0.5</v>
      </c>
      <c r="U390" s="242">
        <v>1</v>
      </c>
    </row>
    <row r="391" spans="1:21" ht="14.4" customHeight="1" x14ac:dyDescent="0.3">
      <c r="A391" s="680">
        <v>18</v>
      </c>
      <c r="B391" s="671" t="s">
        <v>495</v>
      </c>
      <c r="C391" s="671">
        <v>89301182</v>
      </c>
      <c r="D391" s="703" t="s">
        <v>2438</v>
      </c>
      <c r="E391" s="704" t="s">
        <v>1610</v>
      </c>
      <c r="F391" s="671" t="s">
        <v>1586</v>
      </c>
      <c r="G391" s="671" t="s">
        <v>1643</v>
      </c>
      <c r="H391" s="671" t="s">
        <v>869</v>
      </c>
      <c r="I391" s="671" t="s">
        <v>1109</v>
      </c>
      <c r="J391" s="671" t="s">
        <v>1110</v>
      </c>
      <c r="K391" s="671" t="s">
        <v>1562</v>
      </c>
      <c r="L391" s="705">
        <v>216.16</v>
      </c>
      <c r="M391" s="705">
        <v>9511.0399999999991</v>
      </c>
      <c r="N391" s="671">
        <v>44</v>
      </c>
      <c r="O391" s="706">
        <v>11</v>
      </c>
      <c r="P391" s="705">
        <v>216.16</v>
      </c>
      <c r="Q391" s="682">
        <v>2.2727272727272728E-2</v>
      </c>
      <c r="R391" s="671">
        <v>1</v>
      </c>
      <c r="S391" s="682">
        <v>2.2727272727272728E-2</v>
      </c>
      <c r="T391" s="706">
        <v>0.5</v>
      </c>
      <c r="U391" s="242">
        <v>4.5454545454545456E-2</v>
      </c>
    </row>
    <row r="392" spans="1:21" ht="14.4" customHeight="1" x14ac:dyDescent="0.3">
      <c r="A392" s="680">
        <v>18</v>
      </c>
      <c r="B392" s="671" t="s">
        <v>495</v>
      </c>
      <c r="C392" s="671">
        <v>89301182</v>
      </c>
      <c r="D392" s="703" t="s">
        <v>2438</v>
      </c>
      <c r="E392" s="704" t="s">
        <v>1610</v>
      </c>
      <c r="F392" s="671" t="s">
        <v>1586</v>
      </c>
      <c r="G392" s="671" t="s">
        <v>1643</v>
      </c>
      <c r="H392" s="671" t="s">
        <v>869</v>
      </c>
      <c r="I392" s="671" t="s">
        <v>1835</v>
      </c>
      <c r="J392" s="671" t="s">
        <v>1110</v>
      </c>
      <c r="K392" s="671" t="s">
        <v>1836</v>
      </c>
      <c r="L392" s="705">
        <v>432.32</v>
      </c>
      <c r="M392" s="705">
        <v>864.64</v>
      </c>
      <c r="N392" s="671">
        <v>2</v>
      </c>
      <c r="O392" s="706">
        <v>1.5</v>
      </c>
      <c r="P392" s="705">
        <v>432.32</v>
      </c>
      <c r="Q392" s="682">
        <v>0.5</v>
      </c>
      <c r="R392" s="671">
        <v>1</v>
      </c>
      <c r="S392" s="682">
        <v>0.5</v>
      </c>
      <c r="T392" s="706">
        <v>1</v>
      </c>
      <c r="U392" s="242">
        <v>0.66666666666666663</v>
      </c>
    </row>
    <row r="393" spans="1:21" ht="14.4" customHeight="1" x14ac:dyDescent="0.3">
      <c r="A393" s="680">
        <v>18</v>
      </c>
      <c r="B393" s="671" t="s">
        <v>495</v>
      </c>
      <c r="C393" s="671">
        <v>89301182</v>
      </c>
      <c r="D393" s="703" t="s">
        <v>2438</v>
      </c>
      <c r="E393" s="704" t="s">
        <v>1610</v>
      </c>
      <c r="F393" s="671" t="s">
        <v>1586</v>
      </c>
      <c r="G393" s="671" t="s">
        <v>1713</v>
      </c>
      <c r="H393" s="671" t="s">
        <v>494</v>
      </c>
      <c r="I393" s="671" t="s">
        <v>556</v>
      </c>
      <c r="J393" s="671" t="s">
        <v>1837</v>
      </c>
      <c r="K393" s="671" t="s">
        <v>1655</v>
      </c>
      <c r="L393" s="705">
        <v>18.940000000000001</v>
      </c>
      <c r="M393" s="705">
        <v>189.40000000000003</v>
      </c>
      <c r="N393" s="671">
        <v>10</v>
      </c>
      <c r="O393" s="706">
        <v>3</v>
      </c>
      <c r="P393" s="705">
        <v>56.820000000000007</v>
      </c>
      <c r="Q393" s="682">
        <v>0.3</v>
      </c>
      <c r="R393" s="671">
        <v>3</v>
      </c>
      <c r="S393" s="682">
        <v>0.3</v>
      </c>
      <c r="T393" s="706">
        <v>0.5</v>
      </c>
      <c r="U393" s="242">
        <v>0.16666666666666666</v>
      </c>
    </row>
    <row r="394" spans="1:21" ht="14.4" customHeight="1" x14ac:dyDescent="0.3">
      <c r="A394" s="680">
        <v>18</v>
      </c>
      <c r="B394" s="671" t="s">
        <v>495</v>
      </c>
      <c r="C394" s="671">
        <v>89301182</v>
      </c>
      <c r="D394" s="703" t="s">
        <v>2438</v>
      </c>
      <c r="E394" s="704" t="s">
        <v>1610</v>
      </c>
      <c r="F394" s="671" t="s">
        <v>1586</v>
      </c>
      <c r="G394" s="671" t="s">
        <v>1838</v>
      </c>
      <c r="H394" s="671" t="s">
        <v>494</v>
      </c>
      <c r="I394" s="671" t="s">
        <v>1839</v>
      </c>
      <c r="J394" s="671" t="s">
        <v>1840</v>
      </c>
      <c r="K394" s="671" t="s">
        <v>655</v>
      </c>
      <c r="L394" s="705">
        <v>591.79999999999995</v>
      </c>
      <c r="M394" s="705">
        <v>1183.5999999999999</v>
      </c>
      <c r="N394" s="671">
        <v>2</v>
      </c>
      <c r="O394" s="706">
        <v>1</v>
      </c>
      <c r="P394" s="705"/>
      <c r="Q394" s="682">
        <v>0</v>
      </c>
      <c r="R394" s="671"/>
      <c r="S394" s="682">
        <v>0</v>
      </c>
      <c r="T394" s="706"/>
      <c r="U394" s="242">
        <v>0</v>
      </c>
    </row>
    <row r="395" spans="1:21" ht="14.4" customHeight="1" x14ac:dyDescent="0.3">
      <c r="A395" s="680">
        <v>18</v>
      </c>
      <c r="B395" s="671" t="s">
        <v>495</v>
      </c>
      <c r="C395" s="671">
        <v>89301182</v>
      </c>
      <c r="D395" s="703" t="s">
        <v>2438</v>
      </c>
      <c r="E395" s="704" t="s">
        <v>1610</v>
      </c>
      <c r="F395" s="671" t="s">
        <v>1586</v>
      </c>
      <c r="G395" s="671" t="s">
        <v>1838</v>
      </c>
      <c r="H395" s="671" t="s">
        <v>494</v>
      </c>
      <c r="I395" s="671" t="s">
        <v>1843</v>
      </c>
      <c r="J395" s="671" t="s">
        <v>1842</v>
      </c>
      <c r="K395" s="671" t="s">
        <v>939</v>
      </c>
      <c r="L395" s="705">
        <v>789.67</v>
      </c>
      <c r="M395" s="705">
        <v>12634.72</v>
      </c>
      <c r="N395" s="671">
        <v>16</v>
      </c>
      <c r="O395" s="706">
        <v>5.5</v>
      </c>
      <c r="P395" s="705"/>
      <c r="Q395" s="682">
        <v>0</v>
      </c>
      <c r="R395" s="671"/>
      <c r="S395" s="682">
        <v>0</v>
      </c>
      <c r="T395" s="706"/>
      <c r="U395" s="242">
        <v>0</v>
      </c>
    </row>
    <row r="396" spans="1:21" ht="14.4" customHeight="1" x14ac:dyDescent="0.3">
      <c r="A396" s="680">
        <v>18</v>
      </c>
      <c r="B396" s="671" t="s">
        <v>495</v>
      </c>
      <c r="C396" s="671">
        <v>89301182</v>
      </c>
      <c r="D396" s="703" t="s">
        <v>2438</v>
      </c>
      <c r="E396" s="704" t="s">
        <v>1610</v>
      </c>
      <c r="F396" s="671" t="s">
        <v>1586</v>
      </c>
      <c r="G396" s="671" t="s">
        <v>1716</v>
      </c>
      <c r="H396" s="671" t="s">
        <v>494</v>
      </c>
      <c r="I396" s="671" t="s">
        <v>1234</v>
      </c>
      <c r="J396" s="671" t="s">
        <v>1717</v>
      </c>
      <c r="K396" s="671" t="s">
        <v>1718</v>
      </c>
      <c r="L396" s="705">
        <v>25.8</v>
      </c>
      <c r="M396" s="705">
        <v>103.2</v>
      </c>
      <c r="N396" s="671">
        <v>4</v>
      </c>
      <c r="O396" s="706">
        <v>1</v>
      </c>
      <c r="P396" s="705"/>
      <c r="Q396" s="682">
        <v>0</v>
      </c>
      <c r="R396" s="671"/>
      <c r="S396" s="682">
        <v>0</v>
      </c>
      <c r="T396" s="706"/>
      <c r="U396" s="242">
        <v>0</v>
      </c>
    </row>
    <row r="397" spans="1:21" ht="14.4" customHeight="1" x14ac:dyDescent="0.3">
      <c r="A397" s="680">
        <v>18</v>
      </c>
      <c r="B397" s="671" t="s">
        <v>495</v>
      </c>
      <c r="C397" s="671">
        <v>89301182</v>
      </c>
      <c r="D397" s="703" t="s">
        <v>2438</v>
      </c>
      <c r="E397" s="704" t="s">
        <v>1610</v>
      </c>
      <c r="F397" s="671" t="s">
        <v>1586</v>
      </c>
      <c r="G397" s="671" t="s">
        <v>1716</v>
      </c>
      <c r="H397" s="671" t="s">
        <v>494</v>
      </c>
      <c r="I397" s="671" t="s">
        <v>1279</v>
      </c>
      <c r="J397" s="671" t="s">
        <v>1280</v>
      </c>
      <c r="K397" s="671" t="s">
        <v>678</v>
      </c>
      <c r="L397" s="705">
        <v>77.42</v>
      </c>
      <c r="M397" s="705">
        <v>154.84</v>
      </c>
      <c r="N397" s="671">
        <v>2</v>
      </c>
      <c r="O397" s="706">
        <v>0.5</v>
      </c>
      <c r="P397" s="705"/>
      <c r="Q397" s="682">
        <v>0</v>
      </c>
      <c r="R397" s="671"/>
      <c r="S397" s="682">
        <v>0</v>
      </c>
      <c r="T397" s="706"/>
      <c r="U397" s="242">
        <v>0</v>
      </c>
    </row>
    <row r="398" spans="1:21" ht="14.4" customHeight="1" x14ac:dyDescent="0.3">
      <c r="A398" s="680">
        <v>18</v>
      </c>
      <c r="B398" s="671" t="s">
        <v>495</v>
      </c>
      <c r="C398" s="671">
        <v>89301182</v>
      </c>
      <c r="D398" s="703" t="s">
        <v>2438</v>
      </c>
      <c r="E398" s="704" t="s">
        <v>1610</v>
      </c>
      <c r="F398" s="671" t="s">
        <v>1586</v>
      </c>
      <c r="G398" s="671" t="s">
        <v>1619</v>
      </c>
      <c r="H398" s="671" t="s">
        <v>494</v>
      </c>
      <c r="I398" s="671" t="s">
        <v>1770</v>
      </c>
      <c r="J398" s="671" t="s">
        <v>1771</v>
      </c>
      <c r="K398" s="671" t="s">
        <v>1537</v>
      </c>
      <c r="L398" s="705">
        <v>232.43</v>
      </c>
      <c r="M398" s="705">
        <v>232.43</v>
      </c>
      <c r="N398" s="671">
        <v>1</v>
      </c>
      <c r="O398" s="706">
        <v>1</v>
      </c>
      <c r="P398" s="705"/>
      <c r="Q398" s="682">
        <v>0</v>
      </c>
      <c r="R398" s="671"/>
      <c r="S398" s="682">
        <v>0</v>
      </c>
      <c r="T398" s="706"/>
      <c r="U398" s="242">
        <v>0</v>
      </c>
    </row>
    <row r="399" spans="1:21" ht="14.4" customHeight="1" x14ac:dyDescent="0.3">
      <c r="A399" s="680">
        <v>18</v>
      </c>
      <c r="B399" s="671" t="s">
        <v>495</v>
      </c>
      <c r="C399" s="671">
        <v>89301182</v>
      </c>
      <c r="D399" s="703" t="s">
        <v>2438</v>
      </c>
      <c r="E399" s="704" t="s">
        <v>1610</v>
      </c>
      <c r="F399" s="671" t="s">
        <v>1586</v>
      </c>
      <c r="G399" s="671" t="s">
        <v>1619</v>
      </c>
      <c r="H399" s="671" t="s">
        <v>869</v>
      </c>
      <c r="I399" s="671" t="s">
        <v>941</v>
      </c>
      <c r="J399" s="671" t="s">
        <v>942</v>
      </c>
      <c r="K399" s="671" t="s">
        <v>939</v>
      </c>
      <c r="L399" s="705">
        <v>232.44</v>
      </c>
      <c r="M399" s="705">
        <v>48347.519999999982</v>
      </c>
      <c r="N399" s="671">
        <v>208</v>
      </c>
      <c r="O399" s="706">
        <v>58</v>
      </c>
      <c r="P399" s="705">
        <v>2091.96</v>
      </c>
      <c r="Q399" s="682">
        <v>4.3269230769230789E-2</v>
      </c>
      <c r="R399" s="671">
        <v>9</v>
      </c>
      <c r="S399" s="682">
        <v>4.3269230769230768E-2</v>
      </c>
      <c r="T399" s="706">
        <v>3</v>
      </c>
      <c r="U399" s="242">
        <v>5.1724137931034482E-2</v>
      </c>
    </row>
    <row r="400" spans="1:21" ht="14.4" customHeight="1" x14ac:dyDescent="0.3">
      <c r="A400" s="680">
        <v>18</v>
      </c>
      <c r="B400" s="671" t="s">
        <v>495</v>
      </c>
      <c r="C400" s="671">
        <v>89301182</v>
      </c>
      <c r="D400" s="703" t="s">
        <v>2438</v>
      </c>
      <c r="E400" s="704" t="s">
        <v>1610</v>
      </c>
      <c r="F400" s="671" t="s">
        <v>1586</v>
      </c>
      <c r="G400" s="671" t="s">
        <v>1619</v>
      </c>
      <c r="H400" s="671" t="s">
        <v>869</v>
      </c>
      <c r="I400" s="671" t="s">
        <v>2089</v>
      </c>
      <c r="J400" s="671" t="s">
        <v>1720</v>
      </c>
      <c r="K400" s="671" t="s">
        <v>1634</v>
      </c>
      <c r="L400" s="705">
        <v>274.97000000000003</v>
      </c>
      <c r="M400" s="705">
        <v>824.91000000000008</v>
      </c>
      <c r="N400" s="671">
        <v>3</v>
      </c>
      <c r="O400" s="706">
        <v>0.5</v>
      </c>
      <c r="P400" s="705">
        <v>824.91000000000008</v>
      </c>
      <c r="Q400" s="682">
        <v>1</v>
      </c>
      <c r="R400" s="671">
        <v>3</v>
      </c>
      <c r="S400" s="682">
        <v>1</v>
      </c>
      <c r="T400" s="706">
        <v>0.5</v>
      </c>
      <c r="U400" s="242">
        <v>1</v>
      </c>
    </row>
    <row r="401" spans="1:21" ht="14.4" customHeight="1" x14ac:dyDescent="0.3">
      <c r="A401" s="680">
        <v>18</v>
      </c>
      <c r="B401" s="671" t="s">
        <v>495</v>
      </c>
      <c r="C401" s="671">
        <v>89301182</v>
      </c>
      <c r="D401" s="703" t="s">
        <v>2438</v>
      </c>
      <c r="E401" s="704" t="s">
        <v>1610</v>
      </c>
      <c r="F401" s="671" t="s">
        <v>1586</v>
      </c>
      <c r="G401" s="671" t="s">
        <v>1619</v>
      </c>
      <c r="H401" s="671" t="s">
        <v>494</v>
      </c>
      <c r="I401" s="671" t="s">
        <v>1855</v>
      </c>
      <c r="J401" s="671" t="s">
        <v>1856</v>
      </c>
      <c r="K401" s="671" t="s">
        <v>1857</v>
      </c>
      <c r="L401" s="705">
        <v>201.75</v>
      </c>
      <c r="M401" s="705">
        <v>1008.75</v>
      </c>
      <c r="N401" s="671">
        <v>5</v>
      </c>
      <c r="O401" s="706">
        <v>1.5</v>
      </c>
      <c r="P401" s="705">
        <v>605.25</v>
      </c>
      <c r="Q401" s="682">
        <v>0.6</v>
      </c>
      <c r="R401" s="671">
        <v>3</v>
      </c>
      <c r="S401" s="682">
        <v>0.6</v>
      </c>
      <c r="T401" s="706">
        <v>1</v>
      </c>
      <c r="U401" s="242">
        <v>0.66666666666666663</v>
      </c>
    </row>
    <row r="402" spans="1:21" ht="14.4" customHeight="1" x14ac:dyDescent="0.3">
      <c r="A402" s="680">
        <v>18</v>
      </c>
      <c r="B402" s="671" t="s">
        <v>495</v>
      </c>
      <c r="C402" s="671">
        <v>89301182</v>
      </c>
      <c r="D402" s="703" t="s">
        <v>2438</v>
      </c>
      <c r="E402" s="704" t="s">
        <v>1610</v>
      </c>
      <c r="F402" s="671" t="s">
        <v>1586</v>
      </c>
      <c r="G402" s="671" t="s">
        <v>1619</v>
      </c>
      <c r="H402" s="671" t="s">
        <v>494</v>
      </c>
      <c r="I402" s="671" t="s">
        <v>2090</v>
      </c>
      <c r="J402" s="671" t="s">
        <v>2091</v>
      </c>
      <c r="K402" s="671" t="s">
        <v>2092</v>
      </c>
      <c r="L402" s="705">
        <v>0</v>
      </c>
      <c r="M402" s="705">
        <v>0</v>
      </c>
      <c r="N402" s="671">
        <v>1</v>
      </c>
      <c r="O402" s="706">
        <v>0.5</v>
      </c>
      <c r="P402" s="705">
        <v>0</v>
      </c>
      <c r="Q402" s="682"/>
      <c r="R402" s="671">
        <v>1</v>
      </c>
      <c r="S402" s="682">
        <v>1</v>
      </c>
      <c r="T402" s="706">
        <v>0.5</v>
      </c>
      <c r="U402" s="242">
        <v>1</v>
      </c>
    </row>
    <row r="403" spans="1:21" ht="14.4" customHeight="1" x14ac:dyDescent="0.3">
      <c r="A403" s="680">
        <v>18</v>
      </c>
      <c r="B403" s="671" t="s">
        <v>495</v>
      </c>
      <c r="C403" s="671">
        <v>89301182</v>
      </c>
      <c r="D403" s="703" t="s">
        <v>2438</v>
      </c>
      <c r="E403" s="704" t="s">
        <v>1610</v>
      </c>
      <c r="F403" s="671" t="s">
        <v>1586</v>
      </c>
      <c r="G403" s="671" t="s">
        <v>1861</v>
      </c>
      <c r="H403" s="671" t="s">
        <v>494</v>
      </c>
      <c r="I403" s="671" t="s">
        <v>1862</v>
      </c>
      <c r="J403" s="671" t="s">
        <v>1863</v>
      </c>
      <c r="K403" s="671" t="s">
        <v>1864</v>
      </c>
      <c r="L403" s="705">
        <v>184.54</v>
      </c>
      <c r="M403" s="705">
        <v>1107.24</v>
      </c>
      <c r="N403" s="671">
        <v>6</v>
      </c>
      <c r="O403" s="706">
        <v>0.5</v>
      </c>
      <c r="P403" s="705"/>
      <c r="Q403" s="682">
        <v>0</v>
      </c>
      <c r="R403" s="671"/>
      <c r="S403" s="682">
        <v>0</v>
      </c>
      <c r="T403" s="706"/>
      <c r="U403" s="242">
        <v>0</v>
      </c>
    </row>
    <row r="404" spans="1:21" ht="14.4" customHeight="1" x14ac:dyDescent="0.3">
      <c r="A404" s="680">
        <v>18</v>
      </c>
      <c r="B404" s="671" t="s">
        <v>495</v>
      </c>
      <c r="C404" s="671">
        <v>89301182</v>
      </c>
      <c r="D404" s="703" t="s">
        <v>2438</v>
      </c>
      <c r="E404" s="704" t="s">
        <v>1610</v>
      </c>
      <c r="F404" s="671" t="s">
        <v>1586</v>
      </c>
      <c r="G404" s="671" t="s">
        <v>1754</v>
      </c>
      <c r="H404" s="671" t="s">
        <v>494</v>
      </c>
      <c r="I404" s="671" t="s">
        <v>844</v>
      </c>
      <c r="J404" s="671" t="s">
        <v>845</v>
      </c>
      <c r="K404" s="671" t="s">
        <v>846</v>
      </c>
      <c r="L404" s="705">
        <v>162.13</v>
      </c>
      <c r="M404" s="705">
        <v>486.39</v>
      </c>
      <c r="N404" s="671">
        <v>3</v>
      </c>
      <c r="O404" s="706">
        <v>0.5</v>
      </c>
      <c r="P404" s="705">
        <v>486.39</v>
      </c>
      <c r="Q404" s="682">
        <v>1</v>
      </c>
      <c r="R404" s="671">
        <v>3</v>
      </c>
      <c r="S404" s="682">
        <v>1</v>
      </c>
      <c r="T404" s="706">
        <v>0.5</v>
      </c>
      <c r="U404" s="242">
        <v>1</v>
      </c>
    </row>
    <row r="405" spans="1:21" ht="14.4" customHeight="1" x14ac:dyDescent="0.3">
      <c r="A405" s="680">
        <v>18</v>
      </c>
      <c r="B405" s="671" t="s">
        <v>495</v>
      </c>
      <c r="C405" s="671">
        <v>89301182</v>
      </c>
      <c r="D405" s="703" t="s">
        <v>2438</v>
      </c>
      <c r="E405" s="704" t="s">
        <v>1610</v>
      </c>
      <c r="F405" s="671" t="s">
        <v>1586</v>
      </c>
      <c r="G405" s="671" t="s">
        <v>1754</v>
      </c>
      <c r="H405" s="671" t="s">
        <v>494</v>
      </c>
      <c r="I405" s="671" t="s">
        <v>1755</v>
      </c>
      <c r="J405" s="671" t="s">
        <v>1756</v>
      </c>
      <c r="K405" s="671" t="s">
        <v>523</v>
      </c>
      <c r="L405" s="705">
        <v>216.16</v>
      </c>
      <c r="M405" s="705">
        <v>1296.96</v>
      </c>
      <c r="N405" s="671">
        <v>6</v>
      </c>
      <c r="O405" s="706">
        <v>0.5</v>
      </c>
      <c r="P405" s="705"/>
      <c r="Q405" s="682">
        <v>0</v>
      </c>
      <c r="R405" s="671"/>
      <c r="S405" s="682">
        <v>0</v>
      </c>
      <c r="T405" s="706"/>
      <c r="U405" s="242">
        <v>0</v>
      </c>
    </row>
    <row r="406" spans="1:21" ht="14.4" customHeight="1" x14ac:dyDescent="0.3">
      <c r="A406" s="680">
        <v>18</v>
      </c>
      <c r="B406" s="671" t="s">
        <v>495</v>
      </c>
      <c r="C406" s="671">
        <v>89301182</v>
      </c>
      <c r="D406" s="703" t="s">
        <v>2438</v>
      </c>
      <c r="E406" s="704" t="s">
        <v>1610</v>
      </c>
      <c r="F406" s="671" t="s">
        <v>1586</v>
      </c>
      <c r="G406" s="671" t="s">
        <v>1789</v>
      </c>
      <c r="H406" s="671" t="s">
        <v>494</v>
      </c>
      <c r="I406" s="671" t="s">
        <v>563</v>
      </c>
      <c r="J406" s="671" t="s">
        <v>1871</v>
      </c>
      <c r="K406" s="671" t="s">
        <v>1872</v>
      </c>
      <c r="L406" s="705">
        <v>50.95</v>
      </c>
      <c r="M406" s="705">
        <v>1273.75</v>
      </c>
      <c r="N406" s="671">
        <v>25</v>
      </c>
      <c r="O406" s="706">
        <v>5.5</v>
      </c>
      <c r="P406" s="705">
        <v>152.85000000000002</v>
      </c>
      <c r="Q406" s="682">
        <v>0.12000000000000002</v>
      </c>
      <c r="R406" s="671">
        <v>3</v>
      </c>
      <c r="S406" s="682">
        <v>0.12</v>
      </c>
      <c r="T406" s="706">
        <v>1</v>
      </c>
      <c r="U406" s="242">
        <v>0.18181818181818182</v>
      </c>
    </row>
    <row r="407" spans="1:21" ht="14.4" customHeight="1" x14ac:dyDescent="0.3">
      <c r="A407" s="680">
        <v>18</v>
      </c>
      <c r="B407" s="671" t="s">
        <v>495</v>
      </c>
      <c r="C407" s="671">
        <v>89301182</v>
      </c>
      <c r="D407" s="703" t="s">
        <v>2438</v>
      </c>
      <c r="E407" s="704" t="s">
        <v>1610</v>
      </c>
      <c r="F407" s="671" t="s">
        <v>1586</v>
      </c>
      <c r="G407" s="671" t="s">
        <v>1873</v>
      </c>
      <c r="H407" s="671" t="s">
        <v>494</v>
      </c>
      <c r="I407" s="671" t="s">
        <v>1190</v>
      </c>
      <c r="J407" s="671" t="s">
        <v>1191</v>
      </c>
      <c r="K407" s="671" t="s">
        <v>1874</v>
      </c>
      <c r="L407" s="705">
        <v>163.9</v>
      </c>
      <c r="M407" s="705">
        <v>2458.5000000000005</v>
      </c>
      <c r="N407" s="671">
        <v>15</v>
      </c>
      <c r="O407" s="706">
        <v>8.5</v>
      </c>
      <c r="P407" s="705">
        <v>1147.3000000000002</v>
      </c>
      <c r="Q407" s="682">
        <v>0.46666666666666667</v>
      </c>
      <c r="R407" s="671">
        <v>7</v>
      </c>
      <c r="S407" s="682">
        <v>0.46666666666666667</v>
      </c>
      <c r="T407" s="706">
        <v>3.5</v>
      </c>
      <c r="U407" s="242">
        <v>0.41176470588235292</v>
      </c>
    </row>
    <row r="408" spans="1:21" ht="14.4" customHeight="1" x14ac:dyDescent="0.3">
      <c r="A408" s="680">
        <v>18</v>
      </c>
      <c r="B408" s="671" t="s">
        <v>495</v>
      </c>
      <c r="C408" s="671">
        <v>89301182</v>
      </c>
      <c r="D408" s="703" t="s">
        <v>2438</v>
      </c>
      <c r="E408" s="704" t="s">
        <v>1610</v>
      </c>
      <c r="F408" s="671" t="s">
        <v>1586</v>
      </c>
      <c r="G408" s="671" t="s">
        <v>1626</v>
      </c>
      <c r="H408" s="671" t="s">
        <v>494</v>
      </c>
      <c r="I408" s="671" t="s">
        <v>1068</v>
      </c>
      <c r="J408" s="671" t="s">
        <v>1069</v>
      </c>
      <c r="K408" s="671" t="s">
        <v>1627</v>
      </c>
      <c r="L408" s="705">
        <v>0</v>
      </c>
      <c r="M408" s="705">
        <v>0</v>
      </c>
      <c r="N408" s="671">
        <v>6</v>
      </c>
      <c r="O408" s="706">
        <v>6</v>
      </c>
      <c r="P408" s="705">
        <v>0</v>
      </c>
      <c r="Q408" s="682"/>
      <c r="R408" s="671">
        <v>3</v>
      </c>
      <c r="S408" s="682">
        <v>0.5</v>
      </c>
      <c r="T408" s="706">
        <v>3</v>
      </c>
      <c r="U408" s="242">
        <v>0.5</v>
      </c>
    </row>
    <row r="409" spans="1:21" ht="14.4" customHeight="1" x14ac:dyDescent="0.3">
      <c r="A409" s="680">
        <v>18</v>
      </c>
      <c r="B409" s="671" t="s">
        <v>495</v>
      </c>
      <c r="C409" s="671">
        <v>89301182</v>
      </c>
      <c r="D409" s="703" t="s">
        <v>2438</v>
      </c>
      <c r="E409" s="704" t="s">
        <v>1610</v>
      </c>
      <c r="F409" s="671" t="s">
        <v>1586</v>
      </c>
      <c r="G409" s="671" t="s">
        <v>1632</v>
      </c>
      <c r="H409" s="671" t="s">
        <v>494</v>
      </c>
      <c r="I409" s="671" t="s">
        <v>785</v>
      </c>
      <c r="J409" s="671" t="s">
        <v>1875</v>
      </c>
      <c r="K409" s="671" t="s">
        <v>846</v>
      </c>
      <c r="L409" s="705">
        <v>45.07</v>
      </c>
      <c r="M409" s="705">
        <v>225.35000000000002</v>
      </c>
      <c r="N409" s="671">
        <v>5</v>
      </c>
      <c r="O409" s="706">
        <v>1.5</v>
      </c>
      <c r="P409" s="705"/>
      <c r="Q409" s="682">
        <v>0</v>
      </c>
      <c r="R409" s="671"/>
      <c r="S409" s="682">
        <v>0</v>
      </c>
      <c r="T409" s="706"/>
      <c r="U409" s="242">
        <v>0</v>
      </c>
    </row>
    <row r="410" spans="1:21" ht="14.4" customHeight="1" x14ac:dyDescent="0.3">
      <c r="A410" s="680">
        <v>18</v>
      </c>
      <c r="B410" s="671" t="s">
        <v>495</v>
      </c>
      <c r="C410" s="671">
        <v>89301182</v>
      </c>
      <c r="D410" s="703" t="s">
        <v>2438</v>
      </c>
      <c r="E410" s="704" t="s">
        <v>1610</v>
      </c>
      <c r="F410" s="671" t="s">
        <v>1586</v>
      </c>
      <c r="G410" s="671" t="s">
        <v>1632</v>
      </c>
      <c r="H410" s="671" t="s">
        <v>494</v>
      </c>
      <c r="I410" s="671" t="s">
        <v>1644</v>
      </c>
      <c r="J410" s="671" t="s">
        <v>1633</v>
      </c>
      <c r="K410" s="671" t="s">
        <v>1645</v>
      </c>
      <c r="L410" s="705">
        <v>0</v>
      </c>
      <c r="M410" s="705">
        <v>0</v>
      </c>
      <c r="N410" s="671">
        <v>5</v>
      </c>
      <c r="O410" s="706">
        <v>3</v>
      </c>
      <c r="P410" s="705"/>
      <c r="Q410" s="682"/>
      <c r="R410" s="671"/>
      <c r="S410" s="682">
        <v>0</v>
      </c>
      <c r="T410" s="706"/>
      <c r="U410" s="242">
        <v>0</v>
      </c>
    </row>
    <row r="411" spans="1:21" ht="14.4" customHeight="1" x14ac:dyDescent="0.3">
      <c r="A411" s="680">
        <v>18</v>
      </c>
      <c r="B411" s="671" t="s">
        <v>495</v>
      </c>
      <c r="C411" s="671">
        <v>89301182</v>
      </c>
      <c r="D411" s="703" t="s">
        <v>2438</v>
      </c>
      <c r="E411" s="704" t="s">
        <v>1610</v>
      </c>
      <c r="F411" s="671" t="s">
        <v>1586</v>
      </c>
      <c r="G411" s="671" t="s">
        <v>1632</v>
      </c>
      <c r="H411" s="671" t="s">
        <v>494</v>
      </c>
      <c r="I411" s="671" t="s">
        <v>1080</v>
      </c>
      <c r="J411" s="671" t="s">
        <v>1633</v>
      </c>
      <c r="K411" s="671" t="s">
        <v>1634</v>
      </c>
      <c r="L411" s="705">
        <v>20.079999999999998</v>
      </c>
      <c r="M411" s="705">
        <v>261.03999999999996</v>
      </c>
      <c r="N411" s="671">
        <v>13</v>
      </c>
      <c r="O411" s="706">
        <v>2.5</v>
      </c>
      <c r="P411" s="705">
        <v>140.56</v>
      </c>
      <c r="Q411" s="682">
        <v>0.53846153846153855</v>
      </c>
      <c r="R411" s="671">
        <v>7</v>
      </c>
      <c r="S411" s="682">
        <v>0.53846153846153844</v>
      </c>
      <c r="T411" s="706">
        <v>1.5</v>
      </c>
      <c r="U411" s="242">
        <v>0.6</v>
      </c>
    </row>
    <row r="412" spans="1:21" ht="14.4" customHeight="1" x14ac:dyDescent="0.3">
      <c r="A412" s="680">
        <v>18</v>
      </c>
      <c r="B412" s="671" t="s">
        <v>495</v>
      </c>
      <c r="C412" s="671">
        <v>89301182</v>
      </c>
      <c r="D412" s="703" t="s">
        <v>2438</v>
      </c>
      <c r="E412" s="704" t="s">
        <v>1610</v>
      </c>
      <c r="F412" s="671" t="s">
        <v>1586</v>
      </c>
      <c r="G412" s="671" t="s">
        <v>1673</v>
      </c>
      <c r="H412" s="671" t="s">
        <v>494</v>
      </c>
      <c r="I412" s="671" t="s">
        <v>2093</v>
      </c>
      <c r="J412" s="671" t="s">
        <v>2094</v>
      </c>
      <c r="K412" s="671" t="s">
        <v>2095</v>
      </c>
      <c r="L412" s="705">
        <v>121.76</v>
      </c>
      <c r="M412" s="705">
        <v>243.52</v>
      </c>
      <c r="N412" s="671">
        <v>2</v>
      </c>
      <c r="O412" s="706">
        <v>0.5</v>
      </c>
      <c r="P412" s="705"/>
      <c r="Q412" s="682">
        <v>0</v>
      </c>
      <c r="R412" s="671"/>
      <c r="S412" s="682">
        <v>0</v>
      </c>
      <c r="T412" s="706"/>
      <c r="U412" s="242">
        <v>0</v>
      </c>
    </row>
    <row r="413" spans="1:21" ht="14.4" customHeight="1" x14ac:dyDescent="0.3">
      <c r="A413" s="680">
        <v>18</v>
      </c>
      <c r="B413" s="671" t="s">
        <v>495</v>
      </c>
      <c r="C413" s="671">
        <v>89301182</v>
      </c>
      <c r="D413" s="703" t="s">
        <v>2438</v>
      </c>
      <c r="E413" s="704" t="s">
        <v>1610</v>
      </c>
      <c r="F413" s="671" t="s">
        <v>1586</v>
      </c>
      <c r="G413" s="671" t="s">
        <v>1646</v>
      </c>
      <c r="H413" s="671" t="s">
        <v>494</v>
      </c>
      <c r="I413" s="671" t="s">
        <v>1052</v>
      </c>
      <c r="J413" s="671" t="s">
        <v>1053</v>
      </c>
      <c r="K413" s="671" t="s">
        <v>1647</v>
      </c>
      <c r="L413" s="705">
        <v>51.62</v>
      </c>
      <c r="M413" s="705">
        <v>361.34</v>
      </c>
      <c r="N413" s="671">
        <v>7</v>
      </c>
      <c r="O413" s="706">
        <v>2</v>
      </c>
      <c r="P413" s="705">
        <v>258.09999999999997</v>
      </c>
      <c r="Q413" s="682">
        <v>0.71428571428571419</v>
      </c>
      <c r="R413" s="671">
        <v>5</v>
      </c>
      <c r="S413" s="682">
        <v>0.7142857142857143</v>
      </c>
      <c r="T413" s="706">
        <v>1.5</v>
      </c>
      <c r="U413" s="242">
        <v>0.75</v>
      </c>
    </row>
    <row r="414" spans="1:21" ht="14.4" customHeight="1" x14ac:dyDescent="0.3">
      <c r="A414" s="680">
        <v>18</v>
      </c>
      <c r="B414" s="671" t="s">
        <v>495</v>
      </c>
      <c r="C414" s="671">
        <v>89301182</v>
      </c>
      <c r="D414" s="703" t="s">
        <v>2438</v>
      </c>
      <c r="E414" s="704" t="s">
        <v>1610</v>
      </c>
      <c r="F414" s="671" t="s">
        <v>1586</v>
      </c>
      <c r="G414" s="671" t="s">
        <v>1646</v>
      </c>
      <c r="H414" s="671" t="s">
        <v>494</v>
      </c>
      <c r="I414" s="671" t="s">
        <v>687</v>
      </c>
      <c r="J414" s="671" t="s">
        <v>688</v>
      </c>
      <c r="K414" s="671" t="s">
        <v>1718</v>
      </c>
      <c r="L414" s="705">
        <v>25.8</v>
      </c>
      <c r="M414" s="705">
        <v>77.400000000000006</v>
      </c>
      <c r="N414" s="671">
        <v>3</v>
      </c>
      <c r="O414" s="706">
        <v>1</v>
      </c>
      <c r="P414" s="705"/>
      <c r="Q414" s="682">
        <v>0</v>
      </c>
      <c r="R414" s="671"/>
      <c r="S414" s="682">
        <v>0</v>
      </c>
      <c r="T414" s="706"/>
      <c r="U414" s="242">
        <v>0</v>
      </c>
    </row>
    <row r="415" spans="1:21" ht="14.4" customHeight="1" x14ac:dyDescent="0.3">
      <c r="A415" s="680">
        <v>18</v>
      </c>
      <c r="B415" s="671" t="s">
        <v>495</v>
      </c>
      <c r="C415" s="671">
        <v>89301182</v>
      </c>
      <c r="D415" s="703" t="s">
        <v>2438</v>
      </c>
      <c r="E415" s="704" t="s">
        <v>1610</v>
      </c>
      <c r="F415" s="671" t="s">
        <v>1586</v>
      </c>
      <c r="G415" s="671" t="s">
        <v>1668</v>
      </c>
      <c r="H415" s="671" t="s">
        <v>494</v>
      </c>
      <c r="I415" s="671" t="s">
        <v>1171</v>
      </c>
      <c r="J415" s="671" t="s">
        <v>1669</v>
      </c>
      <c r="K415" s="671" t="s">
        <v>1670</v>
      </c>
      <c r="L415" s="705">
        <v>55.71</v>
      </c>
      <c r="M415" s="705">
        <v>557.1</v>
      </c>
      <c r="N415" s="671">
        <v>10</v>
      </c>
      <c r="O415" s="706">
        <v>6</v>
      </c>
      <c r="P415" s="705">
        <v>278.55</v>
      </c>
      <c r="Q415" s="682">
        <v>0.5</v>
      </c>
      <c r="R415" s="671">
        <v>5</v>
      </c>
      <c r="S415" s="682">
        <v>0.5</v>
      </c>
      <c r="T415" s="706">
        <v>3</v>
      </c>
      <c r="U415" s="242">
        <v>0.5</v>
      </c>
    </row>
    <row r="416" spans="1:21" ht="14.4" customHeight="1" x14ac:dyDescent="0.3">
      <c r="A416" s="680">
        <v>18</v>
      </c>
      <c r="B416" s="671" t="s">
        <v>495</v>
      </c>
      <c r="C416" s="671">
        <v>89301182</v>
      </c>
      <c r="D416" s="703" t="s">
        <v>2438</v>
      </c>
      <c r="E416" s="704" t="s">
        <v>1610</v>
      </c>
      <c r="F416" s="671" t="s">
        <v>1586</v>
      </c>
      <c r="G416" s="671" t="s">
        <v>1668</v>
      </c>
      <c r="H416" s="671" t="s">
        <v>494</v>
      </c>
      <c r="I416" s="671" t="s">
        <v>1238</v>
      </c>
      <c r="J416" s="671" t="s">
        <v>1239</v>
      </c>
      <c r="K416" s="671" t="s">
        <v>1882</v>
      </c>
      <c r="L416" s="705">
        <v>59.43</v>
      </c>
      <c r="M416" s="705">
        <v>59.43</v>
      </c>
      <c r="N416" s="671">
        <v>1</v>
      </c>
      <c r="O416" s="706">
        <v>0.5</v>
      </c>
      <c r="P416" s="705"/>
      <c r="Q416" s="682">
        <v>0</v>
      </c>
      <c r="R416" s="671"/>
      <c r="S416" s="682">
        <v>0</v>
      </c>
      <c r="T416" s="706"/>
      <c r="U416" s="242">
        <v>0</v>
      </c>
    </row>
    <row r="417" spans="1:21" ht="14.4" customHeight="1" x14ac:dyDescent="0.3">
      <c r="A417" s="680">
        <v>18</v>
      </c>
      <c r="B417" s="671" t="s">
        <v>495</v>
      </c>
      <c r="C417" s="671">
        <v>89301182</v>
      </c>
      <c r="D417" s="703" t="s">
        <v>2438</v>
      </c>
      <c r="E417" s="704" t="s">
        <v>1610</v>
      </c>
      <c r="F417" s="671" t="s">
        <v>1586</v>
      </c>
      <c r="G417" s="671" t="s">
        <v>1883</v>
      </c>
      <c r="H417" s="671" t="s">
        <v>494</v>
      </c>
      <c r="I417" s="671" t="s">
        <v>815</v>
      </c>
      <c r="J417" s="671" t="s">
        <v>816</v>
      </c>
      <c r="K417" s="671" t="s">
        <v>1884</v>
      </c>
      <c r="L417" s="705">
        <v>160.28</v>
      </c>
      <c r="M417" s="705">
        <v>1602.8000000000002</v>
      </c>
      <c r="N417" s="671">
        <v>10</v>
      </c>
      <c r="O417" s="706">
        <v>2</v>
      </c>
      <c r="P417" s="705">
        <v>1602.8000000000002</v>
      </c>
      <c r="Q417" s="682">
        <v>1</v>
      </c>
      <c r="R417" s="671">
        <v>10</v>
      </c>
      <c r="S417" s="682">
        <v>1</v>
      </c>
      <c r="T417" s="706">
        <v>2</v>
      </c>
      <c r="U417" s="242">
        <v>1</v>
      </c>
    </row>
    <row r="418" spans="1:21" ht="14.4" customHeight="1" x14ac:dyDescent="0.3">
      <c r="A418" s="680">
        <v>18</v>
      </c>
      <c r="B418" s="671" t="s">
        <v>495</v>
      </c>
      <c r="C418" s="671">
        <v>89301182</v>
      </c>
      <c r="D418" s="703" t="s">
        <v>2438</v>
      </c>
      <c r="E418" s="704" t="s">
        <v>1610</v>
      </c>
      <c r="F418" s="671" t="s">
        <v>1586</v>
      </c>
      <c r="G418" s="671" t="s">
        <v>1883</v>
      </c>
      <c r="H418" s="671" t="s">
        <v>494</v>
      </c>
      <c r="I418" s="671" t="s">
        <v>1885</v>
      </c>
      <c r="J418" s="671" t="s">
        <v>1886</v>
      </c>
      <c r="K418" s="671" t="s">
        <v>1887</v>
      </c>
      <c r="L418" s="705">
        <v>641.11</v>
      </c>
      <c r="M418" s="705">
        <v>1282.22</v>
      </c>
      <c r="N418" s="671">
        <v>2</v>
      </c>
      <c r="O418" s="706">
        <v>0.5</v>
      </c>
      <c r="P418" s="705"/>
      <c r="Q418" s="682">
        <v>0</v>
      </c>
      <c r="R418" s="671"/>
      <c r="S418" s="682">
        <v>0</v>
      </c>
      <c r="T418" s="706"/>
      <c r="U418" s="242">
        <v>0</v>
      </c>
    </row>
    <row r="419" spans="1:21" ht="14.4" customHeight="1" x14ac:dyDescent="0.3">
      <c r="A419" s="680">
        <v>18</v>
      </c>
      <c r="B419" s="671" t="s">
        <v>495</v>
      </c>
      <c r="C419" s="671">
        <v>89301182</v>
      </c>
      <c r="D419" s="703" t="s">
        <v>2438</v>
      </c>
      <c r="E419" s="704" t="s">
        <v>1610</v>
      </c>
      <c r="F419" s="671" t="s">
        <v>1586</v>
      </c>
      <c r="G419" s="671" t="s">
        <v>1620</v>
      </c>
      <c r="H419" s="671" t="s">
        <v>869</v>
      </c>
      <c r="I419" s="671" t="s">
        <v>1696</v>
      </c>
      <c r="J419" s="671" t="s">
        <v>1697</v>
      </c>
      <c r="K419" s="671" t="s">
        <v>1698</v>
      </c>
      <c r="L419" s="705">
        <v>411.52</v>
      </c>
      <c r="M419" s="705">
        <v>6995.84</v>
      </c>
      <c r="N419" s="671">
        <v>17</v>
      </c>
      <c r="O419" s="706">
        <v>5</v>
      </c>
      <c r="P419" s="705">
        <v>4115.2</v>
      </c>
      <c r="Q419" s="682">
        <v>0.58823529411764697</v>
      </c>
      <c r="R419" s="671">
        <v>10</v>
      </c>
      <c r="S419" s="682">
        <v>0.58823529411764708</v>
      </c>
      <c r="T419" s="706">
        <v>2</v>
      </c>
      <c r="U419" s="242">
        <v>0.4</v>
      </c>
    </row>
    <row r="420" spans="1:21" ht="14.4" customHeight="1" x14ac:dyDescent="0.3">
      <c r="A420" s="680">
        <v>18</v>
      </c>
      <c r="B420" s="671" t="s">
        <v>495</v>
      </c>
      <c r="C420" s="671">
        <v>89301182</v>
      </c>
      <c r="D420" s="703" t="s">
        <v>2438</v>
      </c>
      <c r="E420" s="704" t="s">
        <v>1610</v>
      </c>
      <c r="F420" s="671" t="s">
        <v>1586</v>
      </c>
      <c r="G420" s="671" t="s">
        <v>1620</v>
      </c>
      <c r="H420" s="671" t="s">
        <v>869</v>
      </c>
      <c r="I420" s="671" t="s">
        <v>1722</v>
      </c>
      <c r="J420" s="671" t="s">
        <v>1723</v>
      </c>
      <c r="K420" s="671" t="s">
        <v>523</v>
      </c>
      <c r="L420" s="705">
        <v>154.32</v>
      </c>
      <c r="M420" s="705">
        <v>925.92</v>
      </c>
      <c r="N420" s="671">
        <v>6</v>
      </c>
      <c r="O420" s="706">
        <v>4</v>
      </c>
      <c r="P420" s="705">
        <v>462.96</v>
      </c>
      <c r="Q420" s="682">
        <v>0.5</v>
      </c>
      <c r="R420" s="671">
        <v>3</v>
      </c>
      <c r="S420" s="682">
        <v>0.5</v>
      </c>
      <c r="T420" s="706">
        <v>1.5</v>
      </c>
      <c r="U420" s="242">
        <v>0.375</v>
      </c>
    </row>
    <row r="421" spans="1:21" ht="14.4" customHeight="1" x14ac:dyDescent="0.3">
      <c r="A421" s="680">
        <v>18</v>
      </c>
      <c r="B421" s="671" t="s">
        <v>495</v>
      </c>
      <c r="C421" s="671">
        <v>89301182</v>
      </c>
      <c r="D421" s="703" t="s">
        <v>2438</v>
      </c>
      <c r="E421" s="704" t="s">
        <v>1610</v>
      </c>
      <c r="F421" s="671" t="s">
        <v>1586</v>
      </c>
      <c r="G421" s="671" t="s">
        <v>1620</v>
      </c>
      <c r="H421" s="671" t="s">
        <v>869</v>
      </c>
      <c r="I421" s="671" t="s">
        <v>947</v>
      </c>
      <c r="J421" s="671" t="s">
        <v>948</v>
      </c>
      <c r="K421" s="671" t="s">
        <v>949</v>
      </c>
      <c r="L421" s="705">
        <v>38.590000000000003</v>
      </c>
      <c r="M421" s="705">
        <v>1003.3400000000001</v>
      </c>
      <c r="N421" s="671">
        <v>26</v>
      </c>
      <c r="O421" s="706">
        <v>7.5</v>
      </c>
      <c r="P421" s="705">
        <v>115.77000000000001</v>
      </c>
      <c r="Q421" s="682">
        <v>0.11538461538461538</v>
      </c>
      <c r="R421" s="671">
        <v>3</v>
      </c>
      <c r="S421" s="682">
        <v>0.11538461538461539</v>
      </c>
      <c r="T421" s="706">
        <v>0.5</v>
      </c>
      <c r="U421" s="242">
        <v>6.6666666666666666E-2</v>
      </c>
    </row>
    <row r="422" spans="1:21" ht="14.4" customHeight="1" x14ac:dyDescent="0.3">
      <c r="A422" s="680">
        <v>18</v>
      </c>
      <c r="B422" s="671" t="s">
        <v>495</v>
      </c>
      <c r="C422" s="671">
        <v>89301182</v>
      </c>
      <c r="D422" s="703" t="s">
        <v>2438</v>
      </c>
      <c r="E422" s="704" t="s">
        <v>1610</v>
      </c>
      <c r="F422" s="671" t="s">
        <v>1586</v>
      </c>
      <c r="G422" s="671" t="s">
        <v>1620</v>
      </c>
      <c r="H422" s="671" t="s">
        <v>494</v>
      </c>
      <c r="I422" s="671" t="s">
        <v>2096</v>
      </c>
      <c r="J422" s="671" t="s">
        <v>2097</v>
      </c>
      <c r="K422" s="671" t="s">
        <v>2098</v>
      </c>
      <c r="L422" s="705">
        <v>1783.81</v>
      </c>
      <c r="M422" s="705">
        <v>7135.24</v>
      </c>
      <c r="N422" s="671">
        <v>4</v>
      </c>
      <c r="O422" s="706">
        <v>1.5</v>
      </c>
      <c r="P422" s="705"/>
      <c r="Q422" s="682">
        <v>0</v>
      </c>
      <c r="R422" s="671"/>
      <c r="S422" s="682">
        <v>0</v>
      </c>
      <c r="T422" s="706"/>
      <c r="U422" s="242">
        <v>0</v>
      </c>
    </row>
    <row r="423" spans="1:21" ht="14.4" customHeight="1" x14ac:dyDescent="0.3">
      <c r="A423" s="680">
        <v>18</v>
      </c>
      <c r="B423" s="671" t="s">
        <v>495</v>
      </c>
      <c r="C423" s="671">
        <v>89301182</v>
      </c>
      <c r="D423" s="703" t="s">
        <v>2438</v>
      </c>
      <c r="E423" s="704" t="s">
        <v>1610</v>
      </c>
      <c r="F423" s="671" t="s">
        <v>1586</v>
      </c>
      <c r="G423" s="671" t="s">
        <v>1620</v>
      </c>
      <c r="H423" s="671" t="s">
        <v>494</v>
      </c>
      <c r="I423" s="671" t="s">
        <v>2099</v>
      </c>
      <c r="J423" s="671" t="s">
        <v>2100</v>
      </c>
      <c r="K423" s="671" t="s">
        <v>2101</v>
      </c>
      <c r="L423" s="705">
        <v>1782.08</v>
      </c>
      <c r="M423" s="705">
        <v>3564.16</v>
      </c>
      <c r="N423" s="671">
        <v>2</v>
      </c>
      <c r="O423" s="706">
        <v>0.5</v>
      </c>
      <c r="P423" s="705">
        <v>3564.16</v>
      </c>
      <c r="Q423" s="682">
        <v>1</v>
      </c>
      <c r="R423" s="671">
        <v>2</v>
      </c>
      <c r="S423" s="682">
        <v>1</v>
      </c>
      <c r="T423" s="706">
        <v>0.5</v>
      </c>
      <c r="U423" s="242">
        <v>1</v>
      </c>
    </row>
    <row r="424" spans="1:21" ht="14.4" customHeight="1" x14ac:dyDescent="0.3">
      <c r="A424" s="680">
        <v>18</v>
      </c>
      <c r="B424" s="671" t="s">
        <v>495</v>
      </c>
      <c r="C424" s="671">
        <v>89301182</v>
      </c>
      <c r="D424" s="703" t="s">
        <v>2438</v>
      </c>
      <c r="E424" s="704" t="s">
        <v>1610</v>
      </c>
      <c r="F424" s="671" t="s">
        <v>1586</v>
      </c>
      <c r="G424" s="671" t="s">
        <v>1621</v>
      </c>
      <c r="H424" s="671" t="s">
        <v>869</v>
      </c>
      <c r="I424" s="671" t="s">
        <v>1371</v>
      </c>
      <c r="J424" s="671" t="s">
        <v>1522</v>
      </c>
      <c r="K424" s="671" t="s">
        <v>1572</v>
      </c>
      <c r="L424" s="705">
        <v>465.7</v>
      </c>
      <c r="M424" s="705">
        <v>5122.6999999999989</v>
      </c>
      <c r="N424" s="671">
        <v>11</v>
      </c>
      <c r="O424" s="706">
        <v>3.5</v>
      </c>
      <c r="P424" s="705"/>
      <c r="Q424" s="682">
        <v>0</v>
      </c>
      <c r="R424" s="671"/>
      <c r="S424" s="682">
        <v>0</v>
      </c>
      <c r="T424" s="706"/>
      <c r="U424" s="242">
        <v>0</v>
      </c>
    </row>
    <row r="425" spans="1:21" ht="14.4" customHeight="1" x14ac:dyDescent="0.3">
      <c r="A425" s="680">
        <v>18</v>
      </c>
      <c r="B425" s="671" t="s">
        <v>495</v>
      </c>
      <c r="C425" s="671">
        <v>89301182</v>
      </c>
      <c r="D425" s="703" t="s">
        <v>2438</v>
      </c>
      <c r="E425" s="704" t="s">
        <v>1610</v>
      </c>
      <c r="F425" s="671" t="s">
        <v>1586</v>
      </c>
      <c r="G425" s="671" t="s">
        <v>1677</v>
      </c>
      <c r="H425" s="671" t="s">
        <v>869</v>
      </c>
      <c r="I425" s="671" t="s">
        <v>1381</v>
      </c>
      <c r="J425" s="671" t="s">
        <v>1382</v>
      </c>
      <c r="K425" s="671" t="s">
        <v>1383</v>
      </c>
      <c r="L425" s="705">
        <v>91.07</v>
      </c>
      <c r="M425" s="705">
        <v>182.14</v>
      </c>
      <c r="N425" s="671">
        <v>2</v>
      </c>
      <c r="O425" s="706">
        <v>0.5</v>
      </c>
      <c r="P425" s="705">
        <v>182.14</v>
      </c>
      <c r="Q425" s="682">
        <v>1</v>
      </c>
      <c r="R425" s="671">
        <v>2</v>
      </c>
      <c r="S425" s="682">
        <v>1</v>
      </c>
      <c r="T425" s="706">
        <v>0.5</v>
      </c>
      <c r="U425" s="242">
        <v>1</v>
      </c>
    </row>
    <row r="426" spans="1:21" ht="14.4" customHeight="1" x14ac:dyDescent="0.3">
      <c r="A426" s="680">
        <v>18</v>
      </c>
      <c r="B426" s="671" t="s">
        <v>495</v>
      </c>
      <c r="C426" s="671">
        <v>89301182</v>
      </c>
      <c r="D426" s="703" t="s">
        <v>2438</v>
      </c>
      <c r="E426" s="704" t="s">
        <v>1610</v>
      </c>
      <c r="F426" s="671" t="s">
        <v>1586</v>
      </c>
      <c r="G426" s="671" t="s">
        <v>1677</v>
      </c>
      <c r="H426" s="671" t="s">
        <v>869</v>
      </c>
      <c r="I426" s="671" t="s">
        <v>2061</v>
      </c>
      <c r="J426" s="671" t="s">
        <v>964</v>
      </c>
      <c r="K426" s="671" t="s">
        <v>1994</v>
      </c>
      <c r="L426" s="705">
        <v>130.1</v>
      </c>
      <c r="M426" s="705">
        <v>780.59999999999991</v>
      </c>
      <c r="N426" s="671">
        <v>6</v>
      </c>
      <c r="O426" s="706">
        <v>0.5</v>
      </c>
      <c r="P426" s="705"/>
      <c r="Q426" s="682">
        <v>0</v>
      </c>
      <c r="R426" s="671"/>
      <c r="S426" s="682">
        <v>0</v>
      </c>
      <c r="T426" s="706"/>
      <c r="U426" s="242">
        <v>0</v>
      </c>
    </row>
    <row r="427" spans="1:21" ht="14.4" customHeight="1" x14ac:dyDescent="0.3">
      <c r="A427" s="680">
        <v>18</v>
      </c>
      <c r="B427" s="671" t="s">
        <v>495</v>
      </c>
      <c r="C427" s="671">
        <v>89301182</v>
      </c>
      <c r="D427" s="703" t="s">
        <v>2438</v>
      </c>
      <c r="E427" s="704" t="s">
        <v>1610</v>
      </c>
      <c r="F427" s="671" t="s">
        <v>1586</v>
      </c>
      <c r="G427" s="671" t="s">
        <v>1677</v>
      </c>
      <c r="H427" s="671" t="s">
        <v>869</v>
      </c>
      <c r="I427" s="671" t="s">
        <v>1898</v>
      </c>
      <c r="J427" s="671" t="s">
        <v>1366</v>
      </c>
      <c r="K427" s="671" t="s">
        <v>1899</v>
      </c>
      <c r="L427" s="705">
        <v>578.23</v>
      </c>
      <c r="M427" s="705">
        <v>2312.92</v>
      </c>
      <c r="N427" s="671">
        <v>4</v>
      </c>
      <c r="O427" s="706">
        <v>2</v>
      </c>
      <c r="P427" s="705">
        <v>578.23</v>
      </c>
      <c r="Q427" s="682">
        <v>0.25</v>
      </c>
      <c r="R427" s="671">
        <v>1</v>
      </c>
      <c r="S427" s="682">
        <v>0.25</v>
      </c>
      <c r="T427" s="706">
        <v>0.5</v>
      </c>
      <c r="U427" s="242">
        <v>0.25</v>
      </c>
    </row>
    <row r="428" spans="1:21" ht="14.4" customHeight="1" x14ac:dyDescent="0.3">
      <c r="A428" s="680">
        <v>18</v>
      </c>
      <c r="B428" s="671" t="s">
        <v>495</v>
      </c>
      <c r="C428" s="671">
        <v>89301182</v>
      </c>
      <c r="D428" s="703" t="s">
        <v>2438</v>
      </c>
      <c r="E428" s="704" t="s">
        <v>1610</v>
      </c>
      <c r="F428" s="671" t="s">
        <v>1586</v>
      </c>
      <c r="G428" s="671" t="s">
        <v>1680</v>
      </c>
      <c r="H428" s="671" t="s">
        <v>494</v>
      </c>
      <c r="I428" s="671" t="s">
        <v>1048</v>
      </c>
      <c r="J428" s="671" t="s">
        <v>1049</v>
      </c>
      <c r="K428" s="671" t="s">
        <v>1681</v>
      </c>
      <c r="L428" s="705">
        <v>66.13</v>
      </c>
      <c r="M428" s="705">
        <v>66.13</v>
      </c>
      <c r="N428" s="671">
        <v>1</v>
      </c>
      <c r="O428" s="706">
        <v>1</v>
      </c>
      <c r="P428" s="705">
        <v>66.13</v>
      </c>
      <c r="Q428" s="682">
        <v>1</v>
      </c>
      <c r="R428" s="671">
        <v>1</v>
      </c>
      <c r="S428" s="682">
        <v>1</v>
      </c>
      <c r="T428" s="706">
        <v>1</v>
      </c>
      <c r="U428" s="242">
        <v>1</v>
      </c>
    </row>
    <row r="429" spans="1:21" ht="14.4" customHeight="1" x14ac:dyDescent="0.3">
      <c r="A429" s="680">
        <v>18</v>
      </c>
      <c r="B429" s="671" t="s">
        <v>495</v>
      </c>
      <c r="C429" s="671">
        <v>89301182</v>
      </c>
      <c r="D429" s="703" t="s">
        <v>2438</v>
      </c>
      <c r="E429" s="704" t="s">
        <v>1610</v>
      </c>
      <c r="F429" s="671" t="s">
        <v>1586</v>
      </c>
      <c r="G429" s="671" t="s">
        <v>1726</v>
      </c>
      <c r="H429" s="671" t="s">
        <v>494</v>
      </c>
      <c r="I429" s="671" t="s">
        <v>1727</v>
      </c>
      <c r="J429" s="671" t="s">
        <v>1728</v>
      </c>
      <c r="K429" s="671" t="s">
        <v>1729</v>
      </c>
      <c r="L429" s="705">
        <v>211.21</v>
      </c>
      <c r="M429" s="705">
        <v>844.84</v>
      </c>
      <c r="N429" s="671">
        <v>4</v>
      </c>
      <c r="O429" s="706">
        <v>2.5</v>
      </c>
      <c r="P429" s="705">
        <v>633.63</v>
      </c>
      <c r="Q429" s="682">
        <v>0.75</v>
      </c>
      <c r="R429" s="671">
        <v>3</v>
      </c>
      <c r="S429" s="682">
        <v>0.75</v>
      </c>
      <c r="T429" s="706">
        <v>1.5</v>
      </c>
      <c r="U429" s="242">
        <v>0.6</v>
      </c>
    </row>
    <row r="430" spans="1:21" ht="14.4" customHeight="1" x14ac:dyDescent="0.3">
      <c r="A430" s="680">
        <v>18</v>
      </c>
      <c r="B430" s="671" t="s">
        <v>495</v>
      </c>
      <c r="C430" s="671">
        <v>89301182</v>
      </c>
      <c r="D430" s="703" t="s">
        <v>2438</v>
      </c>
      <c r="E430" s="704" t="s">
        <v>1610</v>
      </c>
      <c r="F430" s="671" t="s">
        <v>1586</v>
      </c>
      <c r="G430" s="671" t="s">
        <v>1741</v>
      </c>
      <c r="H430" s="671" t="s">
        <v>494</v>
      </c>
      <c r="I430" s="671" t="s">
        <v>1742</v>
      </c>
      <c r="J430" s="671" t="s">
        <v>755</v>
      </c>
      <c r="K430" s="671" t="s">
        <v>756</v>
      </c>
      <c r="L430" s="705">
        <v>98.31</v>
      </c>
      <c r="M430" s="705">
        <v>491.55</v>
      </c>
      <c r="N430" s="671">
        <v>5</v>
      </c>
      <c r="O430" s="706">
        <v>2.5</v>
      </c>
      <c r="P430" s="705">
        <v>491.55</v>
      </c>
      <c r="Q430" s="682">
        <v>1</v>
      </c>
      <c r="R430" s="671">
        <v>5</v>
      </c>
      <c r="S430" s="682">
        <v>1</v>
      </c>
      <c r="T430" s="706">
        <v>2.5</v>
      </c>
      <c r="U430" s="242">
        <v>1</v>
      </c>
    </row>
    <row r="431" spans="1:21" ht="14.4" customHeight="1" x14ac:dyDescent="0.3">
      <c r="A431" s="680">
        <v>18</v>
      </c>
      <c r="B431" s="671" t="s">
        <v>495</v>
      </c>
      <c r="C431" s="671">
        <v>89301182</v>
      </c>
      <c r="D431" s="703" t="s">
        <v>2438</v>
      </c>
      <c r="E431" s="704" t="s">
        <v>1610</v>
      </c>
      <c r="F431" s="671" t="s">
        <v>1586</v>
      </c>
      <c r="G431" s="671" t="s">
        <v>1622</v>
      </c>
      <c r="H431" s="671" t="s">
        <v>494</v>
      </c>
      <c r="I431" s="671" t="s">
        <v>1913</v>
      </c>
      <c r="J431" s="671" t="s">
        <v>1624</v>
      </c>
      <c r="K431" s="671" t="s">
        <v>1914</v>
      </c>
      <c r="L431" s="705">
        <v>1843.07</v>
      </c>
      <c r="M431" s="705">
        <v>3686.14</v>
      </c>
      <c r="N431" s="671">
        <v>2</v>
      </c>
      <c r="O431" s="706">
        <v>1</v>
      </c>
      <c r="P431" s="705"/>
      <c r="Q431" s="682">
        <v>0</v>
      </c>
      <c r="R431" s="671"/>
      <c r="S431" s="682">
        <v>0</v>
      </c>
      <c r="T431" s="706"/>
      <c r="U431" s="242">
        <v>0</v>
      </c>
    </row>
    <row r="432" spans="1:21" ht="14.4" customHeight="1" x14ac:dyDescent="0.3">
      <c r="A432" s="680">
        <v>18</v>
      </c>
      <c r="B432" s="671" t="s">
        <v>495</v>
      </c>
      <c r="C432" s="671">
        <v>89301182</v>
      </c>
      <c r="D432" s="703" t="s">
        <v>2438</v>
      </c>
      <c r="E432" s="704" t="s">
        <v>1610</v>
      </c>
      <c r="F432" s="671" t="s">
        <v>1586</v>
      </c>
      <c r="G432" s="671" t="s">
        <v>1622</v>
      </c>
      <c r="H432" s="671" t="s">
        <v>494</v>
      </c>
      <c r="I432" s="671" t="s">
        <v>1913</v>
      </c>
      <c r="J432" s="671" t="s">
        <v>1624</v>
      </c>
      <c r="K432" s="671" t="s">
        <v>1914</v>
      </c>
      <c r="L432" s="705">
        <v>1283.82</v>
      </c>
      <c r="M432" s="705">
        <v>3851.46</v>
      </c>
      <c r="N432" s="671">
        <v>3</v>
      </c>
      <c r="O432" s="706"/>
      <c r="P432" s="705"/>
      <c r="Q432" s="682">
        <v>0</v>
      </c>
      <c r="R432" s="671"/>
      <c r="S432" s="682">
        <v>0</v>
      </c>
      <c r="T432" s="706"/>
      <c r="U432" s="242"/>
    </row>
    <row r="433" spans="1:21" ht="14.4" customHeight="1" x14ac:dyDescent="0.3">
      <c r="A433" s="680">
        <v>18</v>
      </c>
      <c r="B433" s="671" t="s">
        <v>495</v>
      </c>
      <c r="C433" s="671">
        <v>89301182</v>
      </c>
      <c r="D433" s="703" t="s">
        <v>2438</v>
      </c>
      <c r="E433" s="704" t="s">
        <v>1610</v>
      </c>
      <c r="F433" s="671" t="s">
        <v>1586</v>
      </c>
      <c r="G433" s="671" t="s">
        <v>1622</v>
      </c>
      <c r="H433" s="671" t="s">
        <v>494</v>
      </c>
      <c r="I433" s="671" t="s">
        <v>2102</v>
      </c>
      <c r="J433" s="671" t="s">
        <v>2103</v>
      </c>
      <c r="K433" s="671" t="s">
        <v>2104</v>
      </c>
      <c r="L433" s="705">
        <v>1843.07</v>
      </c>
      <c r="M433" s="705">
        <v>5529.21</v>
      </c>
      <c r="N433" s="671">
        <v>3</v>
      </c>
      <c r="O433" s="706">
        <v>1</v>
      </c>
      <c r="P433" s="705"/>
      <c r="Q433" s="682">
        <v>0</v>
      </c>
      <c r="R433" s="671"/>
      <c r="S433" s="682">
        <v>0</v>
      </c>
      <c r="T433" s="706"/>
      <c r="U433" s="242">
        <v>0</v>
      </c>
    </row>
    <row r="434" spans="1:21" ht="14.4" customHeight="1" x14ac:dyDescent="0.3">
      <c r="A434" s="680">
        <v>18</v>
      </c>
      <c r="B434" s="671" t="s">
        <v>495</v>
      </c>
      <c r="C434" s="671">
        <v>89301182</v>
      </c>
      <c r="D434" s="703" t="s">
        <v>2438</v>
      </c>
      <c r="E434" s="704" t="s">
        <v>1610</v>
      </c>
      <c r="F434" s="671" t="s">
        <v>1586</v>
      </c>
      <c r="G434" s="671" t="s">
        <v>1622</v>
      </c>
      <c r="H434" s="671" t="s">
        <v>494</v>
      </c>
      <c r="I434" s="671" t="s">
        <v>2105</v>
      </c>
      <c r="J434" s="671" t="s">
        <v>2103</v>
      </c>
      <c r="K434" s="671" t="s">
        <v>2106</v>
      </c>
      <c r="L434" s="705">
        <v>0</v>
      </c>
      <c r="M434" s="705">
        <v>0</v>
      </c>
      <c r="N434" s="671">
        <v>1</v>
      </c>
      <c r="O434" s="706">
        <v>1</v>
      </c>
      <c r="P434" s="705">
        <v>0</v>
      </c>
      <c r="Q434" s="682"/>
      <c r="R434" s="671">
        <v>1</v>
      </c>
      <c r="S434" s="682">
        <v>1</v>
      </c>
      <c r="T434" s="706">
        <v>1</v>
      </c>
      <c r="U434" s="242">
        <v>1</v>
      </c>
    </row>
    <row r="435" spans="1:21" ht="14.4" customHeight="1" x14ac:dyDescent="0.3">
      <c r="A435" s="680">
        <v>18</v>
      </c>
      <c r="B435" s="671" t="s">
        <v>495</v>
      </c>
      <c r="C435" s="671">
        <v>89301182</v>
      </c>
      <c r="D435" s="703" t="s">
        <v>2438</v>
      </c>
      <c r="E435" s="704" t="s">
        <v>1610</v>
      </c>
      <c r="F435" s="671" t="s">
        <v>1586</v>
      </c>
      <c r="G435" s="671" t="s">
        <v>1648</v>
      </c>
      <c r="H435" s="671" t="s">
        <v>494</v>
      </c>
      <c r="I435" s="671" t="s">
        <v>1649</v>
      </c>
      <c r="J435" s="671" t="s">
        <v>1650</v>
      </c>
      <c r="K435" s="671" t="s">
        <v>1651</v>
      </c>
      <c r="L435" s="705">
        <v>36.36</v>
      </c>
      <c r="M435" s="705">
        <v>109.08</v>
      </c>
      <c r="N435" s="671">
        <v>3</v>
      </c>
      <c r="O435" s="706">
        <v>0.5</v>
      </c>
      <c r="P435" s="705"/>
      <c r="Q435" s="682">
        <v>0</v>
      </c>
      <c r="R435" s="671"/>
      <c r="S435" s="682">
        <v>0</v>
      </c>
      <c r="T435" s="706"/>
      <c r="U435" s="242">
        <v>0</v>
      </c>
    </row>
    <row r="436" spans="1:21" ht="14.4" customHeight="1" x14ac:dyDescent="0.3">
      <c r="A436" s="680">
        <v>18</v>
      </c>
      <c r="B436" s="671" t="s">
        <v>495</v>
      </c>
      <c r="C436" s="671">
        <v>89301182</v>
      </c>
      <c r="D436" s="703" t="s">
        <v>2438</v>
      </c>
      <c r="E436" s="704" t="s">
        <v>1610</v>
      </c>
      <c r="F436" s="671" t="s">
        <v>1586</v>
      </c>
      <c r="G436" s="671" t="s">
        <v>1652</v>
      </c>
      <c r="H436" s="671" t="s">
        <v>869</v>
      </c>
      <c r="I436" s="671" t="s">
        <v>1117</v>
      </c>
      <c r="J436" s="671" t="s">
        <v>1118</v>
      </c>
      <c r="K436" s="671" t="s">
        <v>1119</v>
      </c>
      <c r="L436" s="705">
        <v>418.37</v>
      </c>
      <c r="M436" s="705">
        <v>418.37</v>
      </c>
      <c r="N436" s="671">
        <v>1</v>
      </c>
      <c r="O436" s="706">
        <v>1</v>
      </c>
      <c r="P436" s="705"/>
      <c r="Q436" s="682">
        <v>0</v>
      </c>
      <c r="R436" s="671"/>
      <c r="S436" s="682">
        <v>0</v>
      </c>
      <c r="T436" s="706"/>
      <c r="U436" s="242">
        <v>0</v>
      </c>
    </row>
    <row r="437" spans="1:21" ht="14.4" customHeight="1" x14ac:dyDescent="0.3">
      <c r="A437" s="680">
        <v>18</v>
      </c>
      <c r="B437" s="671" t="s">
        <v>495</v>
      </c>
      <c r="C437" s="671">
        <v>89301182</v>
      </c>
      <c r="D437" s="703" t="s">
        <v>2438</v>
      </c>
      <c r="E437" s="704" t="s">
        <v>1610</v>
      </c>
      <c r="F437" s="671" t="s">
        <v>1586</v>
      </c>
      <c r="G437" s="671" t="s">
        <v>1652</v>
      </c>
      <c r="H437" s="671" t="s">
        <v>494</v>
      </c>
      <c r="I437" s="671" t="s">
        <v>2107</v>
      </c>
      <c r="J437" s="671" t="s">
        <v>2108</v>
      </c>
      <c r="K437" s="671" t="s">
        <v>1634</v>
      </c>
      <c r="L437" s="705">
        <v>139.46</v>
      </c>
      <c r="M437" s="705">
        <v>278.92</v>
      </c>
      <c r="N437" s="671">
        <v>2</v>
      </c>
      <c r="O437" s="706">
        <v>1</v>
      </c>
      <c r="P437" s="705"/>
      <c r="Q437" s="682">
        <v>0</v>
      </c>
      <c r="R437" s="671"/>
      <c r="S437" s="682">
        <v>0</v>
      </c>
      <c r="T437" s="706"/>
      <c r="U437" s="242">
        <v>0</v>
      </c>
    </row>
    <row r="438" spans="1:21" ht="14.4" customHeight="1" x14ac:dyDescent="0.3">
      <c r="A438" s="680">
        <v>18</v>
      </c>
      <c r="B438" s="671" t="s">
        <v>495</v>
      </c>
      <c r="C438" s="671">
        <v>89301182</v>
      </c>
      <c r="D438" s="703" t="s">
        <v>2438</v>
      </c>
      <c r="E438" s="704" t="s">
        <v>1610</v>
      </c>
      <c r="F438" s="671" t="s">
        <v>1586</v>
      </c>
      <c r="G438" s="671" t="s">
        <v>1652</v>
      </c>
      <c r="H438" s="671" t="s">
        <v>869</v>
      </c>
      <c r="I438" s="671" t="s">
        <v>979</v>
      </c>
      <c r="J438" s="671" t="s">
        <v>1545</v>
      </c>
      <c r="K438" s="671" t="s">
        <v>981</v>
      </c>
      <c r="L438" s="705">
        <v>220.06</v>
      </c>
      <c r="M438" s="705">
        <v>220.06</v>
      </c>
      <c r="N438" s="671">
        <v>1</v>
      </c>
      <c r="O438" s="706">
        <v>1</v>
      </c>
      <c r="P438" s="705">
        <v>220.06</v>
      </c>
      <c r="Q438" s="682">
        <v>1</v>
      </c>
      <c r="R438" s="671">
        <v>1</v>
      </c>
      <c r="S438" s="682">
        <v>1</v>
      </c>
      <c r="T438" s="706">
        <v>1</v>
      </c>
      <c r="U438" s="242">
        <v>1</v>
      </c>
    </row>
    <row r="439" spans="1:21" ht="14.4" customHeight="1" x14ac:dyDescent="0.3">
      <c r="A439" s="680">
        <v>18</v>
      </c>
      <c r="B439" s="671" t="s">
        <v>495</v>
      </c>
      <c r="C439" s="671">
        <v>89301182</v>
      </c>
      <c r="D439" s="703" t="s">
        <v>2438</v>
      </c>
      <c r="E439" s="704" t="s">
        <v>1610</v>
      </c>
      <c r="F439" s="671" t="s">
        <v>1586</v>
      </c>
      <c r="G439" s="671" t="s">
        <v>1652</v>
      </c>
      <c r="H439" s="671" t="s">
        <v>494</v>
      </c>
      <c r="I439" s="671" t="s">
        <v>2109</v>
      </c>
      <c r="J439" s="671" t="s">
        <v>2110</v>
      </c>
      <c r="K439" s="671" t="s">
        <v>1634</v>
      </c>
      <c r="L439" s="705">
        <v>0</v>
      </c>
      <c r="M439" s="705">
        <v>0</v>
      </c>
      <c r="N439" s="671">
        <v>2</v>
      </c>
      <c r="O439" s="706">
        <v>1</v>
      </c>
      <c r="P439" s="705"/>
      <c r="Q439" s="682"/>
      <c r="R439" s="671"/>
      <c r="S439" s="682">
        <v>0</v>
      </c>
      <c r="T439" s="706"/>
      <c r="U439" s="242">
        <v>0</v>
      </c>
    </row>
    <row r="440" spans="1:21" ht="14.4" customHeight="1" x14ac:dyDescent="0.3">
      <c r="A440" s="680">
        <v>18</v>
      </c>
      <c r="B440" s="671" t="s">
        <v>495</v>
      </c>
      <c r="C440" s="671">
        <v>89301182</v>
      </c>
      <c r="D440" s="703" t="s">
        <v>2438</v>
      </c>
      <c r="E440" s="704" t="s">
        <v>1610</v>
      </c>
      <c r="F440" s="671" t="s">
        <v>1586</v>
      </c>
      <c r="G440" s="671" t="s">
        <v>1652</v>
      </c>
      <c r="H440" s="671" t="s">
        <v>869</v>
      </c>
      <c r="I440" s="671" t="s">
        <v>1378</v>
      </c>
      <c r="J440" s="671" t="s">
        <v>1580</v>
      </c>
      <c r="K440" s="671" t="s">
        <v>1024</v>
      </c>
      <c r="L440" s="705">
        <v>185.9</v>
      </c>
      <c r="M440" s="705">
        <v>5948.7999999999993</v>
      </c>
      <c r="N440" s="671">
        <v>32</v>
      </c>
      <c r="O440" s="706">
        <v>15</v>
      </c>
      <c r="P440" s="705"/>
      <c r="Q440" s="682">
        <v>0</v>
      </c>
      <c r="R440" s="671"/>
      <c r="S440" s="682">
        <v>0</v>
      </c>
      <c r="T440" s="706"/>
      <c r="U440" s="242">
        <v>0</v>
      </c>
    </row>
    <row r="441" spans="1:21" ht="14.4" customHeight="1" x14ac:dyDescent="0.3">
      <c r="A441" s="680">
        <v>18</v>
      </c>
      <c r="B441" s="671" t="s">
        <v>495</v>
      </c>
      <c r="C441" s="671">
        <v>89301182</v>
      </c>
      <c r="D441" s="703" t="s">
        <v>2438</v>
      </c>
      <c r="E441" s="704" t="s">
        <v>1610</v>
      </c>
      <c r="F441" s="671" t="s">
        <v>1586</v>
      </c>
      <c r="G441" s="671" t="s">
        <v>2111</v>
      </c>
      <c r="H441" s="671" t="s">
        <v>494</v>
      </c>
      <c r="I441" s="671" t="s">
        <v>2112</v>
      </c>
      <c r="J441" s="671" t="s">
        <v>2113</v>
      </c>
      <c r="K441" s="671" t="s">
        <v>1504</v>
      </c>
      <c r="L441" s="705">
        <v>49.28</v>
      </c>
      <c r="M441" s="705">
        <v>49.28</v>
      </c>
      <c r="N441" s="671">
        <v>1</v>
      </c>
      <c r="O441" s="706">
        <v>0.5</v>
      </c>
      <c r="P441" s="705">
        <v>49.28</v>
      </c>
      <c r="Q441" s="682">
        <v>1</v>
      </c>
      <c r="R441" s="671">
        <v>1</v>
      </c>
      <c r="S441" s="682">
        <v>1</v>
      </c>
      <c r="T441" s="706">
        <v>0.5</v>
      </c>
      <c r="U441" s="242">
        <v>1</v>
      </c>
    </row>
    <row r="442" spans="1:21" ht="14.4" customHeight="1" x14ac:dyDescent="0.3">
      <c r="A442" s="680">
        <v>18</v>
      </c>
      <c r="B442" s="671" t="s">
        <v>495</v>
      </c>
      <c r="C442" s="671">
        <v>89301182</v>
      </c>
      <c r="D442" s="703" t="s">
        <v>2438</v>
      </c>
      <c r="E442" s="704" t="s">
        <v>1610</v>
      </c>
      <c r="F442" s="671" t="s">
        <v>1586</v>
      </c>
      <c r="G442" s="671" t="s">
        <v>1682</v>
      </c>
      <c r="H442" s="671" t="s">
        <v>869</v>
      </c>
      <c r="I442" s="671" t="s">
        <v>1927</v>
      </c>
      <c r="J442" s="671" t="s">
        <v>1928</v>
      </c>
      <c r="K442" s="671" t="s">
        <v>745</v>
      </c>
      <c r="L442" s="705">
        <v>977.15</v>
      </c>
      <c r="M442" s="705">
        <v>44948.899999999994</v>
      </c>
      <c r="N442" s="671">
        <v>46</v>
      </c>
      <c r="O442" s="706">
        <v>11</v>
      </c>
      <c r="P442" s="705">
        <v>2931.45</v>
      </c>
      <c r="Q442" s="682">
        <v>6.5217391304347824E-2</v>
      </c>
      <c r="R442" s="671">
        <v>3</v>
      </c>
      <c r="S442" s="682">
        <v>6.5217391304347824E-2</v>
      </c>
      <c r="T442" s="706">
        <v>1</v>
      </c>
      <c r="U442" s="242">
        <v>9.0909090909090912E-2</v>
      </c>
    </row>
    <row r="443" spans="1:21" ht="14.4" customHeight="1" x14ac:dyDescent="0.3">
      <c r="A443" s="680">
        <v>18</v>
      </c>
      <c r="B443" s="671" t="s">
        <v>495</v>
      </c>
      <c r="C443" s="671">
        <v>89301182</v>
      </c>
      <c r="D443" s="703" t="s">
        <v>2438</v>
      </c>
      <c r="E443" s="704" t="s">
        <v>1610</v>
      </c>
      <c r="F443" s="671" t="s">
        <v>1586</v>
      </c>
      <c r="G443" s="671" t="s">
        <v>1682</v>
      </c>
      <c r="H443" s="671" t="s">
        <v>494</v>
      </c>
      <c r="I443" s="671" t="s">
        <v>1683</v>
      </c>
      <c r="J443" s="671" t="s">
        <v>1684</v>
      </c>
      <c r="K443" s="671" t="s">
        <v>860</v>
      </c>
      <c r="L443" s="705">
        <v>221.6</v>
      </c>
      <c r="M443" s="705">
        <v>3323.9999999999995</v>
      </c>
      <c r="N443" s="671">
        <v>15</v>
      </c>
      <c r="O443" s="706">
        <v>7.5</v>
      </c>
      <c r="P443" s="705">
        <v>221.6</v>
      </c>
      <c r="Q443" s="682">
        <v>6.666666666666668E-2</v>
      </c>
      <c r="R443" s="671">
        <v>1</v>
      </c>
      <c r="S443" s="682">
        <v>6.6666666666666666E-2</v>
      </c>
      <c r="T443" s="706">
        <v>0.5</v>
      </c>
      <c r="U443" s="242">
        <v>6.6666666666666666E-2</v>
      </c>
    </row>
    <row r="444" spans="1:21" ht="14.4" customHeight="1" x14ac:dyDescent="0.3">
      <c r="A444" s="680">
        <v>18</v>
      </c>
      <c r="B444" s="671" t="s">
        <v>495</v>
      </c>
      <c r="C444" s="671">
        <v>89301182</v>
      </c>
      <c r="D444" s="703" t="s">
        <v>2438</v>
      </c>
      <c r="E444" s="704" t="s">
        <v>1610</v>
      </c>
      <c r="F444" s="671" t="s">
        <v>1586</v>
      </c>
      <c r="G444" s="671" t="s">
        <v>1682</v>
      </c>
      <c r="H444" s="671" t="s">
        <v>494</v>
      </c>
      <c r="I444" s="671" t="s">
        <v>743</v>
      </c>
      <c r="J444" s="671" t="s">
        <v>744</v>
      </c>
      <c r="K444" s="671" t="s">
        <v>745</v>
      </c>
      <c r="L444" s="705">
        <v>295.45</v>
      </c>
      <c r="M444" s="705">
        <v>2363.6</v>
      </c>
      <c r="N444" s="671">
        <v>8</v>
      </c>
      <c r="O444" s="706">
        <v>3</v>
      </c>
      <c r="P444" s="705"/>
      <c r="Q444" s="682">
        <v>0</v>
      </c>
      <c r="R444" s="671"/>
      <c r="S444" s="682">
        <v>0</v>
      </c>
      <c r="T444" s="706"/>
      <c r="U444" s="242">
        <v>0</v>
      </c>
    </row>
    <row r="445" spans="1:21" ht="14.4" customHeight="1" x14ac:dyDescent="0.3">
      <c r="A445" s="680">
        <v>18</v>
      </c>
      <c r="B445" s="671" t="s">
        <v>495</v>
      </c>
      <c r="C445" s="671">
        <v>89301182</v>
      </c>
      <c r="D445" s="703" t="s">
        <v>2438</v>
      </c>
      <c r="E445" s="704" t="s">
        <v>1610</v>
      </c>
      <c r="F445" s="671" t="s">
        <v>1586</v>
      </c>
      <c r="G445" s="671" t="s">
        <v>1682</v>
      </c>
      <c r="H445" s="671" t="s">
        <v>494</v>
      </c>
      <c r="I445" s="671" t="s">
        <v>2067</v>
      </c>
      <c r="J445" s="671" t="s">
        <v>744</v>
      </c>
      <c r="K445" s="671" t="s">
        <v>1914</v>
      </c>
      <c r="L445" s="705">
        <v>1954.3</v>
      </c>
      <c r="M445" s="705">
        <v>1954.3</v>
      </c>
      <c r="N445" s="671">
        <v>1</v>
      </c>
      <c r="O445" s="706">
        <v>0.5</v>
      </c>
      <c r="P445" s="705">
        <v>1954.3</v>
      </c>
      <c r="Q445" s="682">
        <v>1</v>
      </c>
      <c r="R445" s="671">
        <v>1</v>
      </c>
      <c r="S445" s="682">
        <v>1</v>
      </c>
      <c r="T445" s="706">
        <v>0.5</v>
      </c>
      <c r="U445" s="242">
        <v>1</v>
      </c>
    </row>
    <row r="446" spans="1:21" ht="14.4" customHeight="1" x14ac:dyDescent="0.3">
      <c r="A446" s="680">
        <v>18</v>
      </c>
      <c r="B446" s="671" t="s">
        <v>495</v>
      </c>
      <c r="C446" s="671">
        <v>89301182</v>
      </c>
      <c r="D446" s="703" t="s">
        <v>2438</v>
      </c>
      <c r="E446" s="704" t="s">
        <v>1610</v>
      </c>
      <c r="F446" s="671" t="s">
        <v>1586</v>
      </c>
      <c r="G446" s="671" t="s">
        <v>1653</v>
      </c>
      <c r="H446" s="671" t="s">
        <v>494</v>
      </c>
      <c r="I446" s="671" t="s">
        <v>735</v>
      </c>
      <c r="J446" s="671" t="s">
        <v>1654</v>
      </c>
      <c r="K446" s="671" t="s">
        <v>1655</v>
      </c>
      <c r="L446" s="705">
        <v>19.66</v>
      </c>
      <c r="M446" s="705">
        <v>176.94</v>
      </c>
      <c r="N446" s="671">
        <v>9</v>
      </c>
      <c r="O446" s="706">
        <v>2.5</v>
      </c>
      <c r="P446" s="705">
        <v>39.32</v>
      </c>
      <c r="Q446" s="682">
        <v>0.22222222222222224</v>
      </c>
      <c r="R446" s="671">
        <v>2</v>
      </c>
      <c r="S446" s="682">
        <v>0.22222222222222221</v>
      </c>
      <c r="T446" s="706">
        <v>0.5</v>
      </c>
      <c r="U446" s="242">
        <v>0.2</v>
      </c>
    </row>
    <row r="447" spans="1:21" ht="14.4" customHeight="1" x14ac:dyDescent="0.3">
      <c r="A447" s="680">
        <v>18</v>
      </c>
      <c r="B447" s="671" t="s">
        <v>495</v>
      </c>
      <c r="C447" s="671">
        <v>89301182</v>
      </c>
      <c r="D447" s="703" t="s">
        <v>2438</v>
      </c>
      <c r="E447" s="704" t="s">
        <v>1610</v>
      </c>
      <c r="F447" s="671" t="s">
        <v>1586</v>
      </c>
      <c r="G447" s="671" t="s">
        <v>1939</v>
      </c>
      <c r="H447" s="671" t="s">
        <v>494</v>
      </c>
      <c r="I447" s="671" t="s">
        <v>2114</v>
      </c>
      <c r="J447" s="671" t="s">
        <v>1944</v>
      </c>
      <c r="K447" s="671" t="s">
        <v>2115</v>
      </c>
      <c r="L447" s="705">
        <v>0</v>
      </c>
      <c r="M447" s="705">
        <v>0</v>
      </c>
      <c r="N447" s="671">
        <v>1</v>
      </c>
      <c r="O447" s="706">
        <v>1</v>
      </c>
      <c r="P447" s="705"/>
      <c r="Q447" s="682"/>
      <c r="R447" s="671"/>
      <c r="S447" s="682">
        <v>0</v>
      </c>
      <c r="T447" s="706"/>
      <c r="U447" s="242">
        <v>0</v>
      </c>
    </row>
    <row r="448" spans="1:21" ht="14.4" customHeight="1" x14ac:dyDescent="0.3">
      <c r="A448" s="680">
        <v>18</v>
      </c>
      <c r="B448" s="671" t="s">
        <v>495</v>
      </c>
      <c r="C448" s="671">
        <v>89301182</v>
      </c>
      <c r="D448" s="703" t="s">
        <v>2438</v>
      </c>
      <c r="E448" s="704" t="s">
        <v>1610</v>
      </c>
      <c r="F448" s="671" t="s">
        <v>1586</v>
      </c>
      <c r="G448" s="671" t="s">
        <v>1748</v>
      </c>
      <c r="H448" s="671" t="s">
        <v>869</v>
      </c>
      <c r="I448" s="671" t="s">
        <v>1375</v>
      </c>
      <c r="J448" s="671" t="s">
        <v>1376</v>
      </c>
      <c r="K448" s="671" t="s">
        <v>663</v>
      </c>
      <c r="L448" s="705">
        <v>339.13</v>
      </c>
      <c r="M448" s="705">
        <v>339.13</v>
      </c>
      <c r="N448" s="671">
        <v>1</v>
      </c>
      <c r="O448" s="706">
        <v>0.5</v>
      </c>
      <c r="P448" s="705">
        <v>339.13</v>
      </c>
      <c r="Q448" s="682">
        <v>1</v>
      </c>
      <c r="R448" s="671">
        <v>1</v>
      </c>
      <c r="S448" s="682">
        <v>1</v>
      </c>
      <c r="T448" s="706">
        <v>0.5</v>
      </c>
      <c r="U448" s="242">
        <v>1</v>
      </c>
    </row>
    <row r="449" spans="1:21" ht="14.4" customHeight="1" x14ac:dyDescent="0.3">
      <c r="A449" s="680">
        <v>18</v>
      </c>
      <c r="B449" s="671" t="s">
        <v>495</v>
      </c>
      <c r="C449" s="671">
        <v>89301182</v>
      </c>
      <c r="D449" s="703" t="s">
        <v>2438</v>
      </c>
      <c r="E449" s="704" t="s">
        <v>1610</v>
      </c>
      <c r="F449" s="671" t="s">
        <v>1586</v>
      </c>
      <c r="G449" s="671" t="s">
        <v>1748</v>
      </c>
      <c r="H449" s="671" t="s">
        <v>869</v>
      </c>
      <c r="I449" s="671" t="s">
        <v>1949</v>
      </c>
      <c r="J449" s="671" t="s">
        <v>1376</v>
      </c>
      <c r="K449" s="671" t="s">
        <v>1552</v>
      </c>
      <c r="L449" s="705">
        <v>1130.43</v>
      </c>
      <c r="M449" s="705">
        <v>5652.1500000000005</v>
      </c>
      <c r="N449" s="671">
        <v>5</v>
      </c>
      <c r="O449" s="706">
        <v>3</v>
      </c>
      <c r="P449" s="705">
        <v>4521.72</v>
      </c>
      <c r="Q449" s="682">
        <v>0.79999999999999993</v>
      </c>
      <c r="R449" s="671">
        <v>4</v>
      </c>
      <c r="S449" s="682">
        <v>0.8</v>
      </c>
      <c r="T449" s="706">
        <v>2</v>
      </c>
      <c r="U449" s="242">
        <v>0.66666666666666663</v>
      </c>
    </row>
    <row r="450" spans="1:21" ht="14.4" customHeight="1" x14ac:dyDescent="0.3">
      <c r="A450" s="680">
        <v>18</v>
      </c>
      <c r="B450" s="671" t="s">
        <v>495</v>
      </c>
      <c r="C450" s="671">
        <v>89301182</v>
      </c>
      <c r="D450" s="703" t="s">
        <v>2438</v>
      </c>
      <c r="E450" s="704" t="s">
        <v>1610</v>
      </c>
      <c r="F450" s="671" t="s">
        <v>1586</v>
      </c>
      <c r="G450" s="671" t="s">
        <v>1656</v>
      </c>
      <c r="H450" s="671" t="s">
        <v>869</v>
      </c>
      <c r="I450" s="671" t="s">
        <v>1121</v>
      </c>
      <c r="J450" s="671" t="s">
        <v>1122</v>
      </c>
      <c r="K450" s="671" t="s">
        <v>1561</v>
      </c>
      <c r="L450" s="705">
        <v>1793.46</v>
      </c>
      <c r="M450" s="705">
        <v>8967.2999999999993</v>
      </c>
      <c r="N450" s="671">
        <v>5</v>
      </c>
      <c r="O450" s="706">
        <v>0.5</v>
      </c>
      <c r="P450" s="705">
        <v>8967.2999999999993</v>
      </c>
      <c r="Q450" s="682">
        <v>1</v>
      </c>
      <c r="R450" s="671">
        <v>5</v>
      </c>
      <c r="S450" s="682">
        <v>1</v>
      </c>
      <c r="T450" s="706">
        <v>0.5</v>
      </c>
      <c r="U450" s="242">
        <v>1</v>
      </c>
    </row>
    <row r="451" spans="1:21" ht="14.4" customHeight="1" x14ac:dyDescent="0.3">
      <c r="A451" s="680">
        <v>18</v>
      </c>
      <c r="B451" s="671" t="s">
        <v>495</v>
      </c>
      <c r="C451" s="671">
        <v>89301182</v>
      </c>
      <c r="D451" s="703" t="s">
        <v>2438</v>
      </c>
      <c r="E451" s="704" t="s">
        <v>1610</v>
      </c>
      <c r="F451" s="671" t="s">
        <v>1586</v>
      </c>
      <c r="G451" s="671" t="s">
        <v>1730</v>
      </c>
      <c r="H451" s="671" t="s">
        <v>494</v>
      </c>
      <c r="I451" s="671" t="s">
        <v>1044</v>
      </c>
      <c r="J451" s="671" t="s">
        <v>1045</v>
      </c>
      <c r="K451" s="671" t="s">
        <v>1046</v>
      </c>
      <c r="L451" s="705">
        <v>52.32</v>
      </c>
      <c r="M451" s="705">
        <v>732.48</v>
      </c>
      <c r="N451" s="671">
        <v>14</v>
      </c>
      <c r="O451" s="706">
        <v>3</v>
      </c>
      <c r="P451" s="705">
        <v>470.88</v>
      </c>
      <c r="Q451" s="682">
        <v>0.64285714285714279</v>
      </c>
      <c r="R451" s="671">
        <v>9</v>
      </c>
      <c r="S451" s="682">
        <v>0.6428571428571429</v>
      </c>
      <c r="T451" s="706">
        <v>1.5</v>
      </c>
      <c r="U451" s="242">
        <v>0.5</v>
      </c>
    </row>
    <row r="452" spans="1:21" ht="14.4" customHeight="1" x14ac:dyDescent="0.3">
      <c r="A452" s="680">
        <v>18</v>
      </c>
      <c r="B452" s="671" t="s">
        <v>495</v>
      </c>
      <c r="C452" s="671">
        <v>89301182</v>
      </c>
      <c r="D452" s="703" t="s">
        <v>2438</v>
      </c>
      <c r="E452" s="704" t="s">
        <v>1610</v>
      </c>
      <c r="F452" s="671" t="s">
        <v>1586</v>
      </c>
      <c r="G452" s="671" t="s">
        <v>1635</v>
      </c>
      <c r="H452" s="671" t="s">
        <v>869</v>
      </c>
      <c r="I452" s="671" t="s">
        <v>1385</v>
      </c>
      <c r="J452" s="671" t="s">
        <v>1386</v>
      </c>
      <c r="K452" s="671" t="s">
        <v>1577</v>
      </c>
      <c r="L452" s="705">
        <v>99.27</v>
      </c>
      <c r="M452" s="705">
        <v>893.43</v>
      </c>
      <c r="N452" s="671">
        <v>9</v>
      </c>
      <c r="O452" s="706">
        <v>3</v>
      </c>
      <c r="P452" s="705">
        <v>694.89</v>
      </c>
      <c r="Q452" s="682">
        <v>0.77777777777777779</v>
      </c>
      <c r="R452" s="671">
        <v>7</v>
      </c>
      <c r="S452" s="682">
        <v>0.77777777777777779</v>
      </c>
      <c r="T452" s="706">
        <v>2</v>
      </c>
      <c r="U452" s="242">
        <v>0.66666666666666663</v>
      </c>
    </row>
    <row r="453" spans="1:21" ht="14.4" customHeight="1" x14ac:dyDescent="0.3">
      <c r="A453" s="680">
        <v>18</v>
      </c>
      <c r="B453" s="671" t="s">
        <v>495</v>
      </c>
      <c r="C453" s="671">
        <v>89301182</v>
      </c>
      <c r="D453" s="703" t="s">
        <v>2438</v>
      </c>
      <c r="E453" s="704" t="s">
        <v>1610</v>
      </c>
      <c r="F453" s="671" t="s">
        <v>1586</v>
      </c>
      <c r="G453" s="671" t="s">
        <v>1635</v>
      </c>
      <c r="H453" s="671" t="s">
        <v>869</v>
      </c>
      <c r="I453" s="671" t="s">
        <v>975</v>
      </c>
      <c r="J453" s="671" t="s">
        <v>976</v>
      </c>
      <c r="K453" s="671" t="s">
        <v>977</v>
      </c>
      <c r="L453" s="705">
        <v>132.35</v>
      </c>
      <c r="M453" s="705">
        <v>264.7</v>
      </c>
      <c r="N453" s="671">
        <v>2</v>
      </c>
      <c r="O453" s="706">
        <v>0.5</v>
      </c>
      <c r="P453" s="705">
        <v>264.7</v>
      </c>
      <c r="Q453" s="682">
        <v>1</v>
      </c>
      <c r="R453" s="671">
        <v>2</v>
      </c>
      <c r="S453" s="682">
        <v>1</v>
      </c>
      <c r="T453" s="706">
        <v>0.5</v>
      </c>
      <c r="U453" s="242">
        <v>1</v>
      </c>
    </row>
    <row r="454" spans="1:21" ht="14.4" customHeight="1" x14ac:dyDescent="0.3">
      <c r="A454" s="680">
        <v>18</v>
      </c>
      <c r="B454" s="671" t="s">
        <v>495</v>
      </c>
      <c r="C454" s="671">
        <v>89301182</v>
      </c>
      <c r="D454" s="703" t="s">
        <v>2438</v>
      </c>
      <c r="E454" s="704" t="s">
        <v>1610</v>
      </c>
      <c r="F454" s="671" t="s">
        <v>1586</v>
      </c>
      <c r="G454" s="671" t="s">
        <v>1635</v>
      </c>
      <c r="H454" s="671" t="s">
        <v>869</v>
      </c>
      <c r="I454" s="671" t="s">
        <v>1964</v>
      </c>
      <c r="J454" s="671" t="s">
        <v>1637</v>
      </c>
      <c r="K454" s="671" t="s">
        <v>1965</v>
      </c>
      <c r="L454" s="705">
        <v>176.68</v>
      </c>
      <c r="M454" s="705">
        <v>1413.44</v>
      </c>
      <c r="N454" s="671">
        <v>8</v>
      </c>
      <c r="O454" s="706">
        <v>3</v>
      </c>
      <c r="P454" s="705">
        <v>1060.08</v>
      </c>
      <c r="Q454" s="682">
        <v>0.74999999999999989</v>
      </c>
      <c r="R454" s="671">
        <v>6</v>
      </c>
      <c r="S454" s="682">
        <v>0.75</v>
      </c>
      <c r="T454" s="706">
        <v>2</v>
      </c>
      <c r="U454" s="242">
        <v>0.66666666666666663</v>
      </c>
    </row>
    <row r="455" spans="1:21" ht="14.4" customHeight="1" x14ac:dyDescent="0.3">
      <c r="A455" s="680">
        <v>18</v>
      </c>
      <c r="B455" s="671" t="s">
        <v>495</v>
      </c>
      <c r="C455" s="671">
        <v>89301182</v>
      </c>
      <c r="D455" s="703" t="s">
        <v>2438</v>
      </c>
      <c r="E455" s="704" t="s">
        <v>1610</v>
      </c>
      <c r="F455" s="671" t="s">
        <v>1586</v>
      </c>
      <c r="G455" s="671" t="s">
        <v>1635</v>
      </c>
      <c r="H455" s="671" t="s">
        <v>494</v>
      </c>
      <c r="I455" s="671" t="s">
        <v>602</v>
      </c>
      <c r="J455" s="671" t="s">
        <v>1743</v>
      </c>
      <c r="K455" s="671" t="s">
        <v>1744</v>
      </c>
      <c r="L455" s="705">
        <v>88.22</v>
      </c>
      <c r="M455" s="705">
        <v>441.09999999999997</v>
      </c>
      <c r="N455" s="671">
        <v>5</v>
      </c>
      <c r="O455" s="706">
        <v>1.5</v>
      </c>
      <c r="P455" s="705"/>
      <c r="Q455" s="682">
        <v>0</v>
      </c>
      <c r="R455" s="671"/>
      <c r="S455" s="682">
        <v>0</v>
      </c>
      <c r="T455" s="706"/>
      <c r="U455" s="242">
        <v>0</v>
      </c>
    </row>
    <row r="456" spans="1:21" ht="14.4" customHeight="1" x14ac:dyDescent="0.3">
      <c r="A456" s="680">
        <v>18</v>
      </c>
      <c r="B456" s="671" t="s">
        <v>495</v>
      </c>
      <c r="C456" s="671">
        <v>89301182</v>
      </c>
      <c r="D456" s="703" t="s">
        <v>2438</v>
      </c>
      <c r="E456" s="704" t="s">
        <v>1610</v>
      </c>
      <c r="F456" s="671" t="s">
        <v>1586</v>
      </c>
      <c r="G456" s="671" t="s">
        <v>1635</v>
      </c>
      <c r="H456" s="671" t="s">
        <v>494</v>
      </c>
      <c r="I456" s="671" t="s">
        <v>1749</v>
      </c>
      <c r="J456" s="671" t="s">
        <v>1743</v>
      </c>
      <c r="K456" s="671" t="s">
        <v>1750</v>
      </c>
      <c r="L456" s="705">
        <v>264.69</v>
      </c>
      <c r="M456" s="705">
        <v>529.38</v>
      </c>
      <c r="N456" s="671">
        <v>2</v>
      </c>
      <c r="O456" s="706">
        <v>1</v>
      </c>
      <c r="P456" s="705"/>
      <c r="Q456" s="682">
        <v>0</v>
      </c>
      <c r="R456" s="671"/>
      <c r="S456" s="682">
        <v>0</v>
      </c>
      <c r="T456" s="706"/>
      <c r="U456" s="242">
        <v>0</v>
      </c>
    </row>
    <row r="457" spans="1:21" ht="14.4" customHeight="1" x14ac:dyDescent="0.3">
      <c r="A457" s="680">
        <v>18</v>
      </c>
      <c r="B457" s="671" t="s">
        <v>495</v>
      </c>
      <c r="C457" s="671">
        <v>89301182</v>
      </c>
      <c r="D457" s="703" t="s">
        <v>2438</v>
      </c>
      <c r="E457" s="704" t="s">
        <v>1610</v>
      </c>
      <c r="F457" s="671" t="s">
        <v>1586</v>
      </c>
      <c r="G457" s="671" t="s">
        <v>1635</v>
      </c>
      <c r="H457" s="671" t="s">
        <v>494</v>
      </c>
      <c r="I457" s="671" t="s">
        <v>1731</v>
      </c>
      <c r="J457" s="671" t="s">
        <v>1686</v>
      </c>
      <c r="K457" s="671" t="s">
        <v>1732</v>
      </c>
      <c r="L457" s="705">
        <v>353.36</v>
      </c>
      <c r="M457" s="705">
        <v>706.72</v>
      </c>
      <c r="N457" s="671">
        <v>2</v>
      </c>
      <c r="O457" s="706">
        <v>1</v>
      </c>
      <c r="P457" s="705">
        <v>353.36</v>
      </c>
      <c r="Q457" s="682">
        <v>0.5</v>
      </c>
      <c r="R457" s="671">
        <v>1</v>
      </c>
      <c r="S457" s="682">
        <v>0.5</v>
      </c>
      <c r="T457" s="706">
        <v>0.5</v>
      </c>
      <c r="U457" s="242">
        <v>0.5</v>
      </c>
    </row>
    <row r="458" spans="1:21" ht="14.4" customHeight="1" x14ac:dyDescent="0.3">
      <c r="A458" s="680">
        <v>18</v>
      </c>
      <c r="B458" s="671" t="s">
        <v>495</v>
      </c>
      <c r="C458" s="671">
        <v>89301182</v>
      </c>
      <c r="D458" s="703" t="s">
        <v>2438</v>
      </c>
      <c r="E458" s="704" t="s">
        <v>1610</v>
      </c>
      <c r="F458" s="671" t="s">
        <v>1586</v>
      </c>
      <c r="G458" s="671" t="s">
        <v>1635</v>
      </c>
      <c r="H458" s="671" t="s">
        <v>494</v>
      </c>
      <c r="I458" s="671" t="s">
        <v>1969</v>
      </c>
      <c r="J458" s="671" t="s">
        <v>1970</v>
      </c>
      <c r="K458" s="671" t="s">
        <v>1971</v>
      </c>
      <c r="L458" s="705">
        <v>176.68</v>
      </c>
      <c r="M458" s="705">
        <v>353.36</v>
      </c>
      <c r="N458" s="671">
        <v>2</v>
      </c>
      <c r="O458" s="706">
        <v>0.5</v>
      </c>
      <c r="P458" s="705"/>
      <c r="Q458" s="682">
        <v>0</v>
      </c>
      <c r="R458" s="671"/>
      <c r="S458" s="682">
        <v>0</v>
      </c>
      <c r="T458" s="706"/>
      <c r="U458" s="242">
        <v>0</v>
      </c>
    </row>
    <row r="459" spans="1:21" ht="14.4" customHeight="1" x14ac:dyDescent="0.3">
      <c r="A459" s="680">
        <v>18</v>
      </c>
      <c r="B459" s="671" t="s">
        <v>495</v>
      </c>
      <c r="C459" s="671">
        <v>89301182</v>
      </c>
      <c r="D459" s="703" t="s">
        <v>2438</v>
      </c>
      <c r="E459" s="704" t="s">
        <v>1610</v>
      </c>
      <c r="F459" s="671" t="s">
        <v>1586</v>
      </c>
      <c r="G459" s="671" t="s">
        <v>1801</v>
      </c>
      <c r="H459" s="671" t="s">
        <v>494</v>
      </c>
      <c r="I459" s="671" t="s">
        <v>2116</v>
      </c>
      <c r="J459" s="671" t="s">
        <v>2117</v>
      </c>
      <c r="K459" s="671" t="s">
        <v>1804</v>
      </c>
      <c r="L459" s="705">
        <v>737.6</v>
      </c>
      <c r="M459" s="705">
        <v>2950.4</v>
      </c>
      <c r="N459" s="671">
        <v>4</v>
      </c>
      <c r="O459" s="706">
        <v>1</v>
      </c>
      <c r="P459" s="705"/>
      <c r="Q459" s="682">
        <v>0</v>
      </c>
      <c r="R459" s="671"/>
      <c r="S459" s="682">
        <v>0</v>
      </c>
      <c r="T459" s="706"/>
      <c r="U459" s="242">
        <v>0</v>
      </c>
    </row>
    <row r="460" spans="1:21" ht="14.4" customHeight="1" x14ac:dyDescent="0.3">
      <c r="A460" s="680">
        <v>18</v>
      </c>
      <c r="B460" s="671" t="s">
        <v>495</v>
      </c>
      <c r="C460" s="671">
        <v>89301182</v>
      </c>
      <c r="D460" s="703" t="s">
        <v>2438</v>
      </c>
      <c r="E460" s="704" t="s">
        <v>1610</v>
      </c>
      <c r="F460" s="671" t="s">
        <v>1586</v>
      </c>
      <c r="G460" s="671" t="s">
        <v>1801</v>
      </c>
      <c r="H460" s="671" t="s">
        <v>494</v>
      </c>
      <c r="I460" s="671" t="s">
        <v>1802</v>
      </c>
      <c r="J460" s="671" t="s">
        <v>1803</v>
      </c>
      <c r="K460" s="671" t="s">
        <v>1804</v>
      </c>
      <c r="L460" s="705">
        <v>830.85</v>
      </c>
      <c r="M460" s="705">
        <v>5815.9500000000007</v>
      </c>
      <c r="N460" s="671">
        <v>7</v>
      </c>
      <c r="O460" s="706">
        <v>1.5</v>
      </c>
      <c r="P460" s="705">
        <v>2492.5500000000002</v>
      </c>
      <c r="Q460" s="682">
        <v>0.42857142857142855</v>
      </c>
      <c r="R460" s="671">
        <v>3</v>
      </c>
      <c r="S460" s="682">
        <v>0.42857142857142855</v>
      </c>
      <c r="T460" s="706">
        <v>1</v>
      </c>
      <c r="U460" s="242">
        <v>0.66666666666666663</v>
      </c>
    </row>
    <row r="461" spans="1:21" ht="14.4" customHeight="1" x14ac:dyDescent="0.3">
      <c r="A461" s="680">
        <v>18</v>
      </c>
      <c r="B461" s="671" t="s">
        <v>495</v>
      </c>
      <c r="C461" s="671">
        <v>89301182</v>
      </c>
      <c r="D461" s="703" t="s">
        <v>2438</v>
      </c>
      <c r="E461" s="704" t="s">
        <v>1610</v>
      </c>
      <c r="F461" s="671" t="s">
        <v>1586</v>
      </c>
      <c r="G461" s="671" t="s">
        <v>1801</v>
      </c>
      <c r="H461" s="671" t="s">
        <v>494</v>
      </c>
      <c r="I461" s="671" t="s">
        <v>2118</v>
      </c>
      <c r="J461" s="671" t="s">
        <v>2119</v>
      </c>
      <c r="K461" s="671" t="s">
        <v>2120</v>
      </c>
      <c r="L461" s="705">
        <v>0</v>
      </c>
      <c r="M461" s="705">
        <v>0</v>
      </c>
      <c r="N461" s="671">
        <v>4</v>
      </c>
      <c r="O461" s="706">
        <v>1</v>
      </c>
      <c r="P461" s="705"/>
      <c r="Q461" s="682"/>
      <c r="R461" s="671"/>
      <c r="S461" s="682">
        <v>0</v>
      </c>
      <c r="T461" s="706"/>
      <c r="U461" s="242">
        <v>0</v>
      </c>
    </row>
    <row r="462" spans="1:21" ht="14.4" customHeight="1" x14ac:dyDescent="0.3">
      <c r="A462" s="680">
        <v>18</v>
      </c>
      <c r="B462" s="671" t="s">
        <v>495</v>
      </c>
      <c r="C462" s="671">
        <v>89301182</v>
      </c>
      <c r="D462" s="703" t="s">
        <v>2438</v>
      </c>
      <c r="E462" s="704" t="s">
        <v>1610</v>
      </c>
      <c r="F462" s="671" t="s">
        <v>1586</v>
      </c>
      <c r="G462" s="671" t="s">
        <v>1688</v>
      </c>
      <c r="H462" s="671" t="s">
        <v>869</v>
      </c>
      <c r="I462" s="671" t="s">
        <v>1805</v>
      </c>
      <c r="J462" s="671" t="s">
        <v>1734</v>
      </c>
      <c r="K462" s="671" t="s">
        <v>1066</v>
      </c>
      <c r="L462" s="705">
        <v>339.13</v>
      </c>
      <c r="M462" s="705">
        <v>1356.52</v>
      </c>
      <c r="N462" s="671">
        <v>4</v>
      </c>
      <c r="O462" s="706">
        <v>1</v>
      </c>
      <c r="P462" s="705"/>
      <c r="Q462" s="682">
        <v>0</v>
      </c>
      <c r="R462" s="671"/>
      <c r="S462" s="682">
        <v>0</v>
      </c>
      <c r="T462" s="706"/>
      <c r="U462" s="242">
        <v>0</v>
      </c>
    </row>
    <row r="463" spans="1:21" ht="14.4" customHeight="1" x14ac:dyDescent="0.3">
      <c r="A463" s="680">
        <v>18</v>
      </c>
      <c r="B463" s="671" t="s">
        <v>495</v>
      </c>
      <c r="C463" s="671">
        <v>89301182</v>
      </c>
      <c r="D463" s="703" t="s">
        <v>2438</v>
      </c>
      <c r="E463" s="704" t="s">
        <v>1610</v>
      </c>
      <c r="F463" s="671" t="s">
        <v>1586</v>
      </c>
      <c r="G463" s="671" t="s">
        <v>1688</v>
      </c>
      <c r="H463" s="671" t="s">
        <v>869</v>
      </c>
      <c r="I463" s="671" t="s">
        <v>1736</v>
      </c>
      <c r="J463" s="671" t="s">
        <v>1737</v>
      </c>
      <c r="K463" s="671" t="s">
        <v>1738</v>
      </c>
      <c r="L463" s="705">
        <v>678.26</v>
      </c>
      <c r="M463" s="705">
        <v>5426.08</v>
      </c>
      <c r="N463" s="671">
        <v>8</v>
      </c>
      <c r="O463" s="706">
        <v>2</v>
      </c>
      <c r="P463" s="705"/>
      <c r="Q463" s="682">
        <v>0</v>
      </c>
      <c r="R463" s="671"/>
      <c r="S463" s="682">
        <v>0</v>
      </c>
      <c r="T463" s="706"/>
      <c r="U463" s="242">
        <v>0</v>
      </c>
    </row>
    <row r="464" spans="1:21" ht="14.4" customHeight="1" x14ac:dyDescent="0.3">
      <c r="A464" s="680">
        <v>18</v>
      </c>
      <c r="B464" s="671" t="s">
        <v>495</v>
      </c>
      <c r="C464" s="671">
        <v>89301182</v>
      </c>
      <c r="D464" s="703" t="s">
        <v>2438</v>
      </c>
      <c r="E464" s="704" t="s">
        <v>1610</v>
      </c>
      <c r="F464" s="671" t="s">
        <v>1586</v>
      </c>
      <c r="G464" s="671" t="s">
        <v>1688</v>
      </c>
      <c r="H464" s="671" t="s">
        <v>869</v>
      </c>
      <c r="I464" s="671" t="s">
        <v>967</v>
      </c>
      <c r="J464" s="671" t="s">
        <v>1539</v>
      </c>
      <c r="K464" s="671" t="s">
        <v>1540</v>
      </c>
      <c r="L464" s="705">
        <v>201.75</v>
      </c>
      <c r="M464" s="705">
        <v>2824.5</v>
      </c>
      <c r="N464" s="671">
        <v>14</v>
      </c>
      <c r="O464" s="706">
        <v>5.5</v>
      </c>
      <c r="P464" s="705"/>
      <c r="Q464" s="682">
        <v>0</v>
      </c>
      <c r="R464" s="671"/>
      <c r="S464" s="682">
        <v>0</v>
      </c>
      <c r="T464" s="706"/>
      <c r="U464" s="242">
        <v>0</v>
      </c>
    </row>
    <row r="465" spans="1:21" ht="14.4" customHeight="1" x14ac:dyDescent="0.3">
      <c r="A465" s="680">
        <v>18</v>
      </c>
      <c r="B465" s="671" t="s">
        <v>495</v>
      </c>
      <c r="C465" s="671">
        <v>89301182</v>
      </c>
      <c r="D465" s="703" t="s">
        <v>2438</v>
      </c>
      <c r="E465" s="704" t="s">
        <v>1610</v>
      </c>
      <c r="F465" s="671" t="s">
        <v>1586</v>
      </c>
      <c r="G465" s="671" t="s">
        <v>1688</v>
      </c>
      <c r="H465" s="671" t="s">
        <v>869</v>
      </c>
      <c r="I465" s="671" t="s">
        <v>955</v>
      </c>
      <c r="J465" s="671" t="s">
        <v>1541</v>
      </c>
      <c r="K465" s="671" t="s">
        <v>1542</v>
      </c>
      <c r="L465" s="705">
        <v>269</v>
      </c>
      <c r="M465" s="705">
        <v>13988</v>
      </c>
      <c r="N465" s="671">
        <v>52</v>
      </c>
      <c r="O465" s="706">
        <v>19.5</v>
      </c>
      <c r="P465" s="705">
        <v>1614</v>
      </c>
      <c r="Q465" s="682">
        <v>0.11538461538461539</v>
      </c>
      <c r="R465" s="671">
        <v>6</v>
      </c>
      <c r="S465" s="682">
        <v>0.11538461538461539</v>
      </c>
      <c r="T465" s="706">
        <v>2</v>
      </c>
      <c r="U465" s="242">
        <v>0.10256410256410256</v>
      </c>
    </row>
    <row r="466" spans="1:21" ht="14.4" customHeight="1" x14ac:dyDescent="0.3">
      <c r="A466" s="680">
        <v>18</v>
      </c>
      <c r="B466" s="671" t="s">
        <v>495</v>
      </c>
      <c r="C466" s="671">
        <v>89301182</v>
      </c>
      <c r="D466" s="703" t="s">
        <v>2438</v>
      </c>
      <c r="E466" s="704" t="s">
        <v>1610</v>
      </c>
      <c r="F466" s="671" t="s">
        <v>1586</v>
      </c>
      <c r="G466" s="671" t="s">
        <v>2121</v>
      </c>
      <c r="H466" s="671" t="s">
        <v>494</v>
      </c>
      <c r="I466" s="671" t="s">
        <v>1145</v>
      </c>
      <c r="J466" s="671" t="s">
        <v>2122</v>
      </c>
      <c r="K466" s="671" t="s">
        <v>2123</v>
      </c>
      <c r="L466" s="705">
        <v>113.2</v>
      </c>
      <c r="M466" s="705">
        <v>226.4</v>
      </c>
      <c r="N466" s="671">
        <v>2</v>
      </c>
      <c r="O466" s="706">
        <v>1</v>
      </c>
      <c r="P466" s="705">
        <v>226.4</v>
      </c>
      <c r="Q466" s="682">
        <v>1</v>
      </c>
      <c r="R466" s="671">
        <v>2</v>
      </c>
      <c r="S466" s="682">
        <v>1</v>
      </c>
      <c r="T466" s="706">
        <v>1</v>
      </c>
      <c r="U466" s="242">
        <v>1</v>
      </c>
    </row>
    <row r="467" spans="1:21" ht="14.4" customHeight="1" x14ac:dyDescent="0.3">
      <c r="A467" s="680">
        <v>18</v>
      </c>
      <c r="B467" s="671" t="s">
        <v>495</v>
      </c>
      <c r="C467" s="671">
        <v>89301182</v>
      </c>
      <c r="D467" s="703" t="s">
        <v>2438</v>
      </c>
      <c r="E467" s="704" t="s">
        <v>1610</v>
      </c>
      <c r="F467" s="671" t="s">
        <v>1586</v>
      </c>
      <c r="G467" s="671" t="s">
        <v>1982</v>
      </c>
      <c r="H467" s="671" t="s">
        <v>494</v>
      </c>
      <c r="I467" s="671" t="s">
        <v>2124</v>
      </c>
      <c r="J467" s="671" t="s">
        <v>2125</v>
      </c>
      <c r="K467" s="671" t="s">
        <v>1817</v>
      </c>
      <c r="L467" s="705">
        <v>153.28</v>
      </c>
      <c r="M467" s="705">
        <v>306.56</v>
      </c>
      <c r="N467" s="671">
        <v>2</v>
      </c>
      <c r="O467" s="706">
        <v>2</v>
      </c>
      <c r="P467" s="705"/>
      <c r="Q467" s="682">
        <v>0</v>
      </c>
      <c r="R467" s="671"/>
      <c r="S467" s="682">
        <v>0</v>
      </c>
      <c r="T467" s="706"/>
      <c r="U467" s="242">
        <v>0</v>
      </c>
    </row>
    <row r="468" spans="1:21" ht="14.4" customHeight="1" x14ac:dyDescent="0.3">
      <c r="A468" s="680">
        <v>18</v>
      </c>
      <c r="B468" s="671" t="s">
        <v>495</v>
      </c>
      <c r="C468" s="671">
        <v>89301182</v>
      </c>
      <c r="D468" s="703" t="s">
        <v>2438</v>
      </c>
      <c r="E468" s="704" t="s">
        <v>1610</v>
      </c>
      <c r="F468" s="671" t="s">
        <v>1586</v>
      </c>
      <c r="G468" s="671" t="s">
        <v>2126</v>
      </c>
      <c r="H468" s="671" t="s">
        <v>869</v>
      </c>
      <c r="I468" s="671" t="s">
        <v>2127</v>
      </c>
      <c r="J468" s="671" t="s">
        <v>2128</v>
      </c>
      <c r="K468" s="671" t="s">
        <v>2129</v>
      </c>
      <c r="L468" s="705">
        <v>428.4</v>
      </c>
      <c r="M468" s="705">
        <v>1713.6</v>
      </c>
      <c r="N468" s="671">
        <v>4</v>
      </c>
      <c r="O468" s="706">
        <v>1</v>
      </c>
      <c r="P468" s="705">
        <v>1713.6</v>
      </c>
      <c r="Q468" s="682">
        <v>1</v>
      </c>
      <c r="R468" s="671">
        <v>4</v>
      </c>
      <c r="S468" s="682">
        <v>1</v>
      </c>
      <c r="T468" s="706">
        <v>1</v>
      </c>
      <c r="U468" s="242">
        <v>1</v>
      </c>
    </row>
    <row r="469" spans="1:21" ht="14.4" customHeight="1" x14ac:dyDescent="0.3">
      <c r="A469" s="680">
        <v>18</v>
      </c>
      <c r="B469" s="671" t="s">
        <v>495</v>
      </c>
      <c r="C469" s="671">
        <v>89301182</v>
      </c>
      <c r="D469" s="703" t="s">
        <v>2438</v>
      </c>
      <c r="E469" s="704" t="s">
        <v>1610</v>
      </c>
      <c r="F469" s="671" t="s">
        <v>1586</v>
      </c>
      <c r="G469" s="671" t="s">
        <v>1983</v>
      </c>
      <c r="H469" s="671" t="s">
        <v>494</v>
      </c>
      <c r="I469" s="671" t="s">
        <v>1984</v>
      </c>
      <c r="J469" s="671" t="s">
        <v>1985</v>
      </c>
      <c r="K469" s="671" t="s">
        <v>1986</v>
      </c>
      <c r="L469" s="705">
        <v>216.16</v>
      </c>
      <c r="M469" s="705">
        <v>432.32</v>
      </c>
      <c r="N469" s="671">
        <v>2</v>
      </c>
      <c r="O469" s="706">
        <v>0.5</v>
      </c>
      <c r="P469" s="705"/>
      <c r="Q469" s="682">
        <v>0</v>
      </c>
      <c r="R469" s="671"/>
      <c r="S469" s="682">
        <v>0</v>
      </c>
      <c r="T469" s="706"/>
      <c r="U469" s="242">
        <v>0</v>
      </c>
    </row>
    <row r="470" spans="1:21" ht="14.4" customHeight="1" x14ac:dyDescent="0.3">
      <c r="A470" s="680">
        <v>18</v>
      </c>
      <c r="B470" s="671" t="s">
        <v>495</v>
      </c>
      <c r="C470" s="671">
        <v>89301182</v>
      </c>
      <c r="D470" s="703" t="s">
        <v>2438</v>
      </c>
      <c r="E470" s="704" t="s">
        <v>1610</v>
      </c>
      <c r="F470" s="671" t="s">
        <v>1586</v>
      </c>
      <c r="G470" s="671" t="s">
        <v>1699</v>
      </c>
      <c r="H470" s="671" t="s">
        <v>494</v>
      </c>
      <c r="I470" s="671" t="s">
        <v>606</v>
      </c>
      <c r="J470" s="671" t="s">
        <v>607</v>
      </c>
      <c r="K470" s="671" t="s">
        <v>1700</v>
      </c>
      <c r="L470" s="705">
        <v>98.31</v>
      </c>
      <c r="M470" s="705">
        <v>1278.03</v>
      </c>
      <c r="N470" s="671">
        <v>13</v>
      </c>
      <c r="O470" s="706">
        <v>5</v>
      </c>
      <c r="P470" s="705">
        <v>786.48</v>
      </c>
      <c r="Q470" s="682">
        <v>0.61538461538461542</v>
      </c>
      <c r="R470" s="671">
        <v>8</v>
      </c>
      <c r="S470" s="682">
        <v>0.61538461538461542</v>
      </c>
      <c r="T470" s="706">
        <v>3</v>
      </c>
      <c r="U470" s="242">
        <v>0.6</v>
      </c>
    </row>
    <row r="471" spans="1:21" ht="14.4" customHeight="1" x14ac:dyDescent="0.3">
      <c r="A471" s="680">
        <v>18</v>
      </c>
      <c r="B471" s="671" t="s">
        <v>495</v>
      </c>
      <c r="C471" s="671">
        <v>89301182</v>
      </c>
      <c r="D471" s="703" t="s">
        <v>2438</v>
      </c>
      <c r="E471" s="704" t="s">
        <v>1610</v>
      </c>
      <c r="F471" s="671" t="s">
        <v>1586</v>
      </c>
      <c r="G471" s="671" t="s">
        <v>1657</v>
      </c>
      <c r="H471" s="671" t="s">
        <v>494</v>
      </c>
      <c r="I471" s="671" t="s">
        <v>1658</v>
      </c>
      <c r="J471" s="671" t="s">
        <v>1659</v>
      </c>
      <c r="K471" s="671" t="s">
        <v>1660</v>
      </c>
      <c r="L471" s="705">
        <v>432.32</v>
      </c>
      <c r="M471" s="705">
        <v>11240.32</v>
      </c>
      <c r="N471" s="671">
        <v>26</v>
      </c>
      <c r="O471" s="706">
        <v>13.5</v>
      </c>
      <c r="P471" s="705">
        <v>3890.88</v>
      </c>
      <c r="Q471" s="682">
        <v>0.34615384615384615</v>
      </c>
      <c r="R471" s="671">
        <v>9</v>
      </c>
      <c r="S471" s="682">
        <v>0.34615384615384615</v>
      </c>
      <c r="T471" s="706">
        <v>5</v>
      </c>
      <c r="U471" s="242">
        <v>0.37037037037037035</v>
      </c>
    </row>
    <row r="472" spans="1:21" ht="14.4" customHeight="1" x14ac:dyDescent="0.3">
      <c r="A472" s="680">
        <v>18</v>
      </c>
      <c r="B472" s="671" t="s">
        <v>495</v>
      </c>
      <c r="C472" s="671">
        <v>89301182</v>
      </c>
      <c r="D472" s="703" t="s">
        <v>2438</v>
      </c>
      <c r="E472" s="704" t="s">
        <v>1610</v>
      </c>
      <c r="F472" s="671" t="s">
        <v>1586</v>
      </c>
      <c r="G472" s="671" t="s">
        <v>1657</v>
      </c>
      <c r="H472" s="671" t="s">
        <v>494</v>
      </c>
      <c r="I472" s="671" t="s">
        <v>1689</v>
      </c>
      <c r="J472" s="671" t="s">
        <v>1690</v>
      </c>
      <c r="K472" s="671" t="s">
        <v>1691</v>
      </c>
      <c r="L472" s="705">
        <v>162.13</v>
      </c>
      <c r="M472" s="705">
        <v>2269.8199999999997</v>
      </c>
      <c r="N472" s="671">
        <v>14</v>
      </c>
      <c r="O472" s="706">
        <v>6</v>
      </c>
      <c r="P472" s="705">
        <v>1134.9099999999999</v>
      </c>
      <c r="Q472" s="682">
        <v>0.5</v>
      </c>
      <c r="R472" s="671">
        <v>7</v>
      </c>
      <c r="S472" s="682">
        <v>0.5</v>
      </c>
      <c r="T472" s="706">
        <v>2</v>
      </c>
      <c r="U472" s="242">
        <v>0.33333333333333331</v>
      </c>
    </row>
    <row r="473" spans="1:21" ht="14.4" customHeight="1" x14ac:dyDescent="0.3">
      <c r="A473" s="680">
        <v>18</v>
      </c>
      <c r="B473" s="671" t="s">
        <v>495</v>
      </c>
      <c r="C473" s="671">
        <v>89301182</v>
      </c>
      <c r="D473" s="703" t="s">
        <v>2438</v>
      </c>
      <c r="E473" s="704" t="s">
        <v>1610</v>
      </c>
      <c r="F473" s="671" t="s">
        <v>1586</v>
      </c>
      <c r="G473" s="671" t="s">
        <v>1661</v>
      </c>
      <c r="H473" s="671" t="s">
        <v>494</v>
      </c>
      <c r="I473" s="671" t="s">
        <v>1273</v>
      </c>
      <c r="J473" s="671" t="s">
        <v>1274</v>
      </c>
      <c r="K473" s="671" t="s">
        <v>1275</v>
      </c>
      <c r="L473" s="705">
        <v>139.46</v>
      </c>
      <c r="M473" s="705">
        <v>5438.9400000000005</v>
      </c>
      <c r="N473" s="671">
        <v>39</v>
      </c>
      <c r="O473" s="706">
        <v>10</v>
      </c>
      <c r="P473" s="705">
        <v>278.92</v>
      </c>
      <c r="Q473" s="682">
        <v>5.128205128205128E-2</v>
      </c>
      <c r="R473" s="671">
        <v>2</v>
      </c>
      <c r="S473" s="682">
        <v>5.128205128205128E-2</v>
      </c>
      <c r="T473" s="706">
        <v>1</v>
      </c>
      <c r="U473" s="242">
        <v>0.1</v>
      </c>
    </row>
    <row r="474" spans="1:21" ht="14.4" customHeight="1" x14ac:dyDescent="0.3">
      <c r="A474" s="680">
        <v>18</v>
      </c>
      <c r="B474" s="671" t="s">
        <v>495</v>
      </c>
      <c r="C474" s="671">
        <v>89301182</v>
      </c>
      <c r="D474" s="703" t="s">
        <v>2438</v>
      </c>
      <c r="E474" s="704" t="s">
        <v>1610</v>
      </c>
      <c r="F474" s="671" t="s">
        <v>1586</v>
      </c>
      <c r="G474" s="671" t="s">
        <v>1661</v>
      </c>
      <c r="H474" s="671" t="s">
        <v>494</v>
      </c>
      <c r="I474" s="671" t="s">
        <v>1306</v>
      </c>
      <c r="J474" s="671" t="s">
        <v>1274</v>
      </c>
      <c r="K474" s="671" t="s">
        <v>1307</v>
      </c>
      <c r="L474" s="705">
        <v>464.86</v>
      </c>
      <c r="M474" s="705">
        <v>929.72</v>
      </c>
      <c r="N474" s="671">
        <v>2</v>
      </c>
      <c r="O474" s="706">
        <v>1</v>
      </c>
      <c r="P474" s="705">
        <v>464.86</v>
      </c>
      <c r="Q474" s="682">
        <v>0.5</v>
      </c>
      <c r="R474" s="671">
        <v>1</v>
      </c>
      <c r="S474" s="682">
        <v>0.5</v>
      </c>
      <c r="T474" s="706">
        <v>0.5</v>
      </c>
      <c r="U474" s="242">
        <v>0.5</v>
      </c>
    </row>
    <row r="475" spans="1:21" ht="14.4" customHeight="1" x14ac:dyDescent="0.3">
      <c r="A475" s="680">
        <v>18</v>
      </c>
      <c r="B475" s="671" t="s">
        <v>495</v>
      </c>
      <c r="C475" s="671">
        <v>89301182</v>
      </c>
      <c r="D475" s="703" t="s">
        <v>2438</v>
      </c>
      <c r="E475" s="704" t="s">
        <v>1610</v>
      </c>
      <c r="F475" s="671" t="s">
        <v>1586</v>
      </c>
      <c r="G475" s="671" t="s">
        <v>1661</v>
      </c>
      <c r="H475" s="671" t="s">
        <v>494</v>
      </c>
      <c r="I475" s="671" t="s">
        <v>1662</v>
      </c>
      <c r="J475" s="671" t="s">
        <v>1303</v>
      </c>
      <c r="K475" s="671" t="s">
        <v>1663</v>
      </c>
      <c r="L475" s="705">
        <v>185.9</v>
      </c>
      <c r="M475" s="705">
        <v>7993.6999999999989</v>
      </c>
      <c r="N475" s="671">
        <v>43</v>
      </c>
      <c r="O475" s="706">
        <v>12.5</v>
      </c>
      <c r="P475" s="705">
        <v>371.8</v>
      </c>
      <c r="Q475" s="682">
        <v>4.651162790697675E-2</v>
      </c>
      <c r="R475" s="671">
        <v>2</v>
      </c>
      <c r="S475" s="682">
        <v>4.6511627906976744E-2</v>
      </c>
      <c r="T475" s="706">
        <v>1.5</v>
      </c>
      <c r="U475" s="242">
        <v>0.12</v>
      </c>
    </row>
    <row r="476" spans="1:21" ht="14.4" customHeight="1" x14ac:dyDescent="0.3">
      <c r="A476" s="680">
        <v>18</v>
      </c>
      <c r="B476" s="671" t="s">
        <v>495</v>
      </c>
      <c r="C476" s="671">
        <v>89301182</v>
      </c>
      <c r="D476" s="703" t="s">
        <v>2438</v>
      </c>
      <c r="E476" s="704" t="s">
        <v>1610</v>
      </c>
      <c r="F476" s="671" t="s">
        <v>1586</v>
      </c>
      <c r="G476" s="671" t="s">
        <v>1661</v>
      </c>
      <c r="H476" s="671" t="s">
        <v>494</v>
      </c>
      <c r="I476" s="671" t="s">
        <v>1302</v>
      </c>
      <c r="J476" s="671" t="s">
        <v>1303</v>
      </c>
      <c r="K476" s="671" t="s">
        <v>1304</v>
      </c>
      <c r="L476" s="705">
        <v>619.66</v>
      </c>
      <c r="M476" s="705">
        <v>1858.98</v>
      </c>
      <c r="N476" s="671">
        <v>3</v>
      </c>
      <c r="O476" s="706">
        <v>2</v>
      </c>
      <c r="P476" s="705">
        <v>619.66</v>
      </c>
      <c r="Q476" s="682">
        <v>0.33333333333333331</v>
      </c>
      <c r="R476" s="671">
        <v>1</v>
      </c>
      <c r="S476" s="682">
        <v>0.33333333333333331</v>
      </c>
      <c r="T476" s="706">
        <v>0.5</v>
      </c>
      <c r="U476" s="242">
        <v>0.25</v>
      </c>
    </row>
    <row r="477" spans="1:21" ht="14.4" customHeight="1" x14ac:dyDescent="0.3">
      <c r="A477" s="680">
        <v>18</v>
      </c>
      <c r="B477" s="671" t="s">
        <v>495</v>
      </c>
      <c r="C477" s="671">
        <v>89301182</v>
      </c>
      <c r="D477" s="703" t="s">
        <v>2438</v>
      </c>
      <c r="E477" s="704" t="s">
        <v>1610</v>
      </c>
      <c r="F477" s="671" t="s">
        <v>1586</v>
      </c>
      <c r="G477" s="671" t="s">
        <v>2130</v>
      </c>
      <c r="H477" s="671" t="s">
        <v>869</v>
      </c>
      <c r="I477" s="671" t="s">
        <v>1331</v>
      </c>
      <c r="J477" s="671" t="s">
        <v>1332</v>
      </c>
      <c r="K477" s="671" t="s">
        <v>1583</v>
      </c>
      <c r="L477" s="705">
        <v>0</v>
      </c>
      <c r="M477" s="705">
        <v>0</v>
      </c>
      <c r="N477" s="671">
        <v>2</v>
      </c>
      <c r="O477" s="706">
        <v>0.5</v>
      </c>
      <c r="P477" s="705"/>
      <c r="Q477" s="682"/>
      <c r="R477" s="671"/>
      <c r="S477" s="682">
        <v>0</v>
      </c>
      <c r="T477" s="706"/>
      <c r="U477" s="242">
        <v>0</v>
      </c>
    </row>
    <row r="478" spans="1:21" ht="14.4" customHeight="1" x14ac:dyDescent="0.3">
      <c r="A478" s="680">
        <v>18</v>
      </c>
      <c r="B478" s="671" t="s">
        <v>495</v>
      </c>
      <c r="C478" s="671">
        <v>89301182</v>
      </c>
      <c r="D478" s="703" t="s">
        <v>2438</v>
      </c>
      <c r="E478" s="704" t="s">
        <v>1610</v>
      </c>
      <c r="F478" s="671" t="s">
        <v>1586</v>
      </c>
      <c r="G478" s="671" t="s">
        <v>1664</v>
      </c>
      <c r="H478" s="671" t="s">
        <v>869</v>
      </c>
      <c r="I478" s="671" t="s">
        <v>1392</v>
      </c>
      <c r="J478" s="671" t="s">
        <v>1575</v>
      </c>
      <c r="K478" s="671" t="s">
        <v>1576</v>
      </c>
      <c r="L478" s="705">
        <v>1713.59</v>
      </c>
      <c r="M478" s="705">
        <v>5140.7699999999995</v>
      </c>
      <c r="N478" s="671">
        <v>3</v>
      </c>
      <c r="O478" s="706">
        <v>0.5</v>
      </c>
      <c r="P478" s="705">
        <v>5140.7699999999995</v>
      </c>
      <c r="Q478" s="682">
        <v>1</v>
      </c>
      <c r="R478" s="671">
        <v>3</v>
      </c>
      <c r="S478" s="682">
        <v>1</v>
      </c>
      <c r="T478" s="706">
        <v>0.5</v>
      </c>
      <c r="U478" s="242">
        <v>1</v>
      </c>
    </row>
    <row r="479" spans="1:21" ht="14.4" customHeight="1" x14ac:dyDescent="0.3">
      <c r="A479" s="680">
        <v>18</v>
      </c>
      <c r="B479" s="671" t="s">
        <v>495</v>
      </c>
      <c r="C479" s="671">
        <v>89301182</v>
      </c>
      <c r="D479" s="703" t="s">
        <v>2438</v>
      </c>
      <c r="E479" s="704" t="s">
        <v>1610</v>
      </c>
      <c r="F479" s="671" t="s">
        <v>1586</v>
      </c>
      <c r="G479" s="671" t="s">
        <v>1665</v>
      </c>
      <c r="H479" s="671" t="s">
        <v>494</v>
      </c>
      <c r="I479" s="671" t="s">
        <v>2131</v>
      </c>
      <c r="J479" s="671" t="s">
        <v>1672</v>
      </c>
      <c r="K479" s="671" t="s">
        <v>2012</v>
      </c>
      <c r="L479" s="705">
        <v>0</v>
      </c>
      <c r="M479" s="705">
        <v>0</v>
      </c>
      <c r="N479" s="671">
        <v>1</v>
      </c>
      <c r="O479" s="706">
        <v>0.5</v>
      </c>
      <c r="P479" s="705"/>
      <c r="Q479" s="682"/>
      <c r="R479" s="671"/>
      <c r="S479" s="682">
        <v>0</v>
      </c>
      <c r="T479" s="706"/>
      <c r="U479" s="242">
        <v>0</v>
      </c>
    </row>
    <row r="480" spans="1:21" ht="14.4" customHeight="1" x14ac:dyDescent="0.3">
      <c r="A480" s="680">
        <v>18</v>
      </c>
      <c r="B480" s="671" t="s">
        <v>495</v>
      </c>
      <c r="C480" s="671">
        <v>89301182</v>
      </c>
      <c r="D480" s="703" t="s">
        <v>2438</v>
      </c>
      <c r="E480" s="704" t="s">
        <v>1610</v>
      </c>
      <c r="F480" s="671" t="s">
        <v>1586</v>
      </c>
      <c r="G480" s="671" t="s">
        <v>1665</v>
      </c>
      <c r="H480" s="671" t="s">
        <v>494</v>
      </c>
      <c r="I480" s="671" t="s">
        <v>2007</v>
      </c>
      <c r="J480" s="671" t="s">
        <v>2008</v>
      </c>
      <c r="K480" s="671" t="s">
        <v>1651</v>
      </c>
      <c r="L480" s="705">
        <v>0</v>
      </c>
      <c r="M480" s="705">
        <v>0</v>
      </c>
      <c r="N480" s="671">
        <v>5</v>
      </c>
      <c r="O480" s="706">
        <v>1.5</v>
      </c>
      <c r="P480" s="705"/>
      <c r="Q480" s="682"/>
      <c r="R480" s="671"/>
      <c r="S480" s="682">
        <v>0</v>
      </c>
      <c r="T480" s="706"/>
      <c r="U480" s="242">
        <v>0</v>
      </c>
    </row>
    <row r="481" spans="1:21" ht="14.4" customHeight="1" x14ac:dyDescent="0.3">
      <c r="A481" s="680">
        <v>18</v>
      </c>
      <c r="B481" s="671" t="s">
        <v>495</v>
      </c>
      <c r="C481" s="671">
        <v>89301182</v>
      </c>
      <c r="D481" s="703" t="s">
        <v>2438</v>
      </c>
      <c r="E481" s="704" t="s">
        <v>1610</v>
      </c>
      <c r="F481" s="671" t="s">
        <v>1586</v>
      </c>
      <c r="G481" s="671" t="s">
        <v>1665</v>
      </c>
      <c r="H481" s="671" t="s">
        <v>494</v>
      </c>
      <c r="I481" s="671" t="s">
        <v>1763</v>
      </c>
      <c r="J481" s="671" t="s">
        <v>1693</v>
      </c>
      <c r="K481" s="671" t="s">
        <v>1625</v>
      </c>
      <c r="L481" s="705">
        <v>0</v>
      </c>
      <c r="M481" s="705">
        <v>0</v>
      </c>
      <c r="N481" s="671">
        <v>1</v>
      </c>
      <c r="O481" s="706">
        <v>0.5</v>
      </c>
      <c r="P481" s="705">
        <v>0</v>
      </c>
      <c r="Q481" s="682"/>
      <c r="R481" s="671">
        <v>1</v>
      </c>
      <c r="S481" s="682">
        <v>1</v>
      </c>
      <c r="T481" s="706">
        <v>0.5</v>
      </c>
      <c r="U481" s="242">
        <v>1</v>
      </c>
    </row>
    <row r="482" spans="1:21" ht="14.4" customHeight="1" x14ac:dyDescent="0.3">
      <c r="A482" s="680">
        <v>18</v>
      </c>
      <c r="B482" s="671" t="s">
        <v>495</v>
      </c>
      <c r="C482" s="671">
        <v>89301182</v>
      </c>
      <c r="D482" s="703" t="s">
        <v>2438</v>
      </c>
      <c r="E482" s="704" t="s">
        <v>1610</v>
      </c>
      <c r="F482" s="671" t="s">
        <v>1586</v>
      </c>
      <c r="G482" s="671" t="s">
        <v>1665</v>
      </c>
      <c r="H482" s="671" t="s">
        <v>494</v>
      </c>
      <c r="I482" s="671" t="s">
        <v>2132</v>
      </c>
      <c r="J482" s="671" t="s">
        <v>1037</v>
      </c>
      <c r="K482" s="671" t="s">
        <v>1625</v>
      </c>
      <c r="L482" s="705">
        <v>0</v>
      </c>
      <c r="M482" s="705">
        <v>0</v>
      </c>
      <c r="N482" s="671">
        <v>1</v>
      </c>
      <c r="O482" s="706">
        <v>1</v>
      </c>
      <c r="P482" s="705"/>
      <c r="Q482" s="682"/>
      <c r="R482" s="671"/>
      <c r="S482" s="682">
        <v>0</v>
      </c>
      <c r="T482" s="706"/>
      <c r="U482" s="242">
        <v>0</v>
      </c>
    </row>
    <row r="483" spans="1:21" ht="14.4" customHeight="1" x14ac:dyDescent="0.3">
      <c r="A483" s="680">
        <v>18</v>
      </c>
      <c r="B483" s="671" t="s">
        <v>495</v>
      </c>
      <c r="C483" s="671">
        <v>89301182</v>
      </c>
      <c r="D483" s="703" t="s">
        <v>2438</v>
      </c>
      <c r="E483" s="704" t="s">
        <v>1610</v>
      </c>
      <c r="F483" s="671" t="s">
        <v>1586</v>
      </c>
      <c r="G483" s="671" t="s">
        <v>1665</v>
      </c>
      <c r="H483" s="671" t="s">
        <v>494</v>
      </c>
      <c r="I483" s="671" t="s">
        <v>2133</v>
      </c>
      <c r="J483" s="671" t="s">
        <v>2011</v>
      </c>
      <c r="K483" s="671" t="s">
        <v>939</v>
      </c>
      <c r="L483" s="705">
        <v>0</v>
      </c>
      <c r="M483" s="705">
        <v>0</v>
      </c>
      <c r="N483" s="671">
        <v>1</v>
      </c>
      <c r="O483" s="706">
        <v>1</v>
      </c>
      <c r="P483" s="705"/>
      <c r="Q483" s="682"/>
      <c r="R483" s="671"/>
      <c r="S483" s="682">
        <v>0</v>
      </c>
      <c r="T483" s="706"/>
      <c r="U483" s="242">
        <v>0</v>
      </c>
    </row>
    <row r="484" spans="1:21" ht="14.4" customHeight="1" x14ac:dyDescent="0.3">
      <c r="A484" s="680">
        <v>18</v>
      </c>
      <c r="B484" s="671" t="s">
        <v>495</v>
      </c>
      <c r="C484" s="671">
        <v>89301182</v>
      </c>
      <c r="D484" s="703" t="s">
        <v>2438</v>
      </c>
      <c r="E484" s="704" t="s">
        <v>1610</v>
      </c>
      <c r="F484" s="671" t="s">
        <v>1586</v>
      </c>
      <c r="G484" s="671" t="s">
        <v>1665</v>
      </c>
      <c r="H484" s="671" t="s">
        <v>494</v>
      </c>
      <c r="I484" s="671" t="s">
        <v>2134</v>
      </c>
      <c r="J484" s="671" t="s">
        <v>1672</v>
      </c>
      <c r="K484" s="671" t="s">
        <v>1625</v>
      </c>
      <c r="L484" s="705">
        <v>0</v>
      </c>
      <c r="M484" s="705">
        <v>0</v>
      </c>
      <c r="N484" s="671">
        <v>1</v>
      </c>
      <c r="O484" s="706">
        <v>1</v>
      </c>
      <c r="P484" s="705"/>
      <c r="Q484" s="682"/>
      <c r="R484" s="671"/>
      <c r="S484" s="682">
        <v>0</v>
      </c>
      <c r="T484" s="706"/>
      <c r="U484" s="242">
        <v>0</v>
      </c>
    </row>
    <row r="485" spans="1:21" ht="14.4" customHeight="1" x14ac:dyDescent="0.3">
      <c r="A485" s="680">
        <v>18</v>
      </c>
      <c r="B485" s="671" t="s">
        <v>495</v>
      </c>
      <c r="C485" s="671">
        <v>89301182</v>
      </c>
      <c r="D485" s="703" t="s">
        <v>2438</v>
      </c>
      <c r="E485" s="704" t="s">
        <v>1610</v>
      </c>
      <c r="F485" s="671" t="s">
        <v>1586</v>
      </c>
      <c r="G485" s="671" t="s">
        <v>1665</v>
      </c>
      <c r="H485" s="671" t="s">
        <v>494</v>
      </c>
      <c r="I485" s="671" t="s">
        <v>2135</v>
      </c>
      <c r="J485" s="671" t="s">
        <v>1037</v>
      </c>
      <c r="K485" s="671" t="s">
        <v>1625</v>
      </c>
      <c r="L485" s="705">
        <v>0</v>
      </c>
      <c r="M485" s="705">
        <v>0</v>
      </c>
      <c r="N485" s="671">
        <v>1</v>
      </c>
      <c r="O485" s="706">
        <v>0.5</v>
      </c>
      <c r="P485" s="705"/>
      <c r="Q485" s="682"/>
      <c r="R485" s="671"/>
      <c r="S485" s="682">
        <v>0</v>
      </c>
      <c r="T485" s="706"/>
      <c r="U485" s="242">
        <v>0</v>
      </c>
    </row>
    <row r="486" spans="1:21" ht="14.4" customHeight="1" x14ac:dyDescent="0.3">
      <c r="A486" s="680">
        <v>18</v>
      </c>
      <c r="B486" s="671" t="s">
        <v>495</v>
      </c>
      <c r="C486" s="671">
        <v>89301182</v>
      </c>
      <c r="D486" s="703" t="s">
        <v>2438</v>
      </c>
      <c r="E486" s="704" t="s">
        <v>1610</v>
      </c>
      <c r="F486" s="671" t="s">
        <v>1586</v>
      </c>
      <c r="G486" s="671" t="s">
        <v>2020</v>
      </c>
      <c r="H486" s="671" t="s">
        <v>494</v>
      </c>
      <c r="I486" s="671" t="s">
        <v>2136</v>
      </c>
      <c r="J486" s="671" t="s">
        <v>2022</v>
      </c>
      <c r="K486" s="671" t="s">
        <v>2137</v>
      </c>
      <c r="L486" s="705">
        <v>0</v>
      </c>
      <c r="M486" s="705">
        <v>0</v>
      </c>
      <c r="N486" s="671">
        <v>3</v>
      </c>
      <c r="O486" s="706">
        <v>1</v>
      </c>
      <c r="P486" s="705"/>
      <c r="Q486" s="682"/>
      <c r="R486" s="671"/>
      <c r="S486" s="682">
        <v>0</v>
      </c>
      <c r="T486" s="706"/>
      <c r="U486" s="242">
        <v>0</v>
      </c>
    </row>
    <row r="487" spans="1:21" ht="14.4" customHeight="1" x14ac:dyDescent="0.3">
      <c r="A487" s="680">
        <v>18</v>
      </c>
      <c r="B487" s="671" t="s">
        <v>495</v>
      </c>
      <c r="C487" s="671">
        <v>89301182</v>
      </c>
      <c r="D487" s="703" t="s">
        <v>2438</v>
      </c>
      <c r="E487" s="704" t="s">
        <v>1610</v>
      </c>
      <c r="F487" s="671" t="s">
        <v>1587</v>
      </c>
      <c r="G487" s="671" t="s">
        <v>2031</v>
      </c>
      <c r="H487" s="671" t="s">
        <v>494</v>
      </c>
      <c r="I487" s="671" t="s">
        <v>2138</v>
      </c>
      <c r="J487" s="671" t="s">
        <v>2033</v>
      </c>
      <c r="K487" s="671"/>
      <c r="L487" s="705">
        <v>0</v>
      </c>
      <c r="M487" s="705">
        <v>0</v>
      </c>
      <c r="N487" s="671">
        <v>1</v>
      </c>
      <c r="O487" s="706">
        <v>0.5</v>
      </c>
      <c r="P487" s="705">
        <v>0</v>
      </c>
      <c r="Q487" s="682"/>
      <c r="R487" s="671">
        <v>1</v>
      </c>
      <c r="S487" s="682">
        <v>1</v>
      </c>
      <c r="T487" s="706">
        <v>0.5</v>
      </c>
      <c r="U487" s="242">
        <v>1</v>
      </c>
    </row>
    <row r="488" spans="1:21" ht="14.4" customHeight="1" x14ac:dyDescent="0.3">
      <c r="A488" s="680">
        <v>18</v>
      </c>
      <c r="B488" s="671" t="s">
        <v>495</v>
      </c>
      <c r="C488" s="671">
        <v>89301182</v>
      </c>
      <c r="D488" s="703" t="s">
        <v>2438</v>
      </c>
      <c r="E488" s="704" t="s">
        <v>1611</v>
      </c>
      <c r="F488" s="671" t="s">
        <v>1586</v>
      </c>
      <c r="G488" s="671" t="s">
        <v>1619</v>
      </c>
      <c r="H488" s="671" t="s">
        <v>494</v>
      </c>
      <c r="I488" s="671" t="s">
        <v>1770</v>
      </c>
      <c r="J488" s="671" t="s">
        <v>1771</v>
      </c>
      <c r="K488" s="671" t="s">
        <v>1537</v>
      </c>
      <c r="L488" s="705">
        <v>232.43</v>
      </c>
      <c r="M488" s="705">
        <v>232.43</v>
      </c>
      <c r="N488" s="671">
        <v>1</v>
      </c>
      <c r="O488" s="706">
        <v>0.5</v>
      </c>
      <c r="P488" s="705"/>
      <c r="Q488" s="682">
        <v>0</v>
      </c>
      <c r="R488" s="671"/>
      <c r="S488" s="682">
        <v>0</v>
      </c>
      <c r="T488" s="706"/>
      <c r="U488" s="242">
        <v>0</v>
      </c>
    </row>
    <row r="489" spans="1:21" ht="14.4" customHeight="1" x14ac:dyDescent="0.3">
      <c r="A489" s="680">
        <v>18</v>
      </c>
      <c r="B489" s="671" t="s">
        <v>495</v>
      </c>
      <c r="C489" s="671">
        <v>89301182</v>
      </c>
      <c r="D489" s="703" t="s">
        <v>2438</v>
      </c>
      <c r="E489" s="704" t="s">
        <v>1611</v>
      </c>
      <c r="F489" s="671" t="s">
        <v>1586</v>
      </c>
      <c r="G489" s="671" t="s">
        <v>1730</v>
      </c>
      <c r="H489" s="671" t="s">
        <v>494</v>
      </c>
      <c r="I489" s="671" t="s">
        <v>1044</v>
      </c>
      <c r="J489" s="671" t="s">
        <v>1045</v>
      </c>
      <c r="K489" s="671" t="s">
        <v>1046</v>
      </c>
      <c r="L489" s="705">
        <v>52.32</v>
      </c>
      <c r="M489" s="705">
        <v>52.32</v>
      </c>
      <c r="N489" s="671">
        <v>1</v>
      </c>
      <c r="O489" s="706">
        <v>0.5</v>
      </c>
      <c r="P489" s="705"/>
      <c r="Q489" s="682">
        <v>0</v>
      </c>
      <c r="R489" s="671"/>
      <c r="S489" s="682">
        <v>0</v>
      </c>
      <c r="T489" s="706"/>
      <c r="U489" s="242">
        <v>0</v>
      </c>
    </row>
    <row r="490" spans="1:21" ht="14.4" customHeight="1" x14ac:dyDescent="0.3">
      <c r="A490" s="680">
        <v>18</v>
      </c>
      <c r="B490" s="671" t="s">
        <v>495</v>
      </c>
      <c r="C490" s="671">
        <v>89301182</v>
      </c>
      <c r="D490" s="703" t="s">
        <v>2438</v>
      </c>
      <c r="E490" s="704" t="s">
        <v>1612</v>
      </c>
      <c r="F490" s="671" t="s">
        <v>1586</v>
      </c>
      <c r="G490" s="671" t="s">
        <v>1704</v>
      </c>
      <c r="H490" s="671" t="s">
        <v>869</v>
      </c>
      <c r="I490" s="671" t="s">
        <v>899</v>
      </c>
      <c r="J490" s="671" t="s">
        <v>1531</v>
      </c>
      <c r="K490" s="671" t="s">
        <v>1532</v>
      </c>
      <c r="L490" s="705">
        <v>6.98</v>
      </c>
      <c r="M490" s="705">
        <v>6.98</v>
      </c>
      <c r="N490" s="671">
        <v>1</v>
      </c>
      <c r="O490" s="706">
        <v>0.5</v>
      </c>
      <c r="P490" s="705"/>
      <c r="Q490" s="682">
        <v>0</v>
      </c>
      <c r="R490" s="671"/>
      <c r="S490" s="682">
        <v>0</v>
      </c>
      <c r="T490" s="706"/>
      <c r="U490" s="242">
        <v>0</v>
      </c>
    </row>
    <row r="491" spans="1:21" ht="14.4" customHeight="1" x14ac:dyDescent="0.3">
      <c r="A491" s="680">
        <v>18</v>
      </c>
      <c r="B491" s="671" t="s">
        <v>495</v>
      </c>
      <c r="C491" s="671">
        <v>89301182</v>
      </c>
      <c r="D491" s="703" t="s">
        <v>2438</v>
      </c>
      <c r="E491" s="704" t="s">
        <v>1612</v>
      </c>
      <c r="F491" s="671" t="s">
        <v>1586</v>
      </c>
      <c r="G491" s="671" t="s">
        <v>1781</v>
      </c>
      <c r="H491" s="671" t="s">
        <v>494</v>
      </c>
      <c r="I491" s="671" t="s">
        <v>1831</v>
      </c>
      <c r="J491" s="671" t="s">
        <v>1832</v>
      </c>
      <c r="K491" s="671" t="s">
        <v>1833</v>
      </c>
      <c r="L491" s="705">
        <v>0</v>
      </c>
      <c r="M491" s="705">
        <v>0</v>
      </c>
      <c r="N491" s="671">
        <v>1</v>
      </c>
      <c r="O491" s="706">
        <v>1</v>
      </c>
      <c r="P491" s="705"/>
      <c r="Q491" s="682"/>
      <c r="R491" s="671"/>
      <c r="S491" s="682">
        <v>0</v>
      </c>
      <c r="T491" s="706"/>
      <c r="U491" s="242">
        <v>0</v>
      </c>
    </row>
    <row r="492" spans="1:21" ht="14.4" customHeight="1" x14ac:dyDescent="0.3">
      <c r="A492" s="680">
        <v>18</v>
      </c>
      <c r="B492" s="671" t="s">
        <v>495</v>
      </c>
      <c r="C492" s="671">
        <v>89301182</v>
      </c>
      <c r="D492" s="703" t="s">
        <v>2438</v>
      </c>
      <c r="E492" s="704" t="s">
        <v>1612</v>
      </c>
      <c r="F492" s="671" t="s">
        <v>1586</v>
      </c>
      <c r="G492" s="671" t="s">
        <v>1619</v>
      </c>
      <c r="H492" s="671" t="s">
        <v>869</v>
      </c>
      <c r="I492" s="671" t="s">
        <v>941</v>
      </c>
      <c r="J492" s="671" t="s">
        <v>942</v>
      </c>
      <c r="K492" s="671" t="s">
        <v>939</v>
      </c>
      <c r="L492" s="705">
        <v>232.44</v>
      </c>
      <c r="M492" s="705">
        <v>1627.08</v>
      </c>
      <c r="N492" s="671">
        <v>7</v>
      </c>
      <c r="O492" s="706">
        <v>2</v>
      </c>
      <c r="P492" s="705">
        <v>1162.2</v>
      </c>
      <c r="Q492" s="682">
        <v>0.7142857142857143</v>
      </c>
      <c r="R492" s="671">
        <v>5</v>
      </c>
      <c r="S492" s="682">
        <v>0.7142857142857143</v>
      </c>
      <c r="T492" s="706">
        <v>1</v>
      </c>
      <c r="U492" s="242">
        <v>0.5</v>
      </c>
    </row>
    <row r="493" spans="1:21" ht="14.4" customHeight="1" x14ac:dyDescent="0.3">
      <c r="A493" s="680">
        <v>18</v>
      </c>
      <c r="B493" s="671" t="s">
        <v>495</v>
      </c>
      <c r="C493" s="671">
        <v>89301182</v>
      </c>
      <c r="D493" s="703" t="s">
        <v>2438</v>
      </c>
      <c r="E493" s="704" t="s">
        <v>1612</v>
      </c>
      <c r="F493" s="671" t="s">
        <v>1586</v>
      </c>
      <c r="G493" s="671" t="s">
        <v>1673</v>
      </c>
      <c r="H493" s="671" t="s">
        <v>494</v>
      </c>
      <c r="I493" s="671" t="s">
        <v>1674</v>
      </c>
      <c r="J493" s="671" t="s">
        <v>1675</v>
      </c>
      <c r="K493" s="671" t="s">
        <v>1676</v>
      </c>
      <c r="L493" s="705">
        <v>71.2</v>
      </c>
      <c r="M493" s="705">
        <v>142.4</v>
      </c>
      <c r="N493" s="671">
        <v>2</v>
      </c>
      <c r="O493" s="706">
        <v>0.5</v>
      </c>
      <c r="P493" s="705"/>
      <c r="Q493" s="682">
        <v>0</v>
      </c>
      <c r="R493" s="671"/>
      <c r="S493" s="682">
        <v>0</v>
      </c>
      <c r="T493" s="706"/>
      <c r="U493" s="242">
        <v>0</v>
      </c>
    </row>
    <row r="494" spans="1:21" ht="14.4" customHeight="1" x14ac:dyDescent="0.3">
      <c r="A494" s="680">
        <v>18</v>
      </c>
      <c r="B494" s="671" t="s">
        <v>495</v>
      </c>
      <c r="C494" s="671">
        <v>89301182</v>
      </c>
      <c r="D494" s="703" t="s">
        <v>2438</v>
      </c>
      <c r="E494" s="704" t="s">
        <v>1612</v>
      </c>
      <c r="F494" s="671" t="s">
        <v>1586</v>
      </c>
      <c r="G494" s="671" t="s">
        <v>1680</v>
      </c>
      <c r="H494" s="671" t="s">
        <v>494</v>
      </c>
      <c r="I494" s="671" t="s">
        <v>1048</v>
      </c>
      <c r="J494" s="671" t="s">
        <v>1049</v>
      </c>
      <c r="K494" s="671" t="s">
        <v>1681</v>
      </c>
      <c r="L494" s="705">
        <v>66.13</v>
      </c>
      <c r="M494" s="705">
        <v>66.13</v>
      </c>
      <c r="N494" s="671">
        <v>1</v>
      </c>
      <c r="O494" s="706">
        <v>1</v>
      </c>
      <c r="P494" s="705"/>
      <c r="Q494" s="682">
        <v>0</v>
      </c>
      <c r="R494" s="671"/>
      <c r="S494" s="682">
        <v>0</v>
      </c>
      <c r="T494" s="706"/>
      <c r="U494" s="242">
        <v>0</v>
      </c>
    </row>
    <row r="495" spans="1:21" ht="14.4" customHeight="1" x14ac:dyDescent="0.3">
      <c r="A495" s="680">
        <v>18</v>
      </c>
      <c r="B495" s="671" t="s">
        <v>495</v>
      </c>
      <c r="C495" s="671">
        <v>89301182</v>
      </c>
      <c r="D495" s="703" t="s">
        <v>2438</v>
      </c>
      <c r="E495" s="704" t="s">
        <v>1612</v>
      </c>
      <c r="F495" s="671" t="s">
        <v>1586</v>
      </c>
      <c r="G495" s="671" t="s">
        <v>1741</v>
      </c>
      <c r="H495" s="671" t="s">
        <v>494</v>
      </c>
      <c r="I495" s="671" t="s">
        <v>1742</v>
      </c>
      <c r="J495" s="671" t="s">
        <v>755</v>
      </c>
      <c r="K495" s="671" t="s">
        <v>756</v>
      </c>
      <c r="L495" s="705">
        <v>98.31</v>
      </c>
      <c r="M495" s="705">
        <v>98.31</v>
      </c>
      <c r="N495" s="671">
        <v>1</v>
      </c>
      <c r="O495" s="706">
        <v>0.5</v>
      </c>
      <c r="P495" s="705">
        <v>98.31</v>
      </c>
      <c r="Q495" s="682">
        <v>1</v>
      </c>
      <c r="R495" s="671">
        <v>1</v>
      </c>
      <c r="S495" s="682">
        <v>1</v>
      </c>
      <c r="T495" s="706">
        <v>0.5</v>
      </c>
      <c r="U495" s="242">
        <v>1</v>
      </c>
    </row>
    <row r="496" spans="1:21" ht="14.4" customHeight="1" x14ac:dyDescent="0.3">
      <c r="A496" s="680">
        <v>18</v>
      </c>
      <c r="B496" s="671" t="s">
        <v>495</v>
      </c>
      <c r="C496" s="671">
        <v>89301182</v>
      </c>
      <c r="D496" s="703" t="s">
        <v>2438</v>
      </c>
      <c r="E496" s="704" t="s">
        <v>1612</v>
      </c>
      <c r="F496" s="671" t="s">
        <v>1586</v>
      </c>
      <c r="G496" s="671" t="s">
        <v>1682</v>
      </c>
      <c r="H496" s="671" t="s">
        <v>869</v>
      </c>
      <c r="I496" s="671" t="s">
        <v>1927</v>
      </c>
      <c r="J496" s="671" t="s">
        <v>1928</v>
      </c>
      <c r="K496" s="671" t="s">
        <v>745</v>
      </c>
      <c r="L496" s="705">
        <v>977.15</v>
      </c>
      <c r="M496" s="705">
        <v>1954.3</v>
      </c>
      <c r="N496" s="671">
        <v>2</v>
      </c>
      <c r="O496" s="706">
        <v>0.5</v>
      </c>
      <c r="P496" s="705"/>
      <c r="Q496" s="682">
        <v>0</v>
      </c>
      <c r="R496" s="671"/>
      <c r="S496" s="682">
        <v>0</v>
      </c>
      <c r="T496" s="706"/>
      <c r="U496" s="242">
        <v>0</v>
      </c>
    </row>
    <row r="497" spans="1:21" ht="14.4" customHeight="1" x14ac:dyDescent="0.3">
      <c r="A497" s="680">
        <v>18</v>
      </c>
      <c r="B497" s="671" t="s">
        <v>495</v>
      </c>
      <c r="C497" s="671">
        <v>89301182</v>
      </c>
      <c r="D497" s="703" t="s">
        <v>2438</v>
      </c>
      <c r="E497" s="704" t="s">
        <v>1612</v>
      </c>
      <c r="F497" s="671" t="s">
        <v>1586</v>
      </c>
      <c r="G497" s="671" t="s">
        <v>1748</v>
      </c>
      <c r="H497" s="671" t="s">
        <v>869</v>
      </c>
      <c r="I497" s="671" t="s">
        <v>1375</v>
      </c>
      <c r="J497" s="671" t="s">
        <v>1376</v>
      </c>
      <c r="K497" s="671" t="s">
        <v>663</v>
      </c>
      <c r="L497" s="705">
        <v>339.13</v>
      </c>
      <c r="M497" s="705">
        <v>339.13</v>
      </c>
      <c r="N497" s="671">
        <v>1</v>
      </c>
      <c r="O497" s="706">
        <v>0.5</v>
      </c>
      <c r="P497" s="705"/>
      <c r="Q497" s="682">
        <v>0</v>
      </c>
      <c r="R497" s="671"/>
      <c r="S497" s="682">
        <v>0</v>
      </c>
      <c r="T497" s="706"/>
      <c r="U497" s="242">
        <v>0</v>
      </c>
    </row>
    <row r="498" spans="1:21" ht="14.4" customHeight="1" x14ac:dyDescent="0.3">
      <c r="A498" s="680">
        <v>18</v>
      </c>
      <c r="B498" s="671" t="s">
        <v>495</v>
      </c>
      <c r="C498" s="671">
        <v>89301182</v>
      </c>
      <c r="D498" s="703" t="s">
        <v>2438</v>
      </c>
      <c r="E498" s="704" t="s">
        <v>1612</v>
      </c>
      <c r="F498" s="671" t="s">
        <v>1586</v>
      </c>
      <c r="G498" s="671" t="s">
        <v>1688</v>
      </c>
      <c r="H498" s="671" t="s">
        <v>869</v>
      </c>
      <c r="I498" s="671" t="s">
        <v>967</v>
      </c>
      <c r="J498" s="671" t="s">
        <v>1539</v>
      </c>
      <c r="K498" s="671" t="s">
        <v>1540</v>
      </c>
      <c r="L498" s="705">
        <v>201.75</v>
      </c>
      <c r="M498" s="705">
        <v>1614</v>
      </c>
      <c r="N498" s="671">
        <v>8</v>
      </c>
      <c r="O498" s="706">
        <v>3.5</v>
      </c>
      <c r="P498" s="705">
        <v>403.5</v>
      </c>
      <c r="Q498" s="682">
        <v>0.25</v>
      </c>
      <c r="R498" s="671">
        <v>2</v>
      </c>
      <c r="S498" s="682">
        <v>0.25</v>
      </c>
      <c r="T498" s="706">
        <v>1.5</v>
      </c>
      <c r="U498" s="242">
        <v>0.42857142857142855</v>
      </c>
    </row>
    <row r="499" spans="1:21" ht="14.4" customHeight="1" x14ac:dyDescent="0.3">
      <c r="A499" s="680">
        <v>18</v>
      </c>
      <c r="B499" s="671" t="s">
        <v>495</v>
      </c>
      <c r="C499" s="671">
        <v>89301182</v>
      </c>
      <c r="D499" s="703" t="s">
        <v>2438</v>
      </c>
      <c r="E499" s="704" t="s">
        <v>1612</v>
      </c>
      <c r="F499" s="671" t="s">
        <v>1586</v>
      </c>
      <c r="G499" s="671" t="s">
        <v>1657</v>
      </c>
      <c r="H499" s="671" t="s">
        <v>494</v>
      </c>
      <c r="I499" s="671" t="s">
        <v>1689</v>
      </c>
      <c r="J499" s="671" t="s">
        <v>1690</v>
      </c>
      <c r="K499" s="671" t="s">
        <v>1691</v>
      </c>
      <c r="L499" s="705">
        <v>162.13</v>
      </c>
      <c r="M499" s="705">
        <v>162.13</v>
      </c>
      <c r="N499" s="671">
        <v>1</v>
      </c>
      <c r="O499" s="706">
        <v>0.5</v>
      </c>
      <c r="P499" s="705"/>
      <c r="Q499" s="682">
        <v>0</v>
      </c>
      <c r="R499" s="671"/>
      <c r="S499" s="682">
        <v>0</v>
      </c>
      <c r="T499" s="706"/>
      <c r="U499" s="242">
        <v>0</v>
      </c>
    </row>
    <row r="500" spans="1:21" ht="14.4" customHeight="1" x14ac:dyDescent="0.3">
      <c r="A500" s="680">
        <v>18</v>
      </c>
      <c r="B500" s="671" t="s">
        <v>495</v>
      </c>
      <c r="C500" s="671">
        <v>89301182</v>
      </c>
      <c r="D500" s="703" t="s">
        <v>2438</v>
      </c>
      <c r="E500" s="704" t="s">
        <v>1612</v>
      </c>
      <c r="F500" s="671" t="s">
        <v>1586</v>
      </c>
      <c r="G500" s="671" t="s">
        <v>1665</v>
      </c>
      <c r="H500" s="671" t="s">
        <v>494</v>
      </c>
      <c r="I500" s="671" t="s">
        <v>2139</v>
      </c>
      <c r="J500" s="671" t="s">
        <v>1693</v>
      </c>
      <c r="K500" s="671" t="s">
        <v>1651</v>
      </c>
      <c r="L500" s="705">
        <v>0</v>
      </c>
      <c r="M500" s="705">
        <v>0</v>
      </c>
      <c r="N500" s="671">
        <v>1</v>
      </c>
      <c r="O500" s="706">
        <v>0.5</v>
      </c>
      <c r="P500" s="705"/>
      <c r="Q500" s="682"/>
      <c r="R500" s="671"/>
      <c r="S500" s="682">
        <v>0</v>
      </c>
      <c r="T500" s="706"/>
      <c r="U500" s="242">
        <v>0</v>
      </c>
    </row>
    <row r="501" spans="1:21" ht="14.4" customHeight="1" x14ac:dyDescent="0.3">
      <c r="A501" s="680">
        <v>18</v>
      </c>
      <c r="B501" s="671" t="s">
        <v>495</v>
      </c>
      <c r="C501" s="671">
        <v>89301182</v>
      </c>
      <c r="D501" s="703" t="s">
        <v>2438</v>
      </c>
      <c r="E501" s="704" t="s">
        <v>1612</v>
      </c>
      <c r="F501" s="671" t="s">
        <v>1586</v>
      </c>
      <c r="G501" s="671" t="s">
        <v>2140</v>
      </c>
      <c r="H501" s="671" t="s">
        <v>494</v>
      </c>
      <c r="I501" s="671" t="s">
        <v>2141</v>
      </c>
      <c r="J501" s="671" t="s">
        <v>2142</v>
      </c>
      <c r="K501" s="671" t="s">
        <v>2143</v>
      </c>
      <c r="L501" s="705">
        <v>0</v>
      </c>
      <c r="M501" s="705">
        <v>0</v>
      </c>
      <c r="N501" s="671">
        <v>1</v>
      </c>
      <c r="O501" s="706">
        <v>1</v>
      </c>
      <c r="P501" s="705">
        <v>0</v>
      </c>
      <c r="Q501" s="682"/>
      <c r="R501" s="671">
        <v>1</v>
      </c>
      <c r="S501" s="682">
        <v>1</v>
      </c>
      <c r="T501" s="706">
        <v>1</v>
      </c>
      <c r="U501" s="242">
        <v>1</v>
      </c>
    </row>
    <row r="502" spans="1:21" ht="14.4" customHeight="1" x14ac:dyDescent="0.3">
      <c r="A502" s="680">
        <v>18</v>
      </c>
      <c r="B502" s="671" t="s">
        <v>495</v>
      </c>
      <c r="C502" s="671">
        <v>89301182</v>
      </c>
      <c r="D502" s="703" t="s">
        <v>2438</v>
      </c>
      <c r="E502" s="704" t="s">
        <v>1613</v>
      </c>
      <c r="F502" s="671" t="s">
        <v>1586</v>
      </c>
      <c r="G502" s="671" t="s">
        <v>2144</v>
      </c>
      <c r="H502" s="671" t="s">
        <v>869</v>
      </c>
      <c r="I502" s="671" t="s">
        <v>2145</v>
      </c>
      <c r="J502" s="671" t="s">
        <v>2146</v>
      </c>
      <c r="K502" s="671" t="s">
        <v>2147</v>
      </c>
      <c r="L502" s="705">
        <v>333.31</v>
      </c>
      <c r="M502" s="705">
        <v>333.31</v>
      </c>
      <c r="N502" s="671">
        <v>1</v>
      </c>
      <c r="O502" s="706">
        <v>0.5</v>
      </c>
      <c r="P502" s="705"/>
      <c r="Q502" s="682">
        <v>0</v>
      </c>
      <c r="R502" s="671"/>
      <c r="S502" s="682">
        <v>0</v>
      </c>
      <c r="T502" s="706"/>
      <c r="U502" s="242">
        <v>0</v>
      </c>
    </row>
    <row r="503" spans="1:21" ht="14.4" customHeight="1" x14ac:dyDescent="0.3">
      <c r="A503" s="680">
        <v>18</v>
      </c>
      <c r="B503" s="671" t="s">
        <v>495</v>
      </c>
      <c r="C503" s="671">
        <v>89301182</v>
      </c>
      <c r="D503" s="703" t="s">
        <v>2438</v>
      </c>
      <c r="E503" s="704" t="s">
        <v>1613</v>
      </c>
      <c r="F503" s="671" t="s">
        <v>1586</v>
      </c>
      <c r="G503" s="671" t="s">
        <v>1781</v>
      </c>
      <c r="H503" s="671" t="s">
        <v>494</v>
      </c>
      <c r="I503" s="671" t="s">
        <v>1198</v>
      </c>
      <c r="J503" s="671" t="s">
        <v>1783</v>
      </c>
      <c r="K503" s="671" t="s">
        <v>1784</v>
      </c>
      <c r="L503" s="705">
        <v>0</v>
      </c>
      <c r="M503" s="705">
        <v>0</v>
      </c>
      <c r="N503" s="671">
        <v>1</v>
      </c>
      <c r="O503" s="706">
        <v>1</v>
      </c>
      <c r="P503" s="705">
        <v>0</v>
      </c>
      <c r="Q503" s="682"/>
      <c r="R503" s="671">
        <v>1</v>
      </c>
      <c r="S503" s="682">
        <v>1</v>
      </c>
      <c r="T503" s="706">
        <v>1</v>
      </c>
      <c r="U503" s="242">
        <v>1</v>
      </c>
    </row>
    <row r="504" spans="1:21" ht="14.4" customHeight="1" x14ac:dyDescent="0.3">
      <c r="A504" s="680">
        <v>18</v>
      </c>
      <c r="B504" s="671" t="s">
        <v>495</v>
      </c>
      <c r="C504" s="671">
        <v>89301182</v>
      </c>
      <c r="D504" s="703" t="s">
        <v>2438</v>
      </c>
      <c r="E504" s="704" t="s">
        <v>1613</v>
      </c>
      <c r="F504" s="671" t="s">
        <v>1586</v>
      </c>
      <c r="G504" s="671" t="s">
        <v>2148</v>
      </c>
      <c r="H504" s="671" t="s">
        <v>494</v>
      </c>
      <c r="I504" s="671" t="s">
        <v>2149</v>
      </c>
      <c r="J504" s="671" t="s">
        <v>2150</v>
      </c>
      <c r="K504" s="671" t="s">
        <v>2151</v>
      </c>
      <c r="L504" s="705">
        <v>0</v>
      </c>
      <c r="M504" s="705">
        <v>0</v>
      </c>
      <c r="N504" s="671">
        <v>1</v>
      </c>
      <c r="O504" s="706">
        <v>0.5</v>
      </c>
      <c r="P504" s="705"/>
      <c r="Q504" s="682"/>
      <c r="R504" s="671"/>
      <c r="S504" s="682">
        <v>0</v>
      </c>
      <c r="T504" s="706"/>
      <c r="U504" s="242">
        <v>0</v>
      </c>
    </row>
    <row r="505" spans="1:21" ht="14.4" customHeight="1" x14ac:dyDescent="0.3">
      <c r="A505" s="680">
        <v>18</v>
      </c>
      <c r="B505" s="671" t="s">
        <v>495</v>
      </c>
      <c r="C505" s="671">
        <v>89301182</v>
      </c>
      <c r="D505" s="703" t="s">
        <v>2438</v>
      </c>
      <c r="E505" s="704" t="s">
        <v>1614</v>
      </c>
      <c r="F505" s="671" t="s">
        <v>1586</v>
      </c>
      <c r="G505" s="671" t="s">
        <v>1643</v>
      </c>
      <c r="H505" s="671" t="s">
        <v>494</v>
      </c>
      <c r="I505" s="671" t="s">
        <v>2152</v>
      </c>
      <c r="J505" s="671" t="s">
        <v>2153</v>
      </c>
      <c r="K505" s="671" t="s">
        <v>1092</v>
      </c>
      <c r="L505" s="705">
        <v>201.75</v>
      </c>
      <c r="M505" s="705">
        <v>605.25</v>
      </c>
      <c r="N505" s="671">
        <v>3</v>
      </c>
      <c r="O505" s="706">
        <v>1</v>
      </c>
      <c r="P505" s="705"/>
      <c r="Q505" s="682">
        <v>0</v>
      </c>
      <c r="R505" s="671"/>
      <c r="S505" s="682">
        <v>0</v>
      </c>
      <c r="T505" s="706"/>
      <c r="U505" s="242">
        <v>0</v>
      </c>
    </row>
    <row r="506" spans="1:21" ht="14.4" customHeight="1" x14ac:dyDescent="0.3">
      <c r="A506" s="680">
        <v>18</v>
      </c>
      <c r="B506" s="671" t="s">
        <v>495</v>
      </c>
      <c r="C506" s="671">
        <v>89301182</v>
      </c>
      <c r="D506" s="703" t="s">
        <v>2438</v>
      </c>
      <c r="E506" s="704" t="s">
        <v>1614</v>
      </c>
      <c r="F506" s="671" t="s">
        <v>1586</v>
      </c>
      <c r="G506" s="671" t="s">
        <v>1668</v>
      </c>
      <c r="H506" s="671" t="s">
        <v>494</v>
      </c>
      <c r="I506" s="671" t="s">
        <v>1238</v>
      </c>
      <c r="J506" s="671" t="s">
        <v>1239</v>
      </c>
      <c r="K506" s="671" t="s">
        <v>1882</v>
      </c>
      <c r="L506" s="705">
        <v>59.43</v>
      </c>
      <c r="M506" s="705">
        <v>178.29</v>
      </c>
      <c r="N506" s="671">
        <v>3</v>
      </c>
      <c r="O506" s="706">
        <v>0.5</v>
      </c>
      <c r="P506" s="705"/>
      <c r="Q506" s="682">
        <v>0</v>
      </c>
      <c r="R506" s="671"/>
      <c r="S506" s="682">
        <v>0</v>
      </c>
      <c r="T506" s="706"/>
      <c r="U506" s="242">
        <v>0</v>
      </c>
    </row>
    <row r="507" spans="1:21" ht="14.4" customHeight="1" x14ac:dyDescent="0.3">
      <c r="A507" s="680">
        <v>18</v>
      </c>
      <c r="B507" s="671" t="s">
        <v>495</v>
      </c>
      <c r="C507" s="671">
        <v>89301182</v>
      </c>
      <c r="D507" s="703" t="s">
        <v>2438</v>
      </c>
      <c r="E507" s="704" t="s">
        <v>1614</v>
      </c>
      <c r="F507" s="671" t="s">
        <v>1586</v>
      </c>
      <c r="G507" s="671" t="s">
        <v>1677</v>
      </c>
      <c r="H507" s="671" t="s">
        <v>869</v>
      </c>
      <c r="I507" s="671" t="s">
        <v>963</v>
      </c>
      <c r="J507" s="671" t="s">
        <v>964</v>
      </c>
      <c r="K507" s="671" t="s">
        <v>965</v>
      </c>
      <c r="L507" s="705">
        <v>182.14</v>
      </c>
      <c r="M507" s="705">
        <v>364.28</v>
      </c>
      <c r="N507" s="671">
        <v>2</v>
      </c>
      <c r="O507" s="706">
        <v>1</v>
      </c>
      <c r="P507" s="705"/>
      <c r="Q507" s="682">
        <v>0</v>
      </c>
      <c r="R507" s="671"/>
      <c r="S507" s="682">
        <v>0</v>
      </c>
      <c r="T507" s="706"/>
      <c r="U507" s="242">
        <v>0</v>
      </c>
    </row>
    <row r="508" spans="1:21" ht="14.4" customHeight="1" x14ac:dyDescent="0.3">
      <c r="A508" s="680">
        <v>18</v>
      </c>
      <c r="B508" s="671" t="s">
        <v>495</v>
      </c>
      <c r="C508" s="671">
        <v>89301182</v>
      </c>
      <c r="D508" s="703" t="s">
        <v>2438</v>
      </c>
      <c r="E508" s="704" t="s">
        <v>1614</v>
      </c>
      <c r="F508" s="671" t="s">
        <v>1586</v>
      </c>
      <c r="G508" s="671" t="s">
        <v>1680</v>
      </c>
      <c r="H508" s="671" t="s">
        <v>494</v>
      </c>
      <c r="I508" s="671" t="s">
        <v>1048</v>
      </c>
      <c r="J508" s="671" t="s">
        <v>1049</v>
      </c>
      <c r="K508" s="671" t="s">
        <v>1681</v>
      </c>
      <c r="L508" s="705">
        <v>66.13</v>
      </c>
      <c r="M508" s="705">
        <v>66.13</v>
      </c>
      <c r="N508" s="671">
        <v>1</v>
      </c>
      <c r="O508" s="706">
        <v>0.5</v>
      </c>
      <c r="P508" s="705"/>
      <c r="Q508" s="682">
        <v>0</v>
      </c>
      <c r="R508" s="671"/>
      <c r="S508" s="682">
        <v>0</v>
      </c>
      <c r="T508" s="706"/>
      <c r="U508" s="242">
        <v>0</v>
      </c>
    </row>
    <row r="509" spans="1:21" ht="14.4" customHeight="1" x14ac:dyDescent="0.3">
      <c r="A509" s="680">
        <v>18</v>
      </c>
      <c r="B509" s="671" t="s">
        <v>495</v>
      </c>
      <c r="C509" s="671">
        <v>89301182</v>
      </c>
      <c r="D509" s="703" t="s">
        <v>2438</v>
      </c>
      <c r="E509" s="704" t="s">
        <v>1614</v>
      </c>
      <c r="F509" s="671" t="s">
        <v>1586</v>
      </c>
      <c r="G509" s="671" t="s">
        <v>1652</v>
      </c>
      <c r="H509" s="671" t="s">
        <v>869</v>
      </c>
      <c r="I509" s="671" t="s">
        <v>1378</v>
      </c>
      <c r="J509" s="671" t="s">
        <v>1580</v>
      </c>
      <c r="K509" s="671" t="s">
        <v>1024</v>
      </c>
      <c r="L509" s="705">
        <v>185.9</v>
      </c>
      <c r="M509" s="705">
        <v>557.70000000000005</v>
      </c>
      <c r="N509" s="671">
        <v>3</v>
      </c>
      <c r="O509" s="706">
        <v>0.5</v>
      </c>
      <c r="P509" s="705"/>
      <c r="Q509" s="682">
        <v>0</v>
      </c>
      <c r="R509" s="671"/>
      <c r="S509" s="682">
        <v>0</v>
      </c>
      <c r="T509" s="706"/>
      <c r="U509" s="242">
        <v>0</v>
      </c>
    </row>
    <row r="510" spans="1:21" ht="14.4" customHeight="1" x14ac:dyDescent="0.3">
      <c r="A510" s="680">
        <v>18</v>
      </c>
      <c r="B510" s="671" t="s">
        <v>495</v>
      </c>
      <c r="C510" s="671">
        <v>89301182</v>
      </c>
      <c r="D510" s="703" t="s">
        <v>2438</v>
      </c>
      <c r="E510" s="704" t="s">
        <v>1614</v>
      </c>
      <c r="F510" s="671" t="s">
        <v>1586</v>
      </c>
      <c r="G510" s="671" t="s">
        <v>1682</v>
      </c>
      <c r="H510" s="671" t="s">
        <v>494</v>
      </c>
      <c r="I510" s="671" t="s">
        <v>2154</v>
      </c>
      <c r="J510" s="671" t="s">
        <v>2155</v>
      </c>
      <c r="K510" s="671" t="s">
        <v>745</v>
      </c>
      <c r="L510" s="705">
        <v>977.15</v>
      </c>
      <c r="M510" s="705">
        <v>1954.3</v>
      </c>
      <c r="N510" s="671">
        <v>2</v>
      </c>
      <c r="O510" s="706">
        <v>0.5</v>
      </c>
      <c r="P510" s="705"/>
      <c r="Q510" s="682">
        <v>0</v>
      </c>
      <c r="R510" s="671"/>
      <c r="S510" s="682">
        <v>0</v>
      </c>
      <c r="T510" s="706"/>
      <c r="U510" s="242">
        <v>0</v>
      </c>
    </row>
    <row r="511" spans="1:21" ht="14.4" customHeight="1" x14ac:dyDescent="0.3">
      <c r="A511" s="680">
        <v>18</v>
      </c>
      <c r="B511" s="671" t="s">
        <v>495</v>
      </c>
      <c r="C511" s="671">
        <v>89301182</v>
      </c>
      <c r="D511" s="703" t="s">
        <v>2438</v>
      </c>
      <c r="E511" s="704" t="s">
        <v>1614</v>
      </c>
      <c r="F511" s="671" t="s">
        <v>1586</v>
      </c>
      <c r="G511" s="671" t="s">
        <v>1983</v>
      </c>
      <c r="H511" s="671" t="s">
        <v>494</v>
      </c>
      <c r="I511" s="671" t="s">
        <v>1984</v>
      </c>
      <c r="J511" s="671" t="s">
        <v>1985</v>
      </c>
      <c r="K511" s="671" t="s">
        <v>1986</v>
      </c>
      <c r="L511" s="705">
        <v>216.16</v>
      </c>
      <c r="M511" s="705">
        <v>648.48</v>
      </c>
      <c r="N511" s="671">
        <v>3</v>
      </c>
      <c r="O511" s="706">
        <v>1</v>
      </c>
      <c r="P511" s="705"/>
      <c r="Q511" s="682">
        <v>0</v>
      </c>
      <c r="R511" s="671"/>
      <c r="S511" s="682">
        <v>0</v>
      </c>
      <c r="T511" s="706"/>
      <c r="U511" s="242">
        <v>0</v>
      </c>
    </row>
    <row r="512" spans="1:21" ht="14.4" customHeight="1" x14ac:dyDescent="0.3">
      <c r="A512" s="680">
        <v>18</v>
      </c>
      <c r="B512" s="671" t="s">
        <v>495</v>
      </c>
      <c r="C512" s="671">
        <v>89301182</v>
      </c>
      <c r="D512" s="703" t="s">
        <v>2438</v>
      </c>
      <c r="E512" s="704" t="s">
        <v>1615</v>
      </c>
      <c r="F512" s="671" t="s">
        <v>1586</v>
      </c>
      <c r="G512" s="671" t="s">
        <v>2156</v>
      </c>
      <c r="H512" s="671" t="s">
        <v>494</v>
      </c>
      <c r="I512" s="671" t="s">
        <v>2157</v>
      </c>
      <c r="J512" s="671" t="s">
        <v>2158</v>
      </c>
      <c r="K512" s="671" t="s">
        <v>2159</v>
      </c>
      <c r="L512" s="705">
        <v>0</v>
      </c>
      <c r="M512" s="705">
        <v>0</v>
      </c>
      <c r="N512" s="671">
        <v>1</v>
      </c>
      <c r="O512" s="706">
        <v>0.5</v>
      </c>
      <c r="P512" s="705">
        <v>0</v>
      </c>
      <c r="Q512" s="682"/>
      <c r="R512" s="671">
        <v>1</v>
      </c>
      <c r="S512" s="682">
        <v>1</v>
      </c>
      <c r="T512" s="706">
        <v>0.5</v>
      </c>
      <c r="U512" s="242">
        <v>1</v>
      </c>
    </row>
    <row r="513" spans="1:21" ht="14.4" customHeight="1" x14ac:dyDescent="0.3">
      <c r="A513" s="680">
        <v>18</v>
      </c>
      <c r="B513" s="671" t="s">
        <v>495</v>
      </c>
      <c r="C513" s="671">
        <v>89301182</v>
      </c>
      <c r="D513" s="703" t="s">
        <v>2438</v>
      </c>
      <c r="E513" s="704" t="s">
        <v>1615</v>
      </c>
      <c r="F513" s="671" t="s">
        <v>1586</v>
      </c>
      <c r="G513" s="671" t="s">
        <v>1701</v>
      </c>
      <c r="H513" s="671" t="s">
        <v>494</v>
      </c>
      <c r="I513" s="671" t="s">
        <v>1076</v>
      </c>
      <c r="J513" s="671" t="s">
        <v>1077</v>
      </c>
      <c r="K513" s="671" t="s">
        <v>1078</v>
      </c>
      <c r="L513" s="705">
        <v>997</v>
      </c>
      <c r="M513" s="705">
        <v>13958</v>
      </c>
      <c r="N513" s="671">
        <v>14</v>
      </c>
      <c r="O513" s="706">
        <v>7</v>
      </c>
      <c r="P513" s="705">
        <v>5982</v>
      </c>
      <c r="Q513" s="682">
        <v>0.42857142857142855</v>
      </c>
      <c r="R513" s="671">
        <v>6</v>
      </c>
      <c r="S513" s="682">
        <v>0.42857142857142855</v>
      </c>
      <c r="T513" s="706">
        <v>3.5</v>
      </c>
      <c r="U513" s="242">
        <v>0.5</v>
      </c>
    </row>
    <row r="514" spans="1:21" ht="14.4" customHeight="1" x14ac:dyDescent="0.3">
      <c r="A514" s="680">
        <v>18</v>
      </c>
      <c r="B514" s="671" t="s">
        <v>495</v>
      </c>
      <c r="C514" s="671">
        <v>89301182</v>
      </c>
      <c r="D514" s="703" t="s">
        <v>2438</v>
      </c>
      <c r="E514" s="704" t="s">
        <v>1615</v>
      </c>
      <c r="F514" s="671" t="s">
        <v>1586</v>
      </c>
      <c r="G514" s="671" t="s">
        <v>1701</v>
      </c>
      <c r="H514" s="671" t="s">
        <v>494</v>
      </c>
      <c r="I514" s="671" t="s">
        <v>1806</v>
      </c>
      <c r="J514" s="671" t="s">
        <v>1077</v>
      </c>
      <c r="K514" s="671" t="s">
        <v>1807</v>
      </c>
      <c r="L514" s="705">
        <v>2990.99</v>
      </c>
      <c r="M514" s="705">
        <v>8972.9699999999993</v>
      </c>
      <c r="N514" s="671">
        <v>3</v>
      </c>
      <c r="O514" s="706">
        <v>1.5</v>
      </c>
      <c r="P514" s="705"/>
      <c r="Q514" s="682">
        <v>0</v>
      </c>
      <c r="R514" s="671"/>
      <c r="S514" s="682">
        <v>0</v>
      </c>
      <c r="T514" s="706"/>
      <c r="U514" s="242">
        <v>0</v>
      </c>
    </row>
    <row r="515" spans="1:21" ht="14.4" customHeight="1" x14ac:dyDescent="0.3">
      <c r="A515" s="680">
        <v>18</v>
      </c>
      <c r="B515" s="671" t="s">
        <v>495</v>
      </c>
      <c r="C515" s="671">
        <v>89301182</v>
      </c>
      <c r="D515" s="703" t="s">
        <v>2438</v>
      </c>
      <c r="E515" s="704" t="s">
        <v>1615</v>
      </c>
      <c r="F515" s="671" t="s">
        <v>1586</v>
      </c>
      <c r="G515" s="671" t="s">
        <v>1704</v>
      </c>
      <c r="H515" s="671" t="s">
        <v>869</v>
      </c>
      <c r="I515" s="671" t="s">
        <v>1778</v>
      </c>
      <c r="J515" s="671" t="s">
        <v>1779</v>
      </c>
      <c r="K515" s="671" t="s">
        <v>1780</v>
      </c>
      <c r="L515" s="705">
        <v>16.27</v>
      </c>
      <c r="M515" s="705">
        <v>32.54</v>
      </c>
      <c r="N515" s="671">
        <v>2</v>
      </c>
      <c r="O515" s="706">
        <v>1</v>
      </c>
      <c r="P515" s="705"/>
      <c r="Q515" s="682">
        <v>0</v>
      </c>
      <c r="R515" s="671"/>
      <c r="S515" s="682">
        <v>0</v>
      </c>
      <c r="T515" s="706"/>
      <c r="U515" s="242">
        <v>0</v>
      </c>
    </row>
    <row r="516" spans="1:21" ht="14.4" customHeight="1" x14ac:dyDescent="0.3">
      <c r="A516" s="680">
        <v>18</v>
      </c>
      <c r="B516" s="671" t="s">
        <v>495</v>
      </c>
      <c r="C516" s="671">
        <v>89301182</v>
      </c>
      <c r="D516" s="703" t="s">
        <v>2438</v>
      </c>
      <c r="E516" s="704" t="s">
        <v>1615</v>
      </c>
      <c r="F516" s="671" t="s">
        <v>1586</v>
      </c>
      <c r="G516" s="671" t="s">
        <v>1704</v>
      </c>
      <c r="H516" s="671" t="s">
        <v>869</v>
      </c>
      <c r="I516" s="671" t="s">
        <v>899</v>
      </c>
      <c r="J516" s="671" t="s">
        <v>1531</v>
      </c>
      <c r="K516" s="671" t="s">
        <v>1532</v>
      </c>
      <c r="L516" s="705">
        <v>6.98</v>
      </c>
      <c r="M516" s="705">
        <v>6.98</v>
      </c>
      <c r="N516" s="671">
        <v>1</v>
      </c>
      <c r="O516" s="706">
        <v>0.5</v>
      </c>
      <c r="P516" s="705"/>
      <c r="Q516" s="682">
        <v>0</v>
      </c>
      <c r="R516" s="671"/>
      <c r="S516" s="682">
        <v>0</v>
      </c>
      <c r="T516" s="706"/>
      <c r="U516" s="242">
        <v>0</v>
      </c>
    </row>
    <row r="517" spans="1:21" ht="14.4" customHeight="1" x14ac:dyDescent="0.3">
      <c r="A517" s="680">
        <v>18</v>
      </c>
      <c r="B517" s="671" t="s">
        <v>495</v>
      </c>
      <c r="C517" s="671">
        <v>89301182</v>
      </c>
      <c r="D517" s="703" t="s">
        <v>2438</v>
      </c>
      <c r="E517" s="704" t="s">
        <v>1615</v>
      </c>
      <c r="F517" s="671" t="s">
        <v>1586</v>
      </c>
      <c r="G517" s="671" t="s">
        <v>1704</v>
      </c>
      <c r="H517" s="671" t="s">
        <v>869</v>
      </c>
      <c r="I517" s="671" t="s">
        <v>1705</v>
      </c>
      <c r="J517" s="671" t="s">
        <v>1706</v>
      </c>
      <c r="K517" s="671" t="s">
        <v>1707</v>
      </c>
      <c r="L517" s="705">
        <v>10.73</v>
      </c>
      <c r="M517" s="705">
        <v>10.73</v>
      </c>
      <c r="N517" s="671">
        <v>1</v>
      </c>
      <c r="O517" s="706">
        <v>1</v>
      </c>
      <c r="P517" s="705">
        <v>10.73</v>
      </c>
      <c r="Q517" s="682">
        <v>1</v>
      </c>
      <c r="R517" s="671">
        <v>1</v>
      </c>
      <c r="S517" s="682">
        <v>1</v>
      </c>
      <c r="T517" s="706">
        <v>1</v>
      </c>
      <c r="U517" s="242">
        <v>1</v>
      </c>
    </row>
    <row r="518" spans="1:21" ht="14.4" customHeight="1" x14ac:dyDescent="0.3">
      <c r="A518" s="680">
        <v>18</v>
      </c>
      <c r="B518" s="671" t="s">
        <v>495</v>
      </c>
      <c r="C518" s="671">
        <v>89301182</v>
      </c>
      <c r="D518" s="703" t="s">
        <v>2438</v>
      </c>
      <c r="E518" s="704" t="s">
        <v>1615</v>
      </c>
      <c r="F518" s="671" t="s">
        <v>1586</v>
      </c>
      <c r="G518" s="671" t="s">
        <v>1704</v>
      </c>
      <c r="H518" s="671" t="s">
        <v>869</v>
      </c>
      <c r="I518" s="671" t="s">
        <v>1356</v>
      </c>
      <c r="J518" s="671" t="s">
        <v>1578</v>
      </c>
      <c r="K518" s="671" t="s">
        <v>1317</v>
      </c>
      <c r="L518" s="705">
        <v>17.690000000000001</v>
      </c>
      <c r="M518" s="705">
        <v>141.52000000000001</v>
      </c>
      <c r="N518" s="671">
        <v>8</v>
      </c>
      <c r="O518" s="706">
        <v>3</v>
      </c>
      <c r="P518" s="705">
        <v>70.760000000000005</v>
      </c>
      <c r="Q518" s="682">
        <v>0.5</v>
      </c>
      <c r="R518" s="671">
        <v>4</v>
      </c>
      <c r="S518" s="682">
        <v>0.5</v>
      </c>
      <c r="T518" s="706">
        <v>1.5</v>
      </c>
      <c r="U518" s="242">
        <v>0.5</v>
      </c>
    </row>
    <row r="519" spans="1:21" ht="14.4" customHeight="1" x14ac:dyDescent="0.3">
      <c r="A519" s="680">
        <v>18</v>
      </c>
      <c r="B519" s="671" t="s">
        <v>495</v>
      </c>
      <c r="C519" s="671">
        <v>89301182</v>
      </c>
      <c r="D519" s="703" t="s">
        <v>2438</v>
      </c>
      <c r="E519" s="704" t="s">
        <v>1615</v>
      </c>
      <c r="F519" s="671" t="s">
        <v>1586</v>
      </c>
      <c r="G519" s="671" t="s">
        <v>1639</v>
      </c>
      <c r="H519" s="671" t="s">
        <v>494</v>
      </c>
      <c r="I519" s="671" t="s">
        <v>2160</v>
      </c>
      <c r="J519" s="671" t="s">
        <v>2161</v>
      </c>
      <c r="K519" s="671" t="s">
        <v>2162</v>
      </c>
      <c r="L519" s="705">
        <v>731.29</v>
      </c>
      <c r="M519" s="705">
        <v>2193.87</v>
      </c>
      <c r="N519" s="671">
        <v>3</v>
      </c>
      <c r="O519" s="706">
        <v>1</v>
      </c>
      <c r="P519" s="705"/>
      <c r="Q519" s="682">
        <v>0</v>
      </c>
      <c r="R519" s="671"/>
      <c r="S519" s="682">
        <v>0</v>
      </c>
      <c r="T519" s="706"/>
      <c r="U519" s="242">
        <v>0</v>
      </c>
    </row>
    <row r="520" spans="1:21" ht="14.4" customHeight="1" x14ac:dyDescent="0.3">
      <c r="A520" s="680">
        <v>18</v>
      </c>
      <c r="B520" s="671" t="s">
        <v>495</v>
      </c>
      <c r="C520" s="671">
        <v>89301182</v>
      </c>
      <c r="D520" s="703" t="s">
        <v>2438</v>
      </c>
      <c r="E520" s="704" t="s">
        <v>1615</v>
      </c>
      <c r="F520" s="671" t="s">
        <v>1586</v>
      </c>
      <c r="G520" s="671" t="s">
        <v>1639</v>
      </c>
      <c r="H520" s="671" t="s">
        <v>869</v>
      </c>
      <c r="I520" s="671" t="s">
        <v>1640</v>
      </c>
      <c r="J520" s="671" t="s">
        <v>1641</v>
      </c>
      <c r="K520" s="671" t="s">
        <v>1642</v>
      </c>
      <c r="L520" s="705">
        <v>5789.24</v>
      </c>
      <c r="M520" s="705">
        <v>5789.24</v>
      </c>
      <c r="N520" s="671">
        <v>1</v>
      </c>
      <c r="O520" s="706">
        <v>0.5</v>
      </c>
      <c r="P520" s="705"/>
      <c r="Q520" s="682">
        <v>0</v>
      </c>
      <c r="R520" s="671"/>
      <c r="S520" s="682">
        <v>0</v>
      </c>
      <c r="T520" s="706"/>
      <c r="U520" s="242">
        <v>0</v>
      </c>
    </row>
    <row r="521" spans="1:21" ht="14.4" customHeight="1" x14ac:dyDescent="0.3">
      <c r="A521" s="680">
        <v>18</v>
      </c>
      <c r="B521" s="671" t="s">
        <v>495</v>
      </c>
      <c r="C521" s="671">
        <v>89301182</v>
      </c>
      <c r="D521" s="703" t="s">
        <v>2438</v>
      </c>
      <c r="E521" s="704" t="s">
        <v>1615</v>
      </c>
      <c r="F521" s="671" t="s">
        <v>1586</v>
      </c>
      <c r="G521" s="671" t="s">
        <v>1639</v>
      </c>
      <c r="H521" s="671" t="s">
        <v>869</v>
      </c>
      <c r="I521" s="671" t="s">
        <v>2163</v>
      </c>
      <c r="J521" s="671" t="s">
        <v>1641</v>
      </c>
      <c r="K521" s="671" t="s">
        <v>2162</v>
      </c>
      <c r="L521" s="705">
        <v>1157.8499999999999</v>
      </c>
      <c r="M521" s="705">
        <v>3473.5499999999997</v>
      </c>
      <c r="N521" s="671">
        <v>3</v>
      </c>
      <c r="O521" s="706">
        <v>1.5</v>
      </c>
      <c r="P521" s="705"/>
      <c r="Q521" s="682">
        <v>0</v>
      </c>
      <c r="R521" s="671"/>
      <c r="S521" s="682">
        <v>0</v>
      </c>
      <c r="T521" s="706"/>
      <c r="U521" s="242">
        <v>0</v>
      </c>
    </row>
    <row r="522" spans="1:21" ht="14.4" customHeight="1" x14ac:dyDescent="0.3">
      <c r="A522" s="680">
        <v>18</v>
      </c>
      <c r="B522" s="671" t="s">
        <v>495</v>
      </c>
      <c r="C522" s="671">
        <v>89301182</v>
      </c>
      <c r="D522" s="703" t="s">
        <v>2438</v>
      </c>
      <c r="E522" s="704" t="s">
        <v>1615</v>
      </c>
      <c r="F522" s="671" t="s">
        <v>1586</v>
      </c>
      <c r="G522" s="671" t="s">
        <v>1639</v>
      </c>
      <c r="H522" s="671" t="s">
        <v>494</v>
      </c>
      <c r="I522" s="671" t="s">
        <v>2164</v>
      </c>
      <c r="J522" s="671" t="s">
        <v>2165</v>
      </c>
      <c r="K522" s="671" t="s">
        <v>1817</v>
      </c>
      <c r="L522" s="705">
        <v>821.9</v>
      </c>
      <c r="M522" s="705">
        <v>821.9</v>
      </c>
      <c r="N522" s="671">
        <v>1</v>
      </c>
      <c r="O522" s="706">
        <v>0.5</v>
      </c>
      <c r="P522" s="705"/>
      <c r="Q522" s="682">
        <v>0</v>
      </c>
      <c r="R522" s="671"/>
      <c r="S522" s="682">
        <v>0</v>
      </c>
      <c r="T522" s="706"/>
      <c r="U522" s="242">
        <v>0</v>
      </c>
    </row>
    <row r="523" spans="1:21" ht="14.4" customHeight="1" x14ac:dyDescent="0.3">
      <c r="A523" s="680">
        <v>18</v>
      </c>
      <c r="B523" s="671" t="s">
        <v>495</v>
      </c>
      <c r="C523" s="671">
        <v>89301182</v>
      </c>
      <c r="D523" s="703" t="s">
        <v>2438</v>
      </c>
      <c r="E523" s="704" t="s">
        <v>1615</v>
      </c>
      <c r="F523" s="671" t="s">
        <v>1586</v>
      </c>
      <c r="G523" s="671" t="s">
        <v>1820</v>
      </c>
      <c r="H523" s="671" t="s">
        <v>494</v>
      </c>
      <c r="I523" s="671" t="s">
        <v>1821</v>
      </c>
      <c r="J523" s="671" t="s">
        <v>1822</v>
      </c>
      <c r="K523" s="671" t="s">
        <v>1823</v>
      </c>
      <c r="L523" s="705">
        <v>53.77</v>
      </c>
      <c r="M523" s="705">
        <v>268.85000000000002</v>
      </c>
      <c r="N523" s="671">
        <v>5</v>
      </c>
      <c r="O523" s="706">
        <v>3</v>
      </c>
      <c r="P523" s="705">
        <v>53.77</v>
      </c>
      <c r="Q523" s="682">
        <v>0.19999999999999998</v>
      </c>
      <c r="R523" s="671">
        <v>1</v>
      </c>
      <c r="S523" s="682">
        <v>0.2</v>
      </c>
      <c r="T523" s="706">
        <v>1</v>
      </c>
      <c r="U523" s="242">
        <v>0.33333333333333331</v>
      </c>
    </row>
    <row r="524" spans="1:21" ht="14.4" customHeight="1" x14ac:dyDescent="0.3">
      <c r="A524" s="680">
        <v>18</v>
      </c>
      <c r="B524" s="671" t="s">
        <v>495</v>
      </c>
      <c r="C524" s="671">
        <v>89301182</v>
      </c>
      <c r="D524" s="703" t="s">
        <v>2438</v>
      </c>
      <c r="E524" s="704" t="s">
        <v>1615</v>
      </c>
      <c r="F524" s="671" t="s">
        <v>1586</v>
      </c>
      <c r="G524" s="671" t="s">
        <v>1708</v>
      </c>
      <c r="H524" s="671" t="s">
        <v>494</v>
      </c>
      <c r="I524" s="671" t="s">
        <v>1824</v>
      </c>
      <c r="J524" s="671" t="s">
        <v>1084</v>
      </c>
      <c r="K524" s="671" t="s">
        <v>821</v>
      </c>
      <c r="L524" s="705">
        <v>0</v>
      </c>
      <c r="M524" s="705">
        <v>0</v>
      </c>
      <c r="N524" s="671">
        <v>3</v>
      </c>
      <c r="O524" s="706">
        <v>1</v>
      </c>
      <c r="P524" s="705"/>
      <c r="Q524" s="682"/>
      <c r="R524" s="671"/>
      <c r="S524" s="682">
        <v>0</v>
      </c>
      <c r="T524" s="706"/>
      <c r="U524" s="242">
        <v>0</v>
      </c>
    </row>
    <row r="525" spans="1:21" ht="14.4" customHeight="1" x14ac:dyDescent="0.3">
      <c r="A525" s="680">
        <v>18</v>
      </c>
      <c r="B525" s="671" t="s">
        <v>495</v>
      </c>
      <c r="C525" s="671">
        <v>89301182</v>
      </c>
      <c r="D525" s="703" t="s">
        <v>2438</v>
      </c>
      <c r="E525" s="704" t="s">
        <v>1615</v>
      </c>
      <c r="F525" s="671" t="s">
        <v>1586</v>
      </c>
      <c r="G525" s="671" t="s">
        <v>1708</v>
      </c>
      <c r="H525" s="671" t="s">
        <v>494</v>
      </c>
      <c r="I525" s="671" t="s">
        <v>1083</v>
      </c>
      <c r="J525" s="671" t="s">
        <v>1084</v>
      </c>
      <c r="K525" s="671" t="s">
        <v>1085</v>
      </c>
      <c r="L525" s="705">
        <v>2489.29</v>
      </c>
      <c r="M525" s="705">
        <v>4978.58</v>
      </c>
      <c r="N525" s="671">
        <v>2</v>
      </c>
      <c r="O525" s="706">
        <v>0.5</v>
      </c>
      <c r="P525" s="705">
        <v>4978.58</v>
      </c>
      <c r="Q525" s="682">
        <v>1</v>
      </c>
      <c r="R525" s="671">
        <v>2</v>
      </c>
      <c r="S525" s="682">
        <v>1</v>
      </c>
      <c r="T525" s="706">
        <v>0.5</v>
      </c>
      <c r="U525" s="242">
        <v>1</v>
      </c>
    </row>
    <row r="526" spans="1:21" ht="14.4" customHeight="1" x14ac:dyDescent="0.3">
      <c r="A526" s="680">
        <v>18</v>
      </c>
      <c r="B526" s="671" t="s">
        <v>495</v>
      </c>
      <c r="C526" s="671">
        <v>89301182</v>
      </c>
      <c r="D526" s="703" t="s">
        <v>2438</v>
      </c>
      <c r="E526" s="704" t="s">
        <v>1615</v>
      </c>
      <c r="F526" s="671" t="s">
        <v>1586</v>
      </c>
      <c r="G526" s="671" t="s">
        <v>1708</v>
      </c>
      <c r="H526" s="671" t="s">
        <v>494</v>
      </c>
      <c r="I526" s="671" t="s">
        <v>1764</v>
      </c>
      <c r="J526" s="671" t="s">
        <v>856</v>
      </c>
      <c r="K526" s="671" t="s">
        <v>1765</v>
      </c>
      <c r="L526" s="705">
        <v>0</v>
      </c>
      <c r="M526" s="705">
        <v>0</v>
      </c>
      <c r="N526" s="671">
        <v>10</v>
      </c>
      <c r="O526" s="706">
        <v>2</v>
      </c>
      <c r="P526" s="705">
        <v>0</v>
      </c>
      <c r="Q526" s="682"/>
      <c r="R526" s="671">
        <v>6</v>
      </c>
      <c r="S526" s="682">
        <v>0.6</v>
      </c>
      <c r="T526" s="706">
        <v>1</v>
      </c>
      <c r="U526" s="242">
        <v>0.5</v>
      </c>
    </row>
    <row r="527" spans="1:21" ht="14.4" customHeight="1" x14ac:dyDescent="0.3">
      <c r="A527" s="680">
        <v>18</v>
      </c>
      <c r="B527" s="671" t="s">
        <v>495</v>
      </c>
      <c r="C527" s="671">
        <v>89301182</v>
      </c>
      <c r="D527" s="703" t="s">
        <v>2438</v>
      </c>
      <c r="E527" s="704" t="s">
        <v>1615</v>
      </c>
      <c r="F527" s="671" t="s">
        <v>1586</v>
      </c>
      <c r="G527" s="671" t="s">
        <v>1628</v>
      </c>
      <c r="H527" s="671" t="s">
        <v>494</v>
      </c>
      <c r="I527" s="671" t="s">
        <v>1629</v>
      </c>
      <c r="J527" s="671" t="s">
        <v>1630</v>
      </c>
      <c r="K527" s="671" t="s">
        <v>1631</v>
      </c>
      <c r="L527" s="705">
        <v>69.180000000000007</v>
      </c>
      <c r="M527" s="705">
        <v>207.54000000000002</v>
      </c>
      <c r="N527" s="671">
        <v>3</v>
      </c>
      <c r="O527" s="706">
        <v>1.5</v>
      </c>
      <c r="P527" s="705">
        <v>69.180000000000007</v>
      </c>
      <c r="Q527" s="682">
        <v>0.33333333333333331</v>
      </c>
      <c r="R527" s="671">
        <v>1</v>
      </c>
      <c r="S527" s="682">
        <v>0.33333333333333331</v>
      </c>
      <c r="T527" s="706">
        <v>1</v>
      </c>
      <c r="U527" s="242">
        <v>0.66666666666666663</v>
      </c>
    </row>
    <row r="528" spans="1:21" ht="14.4" customHeight="1" x14ac:dyDescent="0.3">
      <c r="A528" s="680">
        <v>18</v>
      </c>
      <c r="B528" s="671" t="s">
        <v>495</v>
      </c>
      <c r="C528" s="671">
        <v>89301182</v>
      </c>
      <c r="D528" s="703" t="s">
        <v>2438</v>
      </c>
      <c r="E528" s="704" t="s">
        <v>1615</v>
      </c>
      <c r="F528" s="671" t="s">
        <v>1586</v>
      </c>
      <c r="G528" s="671" t="s">
        <v>1781</v>
      </c>
      <c r="H528" s="671" t="s">
        <v>494</v>
      </c>
      <c r="I528" s="671" t="s">
        <v>1198</v>
      </c>
      <c r="J528" s="671" t="s">
        <v>1783</v>
      </c>
      <c r="K528" s="671" t="s">
        <v>1784</v>
      </c>
      <c r="L528" s="705">
        <v>0</v>
      </c>
      <c r="M528" s="705">
        <v>0</v>
      </c>
      <c r="N528" s="671">
        <v>7</v>
      </c>
      <c r="O528" s="706">
        <v>4</v>
      </c>
      <c r="P528" s="705">
        <v>0</v>
      </c>
      <c r="Q528" s="682"/>
      <c r="R528" s="671">
        <v>2</v>
      </c>
      <c r="S528" s="682">
        <v>0.2857142857142857</v>
      </c>
      <c r="T528" s="706">
        <v>0.5</v>
      </c>
      <c r="U528" s="242">
        <v>0.125</v>
      </c>
    </row>
    <row r="529" spans="1:21" ht="14.4" customHeight="1" x14ac:dyDescent="0.3">
      <c r="A529" s="680">
        <v>18</v>
      </c>
      <c r="B529" s="671" t="s">
        <v>495</v>
      </c>
      <c r="C529" s="671">
        <v>89301182</v>
      </c>
      <c r="D529" s="703" t="s">
        <v>2438</v>
      </c>
      <c r="E529" s="704" t="s">
        <v>1615</v>
      </c>
      <c r="F529" s="671" t="s">
        <v>1586</v>
      </c>
      <c r="G529" s="671" t="s">
        <v>1781</v>
      </c>
      <c r="H529" s="671" t="s">
        <v>494</v>
      </c>
      <c r="I529" s="671" t="s">
        <v>1831</v>
      </c>
      <c r="J529" s="671" t="s">
        <v>1832</v>
      </c>
      <c r="K529" s="671" t="s">
        <v>1833</v>
      </c>
      <c r="L529" s="705">
        <v>0</v>
      </c>
      <c r="M529" s="705">
        <v>0</v>
      </c>
      <c r="N529" s="671">
        <v>2</v>
      </c>
      <c r="O529" s="706">
        <v>1</v>
      </c>
      <c r="P529" s="705">
        <v>0</v>
      </c>
      <c r="Q529" s="682"/>
      <c r="R529" s="671">
        <v>2</v>
      </c>
      <c r="S529" s="682">
        <v>1</v>
      </c>
      <c r="T529" s="706">
        <v>1</v>
      </c>
      <c r="U529" s="242">
        <v>1</v>
      </c>
    </row>
    <row r="530" spans="1:21" ht="14.4" customHeight="1" x14ac:dyDescent="0.3">
      <c r="A530" s="680">
        <v>18</v>
      </c>
      <c r="B530" s="671" t="s">
        <v>495</v>
      </c>
      <c r="C530" s="671">
        <v>89301182</v>
      </c>
      <c r="D530" s="703" t="s">
        <v>2438</v>
      </c>
      <c r="E530" s="704" t="s">
        <v>1615</v>
      </c>
      <c r="F530" s="671" t="s">
        <v>1586</v>
      </c>
      <c r="G530" s="671" t="s">
        <v>1745</v>
      </c>
      <c r="H530" s="671" t="s">
        <v>494</v>
      </c>
      <c r="I530" s="671" t="s">
        <v>1746</v>
      </c>
      <c r="J530" s="671" t="s">
        <v>1299</v>
      </c>
      <c r="K530" s="671" t="s">
        <v>1747</v>
      </c>
      <c r="L530" s="705">
        <v>185.9</v>
      </c>
      <c r="M530" s="705">
        <v>557.70000000000005</v>
      </c>
      <c r="N530" s="671">
        <v>3</v>
      </c>
      <c r="O530" s="706">
        <v>1</v>
      </c>
      <c r="P530" s="705">
        <v>185.9</v>
      </c>
      <c r="Q530" s="682">
        <v>0.33333333333333331</v>
      </c>
      <c r="R530" s="671">
        <v>1</v>
      </c>
      <c r="S530" s="682">
        <v>0.33333333333333331</v>
      </c>
      <c r="T530" s="706">
        <v>0.5</v>
      </c>
      <c r="U530" s="242">
        <v>0.5</v>
      </c>
    </row>
    <row r="531" spans="1:21" ht="14.4" customHeight="1" x14ac:dyDescent="0.3">
      <c r="A531" s="680">
        <v>18</v>
      </c>
      <c r="B531" s="671" t="s">
        <v>495</v>
      </c>
      <c r="C531" s="671">
        <v>89301182</v>
      </c>
      <c r="D531" s="703" t="s">
        <v>2438</v>
      </c>
      <c r="E531" s="704" t="s">
        <v>1615</v>
      </c>
      <c r="F531" s="671" t="s">
        <v>1586</v>
      </c>
      <c r="G531" s="671" t="s">
        <v>2166</v>
      </c>
      <c r="H531" s="671" t="s">
        <v>494</v>
      </c>
      <c r="I531" s="671" t="s">
        <v>2167</v>
      </c>
      <c r="J531" s="671" t="s">
        <v>2168</v>
      </c>
      <c r="K531" s="671" t="s">
        <v>2169</v>
      </c>
      <c r="L531" s="705">
        <v>0</v>
      </c>
      <c r="M531" s="705">
        <v>0</v>
      </c>
      <c r="N531" s="671">
        <v>1</v>
      </c>
      <c r="O531" s="706">
        <v>0.5</v>
      </c>
      <c r="P531" s="705">
        <v>0</v>
      </c>
      <c r="Q531" s="682"/>
      <c r="R531" s="671">
        <v>1</v>
      </c>
      <c r="S531" s="682">
        <v>1</v>
      </c>
      <c r="T531" s="706">
        <v>0.5</v>
      </c>
      <c r="U531" s="242">
        <v>1</v>
      </c>
    </row>
    <row r="532" spans="1:21" ht="14.4" customHeight="1" x14ac:dyDescent="0.3">
      <c r="A532" s="680">
        <v>18</v>
      </c>
      <c r="B532" s="671" t="s">
        <v>495</v>
      </c>
      <c r="C532" s="671">
        <v>89301182</v>
      </c>
      <c r="D532" s="703" t="s">
        <v>2438</v>
      </c>
      <c r="E532" s="704" t="s">
        <v>1615</v>
      </c>
      <c r="F532" s="671" t="s">
        <v>1586</v>
      </c>
      <c r="G532" s="671" t="s">
        <v>1643</v>
      </c>
      <c r="H532" s="671" t="s">
        <v>869</v>
      </c>
      <c r="I532" s="671" t="s">
        <v>921</v>
      </c>
      <c r="J532" s="671" t="s">
        <v>922</v>
      </c>
      <c r="K532" s="671" t="s">
        <v>1535</v>
      </c>
      <c r="L532" s="705">
        <v>162.13</v>
      </c>
      <c r="M532" s="705">
        <v>1134.9099999999999</v>
      </c>
      <c r="N532" s="671">
        <v>7</v>
      </c>
      <c r="O532" s="706">
        <v>1.5</v>
      </c>
      <c r="P532" s="705">
        <v>1134.9099999999999</v>
      </c>
      <c r="Q532" s="682">
        <v>1</v>
      </c>
      <c r="R532" s="671">
        <v>7</v>
      </c>
      <c r="S532" s="682">
        <v>1</v>
      </c>
      <c r="T532" s="706">
        <v>1.5</v>
      </c>
      <c r="U532" s="242">
        <v>1</v>
      </c>
    </row>
    <row r="533" spans="1:21" ht="14.4" customHeight="1" x14ac:dyDescent="0.3">
      <c r="A533" s="680">
        <v>18</v>
      </c>
      <c r="B533" s="671" t="s">
        <v>495</v>
      </c>
      <c r="C533" s="671">
        <v>89301182</v>
      </c>
      <c r="D533" s="703" t="s">
        <v>2438</v>
      </c>
      <c r="E533" s="704" t="s">
        <v>1615</v>
      </c>
      <c r="F533" s="671" t="s">
        <v>1586</v>
      </c>
      <c r="G533" s="671" t="s">
        <v>1643</v>
      </c>
      <c r="H533" s="671" t="s">
        <v>869</v>
      </c>
      <c r="I533" s="671" t="s">
        <v>1109</v>
      </c>
      <c r="J533" s="671" t="s">
        <v>1110</v>
      </c>
      <c r="K533" s="671" t="s">
        <v>1562</v>
      </c>
      <c r="L533" s="705">
        <v>216.16</v>
      </c>
      <c r="M533" s="705">
        <v>9078.7199999999993</v>
      </c>
      <c r="N533" s="671">
        <v>42</v>
      </c>
      <c r="O533" s="706">
        <v>13.5</v>
      </c>
      <c r="P533" s="705">
        <v>648.48</v>
      </c>
      <c r="Q533" s="682">
        <v>7.1428571428571438E-2</v>
      </c>
      <c r="R533" s="671">
        <v>3</v>
      </c>
      <c r="S533" s="682">
        <v>7.1428571428571425E-2</v>
      </c>
      <c r="T533" s="706">
        <v>0.5</v>
      </c>
      <c r="U533" s="242">
        <v>3.7037037037037035E-2</v>
      </c>
    </row>
    <row r="534" spans="1:21" ht="14.4" customHeight="1" x14ac:dyDescent="0.3">
      <c r="A534" s="680">
        <v>18</v>
      </c>
      <c r="B534" s="671" t="s">
        <v>495</v>
      </c>
      <c r="C534" s="671">
        <v>89301182</v>
      </c>
      <c r="D534" s="703" t="s">
        <v>2438</v>
      </c>
      <c r="E534" s="704" t="s">
        <v>1615</v>
      </c>
      <c r="F534" s="671" t="s">
        <v>1586</v>
      </c>
      <c r="G534" s="671" t="s">
        <v>1643</v>
      </c>
      <c r="H534" s="671" t="s">
        <v>494</v>
      </c>
      <c r="I534" s="671" t="s">
        <v>2152</v>
      </c>
      <c r="J534" s="671" t="s">
        <v>2153</v>
      </c>
      <c r="K534" s="671" t="s">
        <v>1092</v>
      </c>
      <c r="L534" s="705">
        <v>201.75</v>
      </c>
      <c r="M534" s="705">
        <v>605.25</v>
      </c>
      <c r="N534" s="671">
        <v>3</v>
      </c>
      <c r="O534" s="706">
        <v>1</v>
      </c>
      <c r="P534" s="705">
        <v>605.25</v>
      </c>
      <c r="Q534" s="682">
        <v>1</v>
      </c>
      <c r="R534" s="671">
        <v>3</v>
      </c>
      <c r="S534" s="682">
        <v>1</v>
      </c>
      <c r="T534" s="706">
        <v>1</v>
      </c>
      <c r="U534" s="242">
        <v>1</v>
      </c>
    </row>
    <row r="535" spans="1:21" ht="14.4" customHeight="1" x14ac:dyDescent="0.3">
      <c r="A535" s="680">
        <v>18</v>
      </c>
      <c r="B535" s="671" t="s">
        <v>495</v>
      </c>
      <c r="C535" s="671">
        <v>89301182</v>
      </c>
      <c r="D535" s="703" t="s">
        <v>2438</v>
      </c>
      <c r="E535" s="704" t="s">
        <v>1615</v>
      </c>
      <c r="F535" s="671" t="s">
        <v>1586</v>
      </c>
      <c r="G535" s="671" t="s">
        <v>2170</v>
      </c>
      <c r="H535" s="671" t="s">
        <v>494</v>
      </c>
      <c r="I535" s="671" t="s">
        <v>2171</v>
      </c>
      <c r="J535" s="671" t="s">
        <v>2172</v>
      </c>
      <c r="K535" s="671" t="s">
        <v>2173</v>
      </c>
      <c r="L535" s="705">
        <v>0</v>
      </c>
      <c r="M535" s="705">
        <v>0</v>
      </c>
      <c r="N535" s="671">
        <v>1</v>
      </c>
      <c r="O535" s="706">
        <v>1</v>
      </c>
      <c r="P535" s="705">
        <v>0</v>
      </c>
      <c r="Q535" s="682"/>
      <c r="R535" s="671">
        <v>1</v>
      </c>
      <c r="S535" s="682">
        <v>1</v>
      </c>
      <c r="T535" s="706">
        <v>1</v>
      </c>
      <c r="U535" s="242">
        <v>1</v>
      </c>
    </row>
    <row r="536" spans="1:21" ht="14.4" customHeight="1" x14ac:dyDescent="0.3">
      <c r="A536" s="680">
        <v>18</v>
      </c>
      <c r="B536" s="671" t="s">
        <v>495</v>
      </c>
      <c r="C536" s="671">
        <v>89301182</v>
      </c>
      <c r="D536" s="703" t="s">
        <v>2438</v>
      </c>
      <c r="E536" s="704" t="s">
        <v>1615</v>
      </c>
      <c r="F536" s="671" t="s">
        <v>1586</v>
      </c>
      <c r="G536" s="671" t="s">
        <v>1838</v>
      </c>
      <c r="H536" s="671" t="s">
        <v>494</v>
      </c>
      <c r="I536" s="671" t="s">
        <v>1839</v>
      </c>
      <c r="J536" s="671" t="s">
        <v>1840</v>
      </c>
      <c r="K536" s="671" t="s">
        <v>655</v>
      </c>
      <c r="L536" s="705">
        <v>591.79999999999995</v>
      </c>
      <c r="M536" s="705">
        <v>1775.3999999999999</v>
      </c>
      <c r="N536" s="671">
        <v>3</v>
      </c>
      <c r="O536" s="706">
        <v>1.5</v>
      </c>
      <c r="P536" s="705"/>
      <c r="Q536" s="682">
        <v>0</v>
      </c>
      <c r="R536" s="671"/>
      <c r="S536" s="682">
        <v>0</v>
      </c>
      <c r="T536" s="706"/>
      <c r="U536" s="242">
        <v>0</v>
      </c>
    </row>
    <row r="537" spans="1:21" ht="14.4" customHeight="1" x14ac:dyDescent="0.3">
      <c r="A537" s="680">
        <v>18</v>
      </c>
      <c r="B537" s="671" t="s">
        <v>495</v>
      </c>
      <c r="C537" s="671">
        <v>89301182</v>
      </c>
      <c r="D537" s="703" t="s">
        <v>2438</v>
      </c>
      <c r="E537" s="704" t="s">
        <v>1615</v>
      </c>
      <c r="F537" s="671" t="s">
        <v>1586</v>
      </c>
      <c r="G537" s="671" t="s">
        <v>1838</v>
      </c>
      <c r="H537" s="671" t="s">
        <v>494</v>
      </c>
      <c r="I537" s="671" t="s">
        <v>1843</v>
      </c>
      <c r="J537" s="671" t="s">
        <v>1842</v>
      </c>
      <c r="K537" s="671" t="s">
        <v>939</v>
      </c>
      <c r="L537" s="705">
        <v>789.67</v>
      </c>
      <c r="M537" s="705">
        <v>15003.73</v>
      </c>
      <c r="N537" s="671">
        <v>19</v>
      </c>
      <c r="O537" s="706">
        <v>6.5</v>
      </c>
      <c r="P537" s="705"/>
      <c r="Q537" s="682">
        <v>0</v>
      </c>
      <c r="R537" s="671"/>
      <c r="S537" s="682">
        <v>0</v>
      </c>
      <c r="T537" s="706"/>
      <c r="U537" s="242">
        <v>0</v>
      </c>
    </row>
    <row r="538" spans="1:21" ht="14.4" customHeight="1" x14ac:dyDescent="0.3">
      <c r="A538" s="680">
        <v>18</v>
      </c>
      <c r="B538" s="671" t="s">
        <v>495</v>
      </c>
      <c r="C538" s="671">
        <v>89301182</v>
      </c>
      <c r="D538" s="703" t="s">
        <v>2438</v>
      </c>
      <c r="E538" s="704" t="s">
        <v>1615</v>
      </c>
      <c r="F538" s="671" t="s">
        <v>1586</v>
      </c>
      <c r="G538" s="671" t="s">
        <v>1838</v>
      </c>
      <c r="H538" s="671" t="s">
        <v>494</v>
      </c>
      <c r="I538" s="671" t="s">
        <v>2174</v>
      </c>
      <c r="J538" s="671" t="s">
        <v>2175</v>
      </c>
      <c r="K538" s="671" t="s">
        <v>1914</v>
      </c>
      <c r="L538" s="705">
        <v>0</v>
      </c>
      <c r="M538" s="705">
        <v>0</v>
      </c>
      <c r="N538" s="671">
        <v>2</v>
      </c>
      <c r="O538" s="706">
        <v>1</v>
      </c>
      <c r="P538" s="705"/>
      <c r="Q538" s="682"/>
      <c r="R538" s="671"/>
      <c r="S538" s="682">
        <v>0</v>
      </c>
      <c r="T538" s="706"/>
      <c r="U538" s="242">
        <v>0</v>
      </c>
    </row>
    <row r="539" spans="1:21" ht="14.4" customHeight="1" x14ac:dyDescent="0.3">
      <c r="A539" s="680">
        <v>18</v>
      </c>
      <c r="B539" s="671" t="s">
        <v>495</v>
      </c>
      <c r="C539" s="671">
        <v>89301182</v>
      </c>
      <c r="D539" s="703" t="s">
        <v>2438</v>
      </c>
      <c r="E539" s="704" t="s">
        <v>1615</v>
      </c>
      <c r="F539" s="671" t="s">
        <v>1586</v>
      </c>
      <c r="G539" s="671" t="s">
        <v>1716</v>
      </c>
      <c r="H539" s="671" t="s">
        <v>494</v>
      </c>
      <c r="I539" s="671" t="s">
        <v>1234</v>
      </c>
      <c r="J539" s="671" t="s">
        <v>1717</v>
      </c>
      <c r="K539" s="671" t="s">
        <v>1718</v>
      </c>
      <c r="L539" s="705">
        <v>25.8</v>
      </c>
      <c r="M539" s="705">
        <v>232.20000000000002</v>
      </c>
      <c r="N539" s="671">
        <v>9</v>
      </c>
      <c r="O539" s="706">
        <v>3</v>
      </c>
      <c r="P539" s="705">
        <v>51.6</v>
      </c>
      <c r="Q539" s="682">
        <v>0.22222222222222221</v>
      </c>
      <c r="R539" s="671">
        <v>2</v>
      </c>
      <c r="S539" s="682">
        <v>0.22222222222222221</v>
      </c>
      <c r="T539" s="706">
        <v>1</v>
      </c>
      <c r="U539" s="242">
        <v>0.33333333333333331</v>
      </c>
    </row>
    <row r="540" spans="1:21" ht="14.4" customHeight="1" x14ac:dyDescent="0.3">
      <c r="A540" s="680">
        <v>18</v>
      </c>
      <c r="B540" s="671" t="s">
        <v>495</v>
      </c>
      <c r="C540" s="671">
        <v>89301182</v>
      </c>
      <c r="D540" s="703" t="s">
        <v>2438</v>
      </c>
      <c r="E540" s="704" t="s">
        <v>1615</v>
      </c>
      <c r="F540" s="671" t="s">
        <v>1586</v>
      </c>
      <c r="G540" s="671" t="s">
        <v>1716</v>
      </c>
      <c r="H540" s="671" t="s">
        <v>494</v>
      </c>
      <c r="I540" s="671" t="s">
        <v>1279</v>
      </c>
      <c r="J540" s="671" t="s">
        <v>1280</v>
      </c>
      <c r="K540" s="671" t="s">
        <v>678</v>
      </c>
      <c r="L540" s="705">
        <v>77.42</v>
      </c>
      <c r="M540" s="705">
        <v>619.36</v>
      </c>
      <c r="N540" s="671">
        <v>8</v>
      </c>
      <c r="O540" s="706">
        <v>2</v>
      </c>
      <c r="P540" s="705">
        <v>541.94000000000005</v>
      </c>
      <c r="Q540" s="682">
        <v>0.87500000000000011</v>
      </c>
      <c r="R540" s="671">
        <v>7</v>
      </c>
      <c r="S540" s="682">
        <v>0.875</v>
      </c>
      <c r="T540" s="706">
        <v>1.5</v>
      </c>
      <c r="U540" s="242">
        <v>0.75</v>
      </c>
    </row>
    <row r="541" spans="1:21" ht="14.4" customHeight="1" x14ac:dyDescent="0.3">
      <c r="A541" s="680">
        <v>18</v>
      </c>
      <c r="B541" s="671" t="s">
        <v>495</v>
      </c>
      <c r="C541" s="671">
        <v>89301182</v>
      </c>
      <c r="D541" s="703" t="s">
        <v>2438</v>
      </c>
      <c r="E541" s="704" t="s">
        <v>1615</v>
      </c>
      <c r="F541" s="671" t="s">
        <v>1586</v>
      </c>
      <c r="G541" s="671" t="s">
        <v>1619</v>
      </c>
      <c r="H541" s="671" t="s">
        <v>869</v>
      </c>
      <c r="I541" s="671" t="s">
        <v>941</v>
      </c>
      <c r="J541" s="671" t="s">
        <v>942</v>
      </c>
      <c r="K541" s="671" t="s">
        <v>939</v>
      </c>
      <c r="L541" s="705">
        <v>232.44</v>
      </c>
      <c r="M541" s="705">
        <v>69732.000000000015</v>
      </c>
      <c r="N541" s="671">
        <v>300</v>
      </c>
      <c r="O541" s="706">
        <v>115</v>
      </c>
      <c r="P541" s="705">
        <v>4183.92</v>
      </c>
      <c r="Q541" s="682">
        <v>5.9999999999999991E-2</v>
      </c>
      <c r="R541" s="671">
        <v>18</v>
      </c>
      <c r="S541" s="682">
        <v>0.06</v>
      </c>
      <c r="T541" s="706">
        <v>6.5</v>
      </c>
      <c r="U541" s="242">
        <v>5.6521739130434782E-2</v>
      </c>
    </row>
    <row r="542" spans="1:21" ht="14.4" customHeight="1" x14ac:dyDescent="0.3">
      <c r="A542" s="680">
        <v>18</v>
      </c>
      <c r="B542" s="671" t="s">
        <v>495</v>
      </c>
      <c r="C542" s="671">
        <v>89301182</v>
      </c>
      <c r="D542" s="703" t="s">
        <v>2438</v>
      </c>
      <c r="E542" s="704" t="s">
        <v>1615</v>
      </c>
      <c r="F542" s="671" t="s">
        <v>1586</v>
      </c>
      <c r="G542" s="671" t="s">
        <v>1619</v>
      </c>
      <c r="H542" s="671" t="s">
        <v>494</v>
      </c>
      <c r="I542" s="671" t="s">
        <v>1855</v>
      </c>
      <c r="J542" s="671" t="s">
        <v>1856</v>
      </c>
      <c r="K542" s="671" t="s">
        <v>1857</v>
      </c>
      <c r="L542" s="705">
        <v>201.75</v>
      </c>
      <c r="M542" s="705">
        <v>1210.5</v>
      </c>
      <c r="N542" s="671">
        <v>6</v>
      </c>
      <c r="O542" s="706">
        <v>1.5</v>
      </c>
      <c r="P542" s="705">
        <v>605.25</v>
      </c>
      <c r="Q542" s="682">
        <v>0.5</v>
      </c>
      <c r="R542" s="671">
        <v>3</v>
      </c>
      <c r="S542" s="682">
        <v>0.5</v>
      </c>
      <c r="T542" s="706">
        <v>1</v>
      </c>
      <c r="U542" s="242">
        <v>0.66666666666666663</v>
      </c>
    </row>
    <row r="543" spans="1:21" ht="14.4" customHeight="1" x14ac:dyDescent="0.3">
      <c r="A543" s="680">
        <v>18</v>
      </c>
      <c r="B543" s="671" t="s">
        <v>495</v>
      </c>
      <c r="C543" s="671">
        <v>89301182</v>
      </c>
      <c r="D543" s="703" t="s">
        <v>2438</v>
      </c>
      <c r="E543" s="704" t="s">
        <v>1615</v>
      </c>
      <c r="F543" s="671" t="s">
        <v>1586</v>
      </c>
      <c r="G543" s="671" t="s">
        <v>1751</v>
      </c>
      <c r="H543" s="671" t="s">
        <v>494</v>
      </c>
      <c r="I543" s="671" t="s">
        <v>1752</v>
      </c>
      <c r="J543" s="671" t="s">
        <v>834</v>
      </c>
      <c r="K543" s="671" t="s">
        <v>1753</v>
      </c>
      <c r="L543" s="705">
        <v>720.54</v>
      </c>
      <c r="M543" s="705">
        <v>2161.62</v>
      </c>
      <c r="N543" s="671">
        <v>3</v>
      </c>
      <c r="O543" s="706">
        <v>2.5</v>
      </c>
      <c r="P543" s="705">
        <v>1441.08</v>
      </c>
      <c r="Q543" s="682">
        <v>0.66666666666666663</v>
      </c>
      <c r="R543" s="671">
        <v>2</v>
      </c>
      <c r="S543" s="682">
        <v>0.66666666666666663</v>
      </c>
      <c r="T543" s="706">
        <v>1.5</v>
      </c>
      <c r="U543" s="242">
        <v>0.6</v>
      </c>
    </row>
    <row r="544" spans="1:21" ht="14.4" customHeight="1" x14ac:dyDescent="0.3">
      <c r="A544" s="680">
        <v>18</v>
      </c>
      <c r="B544" s="671" t="s">
        <v>495</v>
      </c>
      <c r="C544" s="671">
        <v>89301182</v>
      </c>
      <c r="D544" s="703" t="s">
        <v>2438</v>
      </c>
      <c r="E544" s="704" t="s">
        <v>1615</v>
      </c>
      <c r="F544" s="671" t="s">
        <v>1586</v>
      </c>
      <c r="G544" s="671" t="s">
        <v>1861</v>
      </c>
      <c r="H544" s="671" t="s">
        <v>494</v>
      </c>
      <c r="I544" s="671" t="s">
        <v>1862</v>
      </c>
      <c r="J544" s="671" t="s">
        <v>1863</v>
      </c>
      <c r="K544" s="671" t="s">
        <v>1864</v>
      </c>
      <c r="L544" s="705">
        <v>184.54</v>
      </c>
      <c r="M544" s="705">
        <v>738.16</v>
      </c>
      <c r="N544" s="671">
        <v>4</v>
      </c>
      <c r="O544" s="706">
        <v>0.5</v>
      </c>
      <c r="P544" s="705"/>
      <c r="Q544" s="682">
        <v>0</v>
      </c>
      <c r="R544" s="671"/>
      <c r="S544" s="682">
        <v>0</v>
      </c>
      <c r="T544" s="706"/>
      <c r="U544" s="242">
        <v>0</v>
      </c>
    </row>
    <row r="545" spans="1:21" ht="14.4" customHeight="1" x14ac:dyDescent="0.3">
      <c r="A545" s="680">
        <v>18</v>
      </c>
      <c r="B545" s="671" t="s">
        <v>495</v>
      </c>
      <c r="C545" s="671">
        <v>89301182</v>
      </c>
      <c r="D545" s="703" t="s">
        <v>2438</v>
      </c>
      <c r="E545" s="704" t="s">
        <v>1615</v>
      </c>
      <c r="F545" s="671" t="s">
        <v>1586</v>
      </c>
      <c r="G545" s="671" t="s">
        <v>1754</v>
      </c>
      <c r="H545" s="671" t="s">
        <v>494</v>
      </c>
      <c r="I545" s="671" t="s">
        <v>844</v>
      </c>
      <c r="J545" s="671" t="s">
        <v>845</v>
      </c>
      <c r="K545" s="671" t="s">
        <v>846</v>
      </c>
      <c r="L545" s="705">
        <v>162.13</v>
      </c>
      <c r="M545" s="705">
        <v>1134.9099999999999</v>
      </c>
      <c r="N545" s="671">
        <v>7</v>
      </c>
      <c r="O545" s="706">
        <v>0.5</v>
      </c>
      <c r="P545" s="705">
        <v>1134.9099999999999</v>
      </c>
      <c r="Q545" s="682">
        <v>1</v>
      </c>
      <c r="R545" s="671">
        <v>7</v>
      </c>
      <c r="S545" s="682">
        <v>1</v>
      </c>
      <c r="T545" s="706">
        <v>0.5</v>
      </c>
      <c r="U545" s="242">
        <v>1</v>
      </c>
    </row>
    <row r="546" spans="1:21" ht="14.4" customHeight="1" x14ac:dyDescent="0.3">
      <c r="A546" s="680">
        <v>18</v>
      </c>
      <c r="B546" s="671" t="s">
        <v>495</v>
      </c>
      <c r="C546" s="671">
        <v>89301182</v>
      </c>
      <c r="D546" s="703" t="s">
        <v>2438</v>
      </c>
      <c r="E546" s="704" t="s">
        <v>1615</v>
      </c>
      <c r="F546" s="671" t="s">
        <v>1586</v>
      </c>
      <c r="G546" s="671" t="s">
        <v>1754</v>
      </c>
      <c r="H546" s="671" t="s">
        <v>494</v>
      </c>
      <c r="I546" s="671" t="s">
        <v>1755</v>
      </c>
      <c r="J546" s="671" t="s">
        <v>1756</v>
      </c>
      <c r="K546" s="671" t="s">
        <v>523</v>
      </c>
      <c r="L546" s="705">
        <v>216.16</v>
      </c>
      <c r="M546" s="705">
        <v>648.48</v>
      </c>
      <c r="N546" s="671">
        <v>3</v>
      </c>
      <c r="O546" s="706">
        <v>1</v>
      </c>
      <c r="P546" s="705"/>
      <c r="Q546" s="682">
        <v>0</v>
      </c>
      <c r="R546" s="671"/>
      <c r="S546" s="682">
        <v>0</v>
      </c>
      <c r="T546" s="706"/>
      <c r="U546" s="242">
        <v>0</v>
      </c>
    </row>
    <row r="547" spans="1:21" ht="14.4" customHeight="1" x14ac:dyDescent="0.3">
      <c r="A547" s="680">
        <v>18</v>
      </c>
      <c r="B547" s="671" t="s">
        <v>495</v>
      </c>
      <c r="C547" s="671">
        <v>89301182</v>
      </c>
      <c r="D547" s="703" t="s">
        <v>2438</v>
      </c>
      <c r="E547" s="704" t="s">
        <v>1615</v>
      </c>
      <c r="F547" s="671" t="s">
        <v>1586</v>
      </c>
      <c r="G547" s="671" t="s">
        <v>1867</v>
      </c>
      <c r="H547" s="671" t="s">
        <v>869</v>
      </c>
      <c r="I547" s="671" t="s">
        <v>1868</v>
      </c>
      <c r="J547" s="671" t="s">
        <v>1869</v>
      </c>
      <c r="K547" s="671" t="s">
        <v>1870</v>
      </c>
      <c r="L547" s="705">
        <v>887.05</v>
      </c>
      <c r="M547" s="705">
        <v>2661.1499999999996</v>
      </c>
      <c r="N547" s="671">
        <v>3</v>
      </c>
      <c r="O547" s="706">
        <v>1.5</v>
      </c>
      <c r="P547" s="705">
        <v>887.05</v>
      </c>
      <c r="Q547" s="682">
        <v>0.33333333333333337</v>
      </c>
      <c r="R547" s="671">
        <v>1</v>
      </c>
      <c r="S547" s="682">
        <v>0.33333333333333331</v>
      </c>
      <c r="T547" s="706">
        <v>0.5</v>
      </c>
      <c r="U547" s="242">
        <v>0.33333333333333331</v>
      </c>
    </row>
    <row r="548" spans="1:21" ht="14.4" customHeight="1" x14ac:dyDescent="0.3">
      <c r="A548" s="680">
        <v>18</v>
      </c>
      <c r="B548" s="671" t="s">
        <v>495</v>
      </c>
      <c r="C548" s="671">
        <v>89301182</v>
      </c>
      <c r="D548" s="703" t="s">
        <v>2438</v>
      </c>
      <c r="E548" s="704" t="s">
        <v>1615</v>
      </c>
      <c r="F548" s="671" t="s">
        <v>1586</v>
      </c>
      <c r="G548" s="671" t="s">
        <v>2176</v>
      </c>
      <c r="H548" s="671" t="s">
        <v>494</v>
      </c>
      <c r="I548" s="671" t="s">
        <v>2177</v>
      </c>
      <c r="J548" s="671" t="s">
        <v>2178</v>
      </c>
      <c r="K548" s="671" t="s">
        <v>2179</v>
      </c>
      <c r="L548" s="705">
        <v>394.84</v>
      </c>
      <c r="M548" s="705">
        <v>394.84</v>
      </c>
      <c r="N548" s="671">
        <v>1</v>
      </c>
      <c r="O548" s="706">
        <v>1</v>
      </c>
      <c r="P548" s="705"/>
      <c r="Q548" s="682">
        <v>0</v>
      </c>
      <c r="R548" s="671"/>
      <c r="S548" s="682">
        <v>0</v>
      </c>
      <c r="T548" s="706"/>
      <c r="U548" s="242">
        <v>0</v>
      </c>
    </row>
    <row r="549" spans="1:21" ht="14.4" customHeight="1" x14ac:dyDescent="0.3">
      <c r="A549" s="680">
        <v>18</v>
      </c>
      <c r="B549" s="671" t="s">
        <v>495</v>
      </c>
      <c r="C549" s="671">
        <v>89301182</v>
      </c>
      <c r="D549" s="703" t="s">
        <v>2438</v>
      </c>
      <c r="E549" s="704" t="s">
        <v>1615</v>
      </c>
      <c r="F549" s="671" t="s">
        <v>1586</v>
      </c>
      <c r="G549" s="671" t="s">
        <v>1789</v>
      </c>
      <c r="H549" s="671" t="s">
        <v>494</v>
      </c>
      <c r="I549" s="671" t="s">
        <v>563</v>
      </c>
      <c r="J549" s="671" t="s">
        <v>1871</v>
      </c>
      <c r="K549" s="671" t="s">
        <v>1872</v>
      </c>
      <c r="L549" s="705">
        <v>50.95</v>
      </c>
      <c r="M549" s="705">
        <v>407.6</v>
      </c>
      <c r="N549" s="671">
        <v>8</v>
      </c>
      <c r="O549" s="706">
        <v>2.5</v>
      </c>
      <c r="P549" s="705">
        <v>152.85000000000002</v>
      </c>
      <c r="Q549" s="682">
        <v>0.37500000000000006</v>
      </c>
      <c r="R549" s="671">
        <v>3</v>
      </c>
      <c r="S549" s="682">
        <v>0.375</v>
      </c>
      <c r="T549" s="706">
        <v>0.5</v>
      </c>
      <c r="U549" s="242">
        <v>0.2</v>
      </c>
    </row>
    <row r="550" spans="1:21" ht="14.4" customHeight="1" x14ac:dyDescent="0.3">
      <c r="A550" s="680">
        <v>18</v>
      </c>
      <c r="B550" s="671" t="s">
        <v>495</v>
      </c>
      <c r="C550" s="671">
        <v>89301182</v>
      </c>
      <c r="D550" s="703" t="s">
        <v>2438</v>
      </c>
      <c r="E550" s="704" t="s">
        <v>1615</v>
      </c>
      <c r="F550" s="671" t="s">
        <v>1586</v>
      </c>
      <c r="G550" s="671" t="s">
        <v>1873</v>
      </c>
      <c r="H550" s="671" t="s">
        <v>494</v>
      </c>
      <c r="I550" s="671" t="s">
        <v>1190</v>
      </c>
      <c r="J550" s="671" t="s">
        <v>1191</v>
      </c>
      <c r="K550" s="671" t="s">
        <v>1874</v>
      </c>
      <c r="L550" s="705">
        <v>163.9</v>
      </c>
      <c r="M550" s="705">
        <v>3769.7000000000003</v>
      </c>
      <c r="N550" s="671">
        <v>23</v>
      </c>
      <c r="O550" s="706">
        <v>6</v>
      </c>
      <c r="P550" s="705">
        <v>983.4</v>
      </c>
      <c r="Q550" s="682">
        <v>0.2608695652173913</v>
      </c>
      <c r="R550" s="671">
        <v>6</v>
      </c>
      <c r="S550" s="682">
        <v>0.2608695652173913</v>
      </c>
      <c r="T550" s="706">
        <v>1.5</v>
      </c>
      <c r="U550" s="242">
        <v>0.25</v>
      </c>
    </row>
    <row r="551" spans="1:21" ht="14.4" customHeight="1" x14ac:dyDescent="0.3">
      <c r="A551" s="680">
        <v>18</v>
      </c>
      <c r="B551" s="671" t="s">
        <v>495</v>
      </c>
      <c r="C551" s="671">
        <v>89301182</v>
      </c>
      <c r="D551" s="703" t="s">
        <v>2438</v>
      </c>
      <c r="E551" s="704" t="s">
        <v>1615</v>
      </c>
      <c r="F551" s="671" t="s">
        <v>1586</v>
      </c>
      <c r="G551" s="671" t="s">
        <v>1626</v>
      </c>
      <c r="H551" s="671" t="s">
        <v>494</v>
      </c>
      <c r="I551" s="671" t="s">
        <v>1068</v>
      </c>
      <c r="J551" s="671" t="s">
        <v>1069</v>
      </c>
      <c r="K551" s="671" t="s">
        <v>1627</v>
      </c>
      <c r="L551" s="705">
        <v>0</v>
      </c>
      <c r="M551" s="705">
        <v>0</v>
      </c>
      <c r="N551" s="671">
        <v>17</v>
      </c>
      <c r="O551" s="706">
        <v>6.5</v>
      </c>
      <c r="P551" s="705">
        <v>0</v>
      </c>
      <c r="Q551" s="682"/>
      <c r="R551" s="671">
        <v>5</v>
      </c>
      <c r="S551" s="682">
        <v>0.29411764705882354</v>
      </c>
      <c r="T551" s="706">
        <v>2.5</v>
      </c>
      <c r="U551" s="242">
        <v>0.38461538461538464</v>
      </c>
    </row>
    <row r="552" spans="1:21" ht="14.4" customHeight="1" x14ac:dyDescent="0.3">
      <c r="A552" s="680">
        <v>18</v>
      </c>
      <c r="B552" s="671" t="s">
        <v>495</v>
      </c>
      <c r="C552" s="671">
        <v>89301182</v>
      </c>
      <c r="D552" s="703" t="s">
        <v>2438</v>
      </c>
      <c r="E552" s="704" t="s">
        <v>1615</v>
      </c>
      <c r="F552" s="671" t="s">
        <v>1586</v>
      </c>
      <c r="G552" s="671" t="s">
        <v>2180</v>
      </c>
      <c r="H552" s="671" t="s">
        <v>494</v>
      </c>
      <c r="I552" s="671" t="s">
        <v>2181</v>
      </c>
      <c r="J552" s="671" t="s">
        <v>2182</v>
      </c>
      <c r="K552" s="671" t="s">
        <v>2183</v>
      </c>
      <c r="L552" s="705">
        <v>40.36</v>
      </c>
      <c r="M552" s="705">
        <v>40.36</v>
      </c>
      <c r="N552" s="671">
        <v>1</v>
      </c>
      <c r="O552" s="706">
        <v>1</v>
      </c>
      <c r="P552" s="705"/>
      <c r="Q552" s="682">
        <v>0</v>
      </c>
      <c r="R552" s="671"/>
      <c r="S552" s="682">
        <v>0</v>
      </c>
      <c r="T552" s="706"/>
      <c r="U552" s="242">
        <v>0</v>
      </c>
    </row>
    <row r="553" spans="1:21" ht="14.4" customHeight="1" x14ac:dyDescent="0.3">
      <c r="A553" s="680">
        <v>18</v>
      </c>
      <c r="B553" s="671" t="s">
        <v>495</v>
      </c>
      <c r="C553" s="671">
        <v>89301182</v>
      </c>
      <c r="D553" s="703" t="s">
        <v>2438</v>
      </c>
      <c r="E553" s="704" t="s">
        <v>1615</v>
      </c>
      <c r="F553" s="671" t="s">
        <v>1586</v>
      </c>
      <c r="G553" s="671" t="s">
        <v>1632</v>
      </c>
      <c r="H553" s="671" t="s">
        <v>494</v>
      </c>
      <c r="I553" s="671" t="s">
        <v>785</v>
      </c>
      <c r="J553" s="671" t="s">
        <v>1875</v>
      </c>
      <c r="K553" s="671" t="s">
        <v>846</v>
      </c>
      <c r="L553" s="705">
        <v>45.07</v>
      </c>
      <c r="M553" s="705">
        <v>766.19</v>
      </c>
      <c r="N553" s="671">
        <v>17</v>
      </c>
      <c r="O553" s="706">
        <v>3.5</v>
      </c>
      <c r="P553" s="705">
        <v>90.14</v>
      </c>
      <c r="Q553" s="682">
        <v>0.11764705882352941</v>
      </c>
      <c r="R553" s="671">
        <v>2</v>
      </c>
      <c r="S553" s="682">
        <v>0.11764705882352941</v>
      </c>
      <c r="T553" s="706">
        <v>0.5</v>
      </c>
      <c r="U553" s="242">
        <v>0.14285714285714285</v>
      </c>
    </row>
    <row r="554" spans="1:21" ht="14.4" customHeight="1" x14ac:dyDescent="0.3">
      <c r="A554" s="680">
        <v>18</v>
      </c>
      <c r="B554" s="671" t="s">
        <v>495</v>
      </c>
      <c r="C554" s="671">
        <v>89301182</v>
      </c>
      <c r="D554" s="703" t="s">
        <v>2438</v>
      </c>
      <c r="E554" s="704" t="s">
        <v>1615</v>
      </c>
      <c r="F554" s="671" t="s">
        <v>1586</v>
      </c>
      <c r="G554" s="671" t="s">
        <v>1632</v>
      </c>
      <c r="H554" s="671" t="s">
        <v>494</v>
      </c>
      <c r="I554" s="671" t="s">
        <v>1644</v>
      </c>
      <c r="J554" s="671" t="s">
        <v>1633</v>
      </c>
      <c r="K554" s="671" t="s">
        <v>1645</v>
      </c>
      <c r="L554" s="705">
        <v>0</v>
      </c>
      <c r="M554" s="705">
        <v>0</v>
      </c>
      <c r="N554" s="671">
        <v>27</v>
      </c>
      <c r="O554" s="706">
        <v>13</v>
      </c>
      <c r="P554" s="705">
        <v>0</v>
      </c>
      <c r="Q554" s="682"/>
      <c r="R554" s="671">
        <v>6</v>
      </c>
      <c r="S554" s="682">
        <v>0.22222222222222221</v>
      </c>
      <c r="T554" s="706">
        <v>5</v>
      </c>
      <c r="U554" s="242">
        <v>0.38461538461538464</v>
      </c>
    </row>
    <row r="555" spans="1:21" ht="14.4" customHeight="1" x14ac:dyDescent="0.3">
      <c r="A555" s="680">
        <v>18</v>
      </c>
      <c r="B555" s="671" t="s">
        <v>495</v>
      </c>
      <c r="C555" s="671">
        <v>89301182</v>
      </c>
      <c r="D555" s="703" t="s">
        <v>2438</v>
      </c>
      <c r="E555" s="704" t="s">
        <v>1615</v>
      </c>
      <c r="F555" s="671" t="s">
        <v>1586</v>
      </c>
      <c r="G555" s="671" t="s">
        <v>1632</v>
      </c>
      <c r="H555" s="671" t="s">
        <v>494</v>
      </c>
      <c r="I555" s="671" t="s">
        <v>1080</v>
      </c>
      <c r="J555" s="671" t="s">
        <v>1633</v>
      </c>
      <c r="K555" s="671" t="s">
        <v>1634</v>
      </c>
      <c r="L555" s="705">
        <v>20.079999999999998</v>
      </c>
      <c r="M555" s="705">
        <v>40.159999999999997</v>
      </c>
      <c r="N555" s="671">
        <v>2</v>
      </c>
      <c r="O555" s="706">
        <v>1</v>
      </c>
      <c r="P555" s="705">
        <v>40.159999999999997</v>
      </c>
      <c r="Q555" s="682">
        <v>1</v>
      </c>
      <c r="R555" s="671">
        <v>2</v>
      </c>
      <c r="S555" s="682">
        <v>1</v>
      </c>
      <c r="T555" s="706">
        <v>1</v>
      </c>
      <c r="U555" s="242">
        <v>1</v>
      </c>
    </row>
    <row r="556" spans="1:21" ht="14.4" customHeight="1" x14ac:dyDescent="0.3">
      <c r="A556" s="680">
        <v>18</v>
      </c>
      <c r="B556" s="671" t="s">
        <v>495</v>
      </c>
      <c r="C556" s="671">
        <v>89301182</v>
      </c>
      <c r="D556" s="703" t="s">
        <v>2438</v>
      </c>
      <c r="E556" s="704" t="s">
        <v>1615</v>
      </c>
      <c r="F556" s="671" t="s">
        <v>1586</v>
      </c>
      <c r="G556" s="671" t="s">
        <v>1632</v>
      </c>
      <c r="H556" s="671" t="s">
        <v>494</v>
      </c>
      <c r="I556" s="671" t="s">
        <v>2184</v>
      </c>
      <c r="J556" s="671" t="s">
        <v>1875</v>
      </c>
      <c r="K556" s="671" t="s">
        <v>2185</v>
      </c>
      <c r="L556" s="705">
        <v>0</v>
      </c>
      <c r="M556" s="705">
        <v>0</v>
      </c>
      <c r="N556" s="671">
        <v>2</v>
      </c>
      <c r="O556" s="706">
        <v>1</v>
      </c>
      <c r="P556" s="705"/>
      <c r="Q556" s="682"/>
      <c r="R556" s="671"/>
      <c r="S556" s="682">
        <v>0</v>
      </c>
      <c r="T556" s="706"/>
      <c r="U556" s="242">
        <v>0</v>
      </c>
    </row>
    <row r="557" spans="1:21" ht="14.4" customHeight="1" x14ac:dyDescent="0.3">
      <c r="A557" s="680">
        <v>18</v>
      </c>
      <c r="B557" s="671" t="s">
        <v>495</v>
      </c>
      <c r="C557" s="671">
        <v>89301182</v>
      </c>
      <c r="D557" s="703" t="s">
        <v>2438</v>
      </c>
      <c r="E557" s="704" t="s">
        <v>1615</v>
      </c>
      <c r="F557" s="671" t="s">
        <v>1586</v>
      </c>
      <c r="G557" s="671" t="s">
        <v>2031</v>
      </c>
      <c r="H557" s="671" t="s">
        <v>494</v>
      </c>
      <c r="I557" s="671" t="s">
        <v>2186</v>
      </c>
      <c r="J557" s="671" t="s">
        <v>2033</v>
      </c>
      <c r="K557" s="671"/>
      <c r="L557" s="705">
        <v>0</v>
      </c>
      <c r="M557" s="705">
        <v>0</v>
      </c>
      <c r="N557" s="671">
        <v>3</v>
      </c>
      <c r="O557" s="706">
        <v>1</v>
      </c>
      <c r="P557" s="705">
        <v>0</v>
      </c>
      <c r="Q557" s="682"/>
      <c r="R557" s="671">
        <v>3</v>
      </c>
      <c r="S557" s="682">
        <v>1</v>
      </c>
      <c r="T557" s="706">
        <v>1</v>
      </c>
      <c r="U557" s="242">
        <v>1</v>
      </c>
    </row>
    <row r="558" spans="1:21" ht="14.4" customHeight="1" x14ac:dyDescent="0.3">
      <c r="A558" s="680">
        <v>18</v>
      </c>
      <c r="B558" s="671" t="s">
        <v>495</v>
      </c>
      <c r="C558" s="671">
        <v>89301182</v>
      </c>
      <c r="D558" s="703" t="s">
        <v>2438</v>
      </c>
      <c r="E558" s="704" t="s">
        <v>1615</v>
      </c>
      <c r="F558" s="671" t="s">
        <v>1586</v>
      </c>
      <c r="G558" s="671" t="s">
        <v>2187</v>
      </c>
      <c r="H558" s="671" t="s">
        <v>494</v>
      </c>
      <c r="I558" s="671" t="s">
        <v>661</v>
      </c>
      <c r="J558" s="671" t="s">
        <v>662</v>
      </c>
      <c r="K558" s="671" t="s">
        <v>2188</v>
      </c>
      <c r="L558" s="705">
        <v>0</v>
      </c>
      <c r="M558" s="705">
        <v>0</v>
      </c>
      <c r="N558" s="671">
        <v>1</v>
      </c>
      <c r="O558" s="706">
        <v>0.5</v>
      </c>
      <c r="P558" s="705">
        <v>0</v>
      </c>
      <c r="Q558" s="682"/>
      <c r="R558" s="671">
        <v>1</v>
      </c>
      <c r="S558" s="682">
        <v>1</v>
      </c>
      <c r="T558" s="706">
        <v>0.5</v>
      </c>
      <c r="U558" s="242">
        <v>1</v>
      </c>
    </row>
    <row r="559" spans="1:21" ht="14.4" customHeight="1" x14ac:dyDescent="0.3">
      <c r="A559" s="680">
        <v>18</v>
      </c>
      <c r="B559" s="671" t="s">
        <v>495</v>
      </c>
      <c r="C559" s="671">
        <v>89301182</v>
      </c>
      <c r="D559" s="703" t="s">
        <v>2438</v>
      </c>
      <c r="E559" s="704" t="s">
        <v>1615</v>
      </c>
      <c r="F559" s="671" t="s">
        <v>1586</v>
      </c>
      <c r="G559" s="671" t="s">
        <v>1673</v>
      </c>
      <c r="H559" s="671" t="s">
        <v>494</v>
      </c>
      <c r="I559" s="671" t="s">
        <v>2093</v>
      </c>
      <c r="J559" s="671" t="s">
        <v>2094</v>
      </c>
      <c r="K559" s="671" t="s">
        <v>2095</v>
      </c>
      <c r="L559" s="705">
        <v>121.76</v>
      </c>
      <c r="M559" s="705">
        <v>243.52</v>
      </c>
      <c r="N559" s="671">
        <v>2</v>
      </c>
      <c r="O559" s="706">
        <v>0.5</v>
      </c>
      <c r="P559" s="705"/>
      <c r="Q559" s="682">
        <v>0</v>
      </c>
      <c r="R559" s="671"/>
      <c r="S559" s="682">
        <v>0</v>
      </c>
      <c r="T559" s="706"/>
      <c r="U559" s="242">
        <v>0</v>
      </c>
    </row>
    <row r="560" spans="1:21" ht="14.4" customHeight="1" x14ac:dyDescent="0.3">
      <c r="A560" s="680">
        <v>18</v>
      </c>
      <c r="B560" s="671" t="s">
        <v>495</v>
      </c>
      <c r="C560" s="671">
        <v>89301182</v>
      </c>
      <c r="D560" s="703" t="s">
        <v>2438</v>
      </c>
      <c r="E560" s="704" t="s">
        <v>1615</v>
      </c>
      <c r="F560" s="671" t="s">
        <v>1586</v>
      </c>
      <c r="G560" s="671" t="s">
        <v>1646</v>
      </c>
      <c r="H560" s="671" t="s">
        <v>494</v>
      </c>
      <c r="I560" s="671" t="s">
        <v>1052</v>
      </c>
      <c r="J560" s="671" t="s">
        <v>1053</v>
      </c>
      <c r="K560" s="671" t="s">
        <v>1647</v>
      </c>
      <c r="L560" s="705">
        <v>51.62</v>
      </c>
      <c r="M560" s="705">
        <v>567.81999999999994</v>
      </c>
      <c r="N560" s="671">
        <v>11</v>
      </c>
      <c r="O560" s="706">
        <v>2.5</v>
      </c>
      <c r="P560" s="705"/>
      <c r="Q560" s="682">
        <v>0</v>
      </c>
      <c r="R560" s="671"/>
      <c r="S560" s="682">
        <v>0</v>
      </c>
      <c r="T560" s="706"/>
      <c r="U560" s="242">
        <v>0</v>
      </c>
    </row>
    <row r="561" spans="1:21" ht="14.4" customHeight="1" x14ac:dyDescent="0.3">
      <c r="A561" s="680">
        <v>18</v>
      </c>
      <c r="B561" s="671" t="s">
        <v>495</v>
      </c>
      <c r="C561" s="671">
        <v>89301182</v>
      </c>
      <c r="D561" s="703" t="s">
        <v>2438</v>
      </c>
      <c r="E561" s="704" t="s">
        <v>1615</v>
      </c>
      <c r="F561" s="671" t="s">
        <v>1586</v>
      </c>
      <c r="G561" s="671" t="s">
        <v>1646</v>
      </c>
      <c r="H561" s="671" t="s">
        <v>494</v>
      </c>
      <c r="I561" s="671" t="s">
        <v>687</v>
      </c>
      <c r="J561" s="671" t="s">
        <v>688</v>
      </c>
      <c r="K561" s="671" t="s">
        <v>1718</v>
      </c>
      <c r="L561" s="705">
        <v>25.8</v>
      </c>
      <c r="M561" s="705">
        <v>232.20000000000002</v>
      </c>
      <c r="N561" s="671">
        <v>9</v>
      </c>
      <c r="O561" s="706">
        <v>2</v>
      </c>
      <c r="P561" s="705"/>
      <c r="Q561" s="682">
        <v>0</v>
      </c>
      <c r="R561" s="671"/>
      <c r="S561" s="682">
        <v>0</v>
      </c>
      <c r="T561" s="706"/>
      <c r="U561" s="242">
        <v>0</v>
      </c>
    </row>
    <row r="562" spans="1:21" ht="14.4" customHeight="1" x14ac:dyDescent="0.3">
      <c r="A562" s="680">
        <v>18</v>
      </c>
      <c r="B562" s="671" t="s">
        <v>495</v>
      </c>
      <c r="C562" s="671">
        <v>89301182</v>
      </c>
      <c r="D562" s="703" t="s">
        <v>2438</v>
      </c>
      <c r="E562" s="704" t="s">
        <v>1615</v>
      </c>
      <c r="F562" s="671" t="s">
        <v>1586</v>
      </c>
      <c r="G562" s="671" t="s">
        <v>1668</v>
      </c>
      <c r="H562" s="671" t="s">
        <v>494</v>
      </c>
      <c r="I562" s="671" t="s">
        <v>1171</v>
      </c>
      <c r="J562" s="671" t="s">
        <v>1669</v>
      </c>
      <c r="K562" s="671" t="s">
        <v>1670</v>
      </c>
      <c r="L562" s="705">
        <v>55.71</v>
      </c>
      <c r="M562" s="705">
        <v>1114.1999999999998</v>
      </c>
      <c r="N562" s="671">
        <v>20</v>
      </c>
      <c r="O562" s="706">
        <v>8.5</v>
      </c>
      <c r="P562" s="705">
        <v>445.68</v>
      </c>
      <c r="Q562" s="682">
        <v>0.40000000000000008</v>
      </c>
      <c r="R562" s="671">
        <v>8</v>
      </c>
      <c r="S562" s="682">
        <v>0.4</v>
      </c>
      <c r="T562" s="706">
        <v>4.5</v>
      </c>
      <c r="U562" s="242">
        <v>0.52941176470588236</v>
      </c>
    </row>
    <row r="563" spans="1:21" ht="14.4" customHeight="1" x14ac:dyDescent="0.3">
      <c r="A563" s="680">
        <v>18</v>
      </c>
      <c r="B563" s="671" t="s">
        <v>495</v>
      </c>
      <c r="C563" s="671">
        <v>89301182</v>
      </c>
      <c r="D563" s="703" t="s">
        <v>2438</v>
      </c>
      <c r="E563" s="704" t="s">
        <v>1615</v>
      </c>
      <c r="F563" s="671" t="s">
        <v>1586</v>
      </c>
      <c r="G563" s="671" t="s">
        <v>1883</v>
      </c>
      <c r="H563" s="671" t="s">
        <v>494</v>
      </c>
      <c r="I563" s="671" t="s">
        <v>1885</v>
      </c>
      <c r="J563" s="671" t="s">
        <v>1886</v>
      </c>
      <c r="K563" s="671" t="s">
        <v>1887</v>
      </c>
      <c r="L563" s="705">
        <v>641.11</v>
      </c>
      <c r="M563" s="705">
        <v>4487.7700000000004</v>
      </c>
      <c r="N563" s="671">
        <v>7</v>
      </c>
      <c r="O563" s="706">
        <v>2.5</v>
      </c>
      <c r="P563" s="705">
        <v>1923.33</v>
      </c>
      <c r="Q563" s="682">
        <v>0.42857142857142849</v>
      </c>
      <c r="R563" s="671">
        <v>3</v>
      </c>
      <c r="S563" s="682">
        <v>0.42857142857142855</v>
      </c>
      <c r="T563" s="706">
        <v>1</v>
      </c>
      <c r="U563" s="242">
        <v>0.4</v>
      </c>
    </row>
    <row r="564" spans="1:21" ht="14.4" customHeight="1" x14ac:dyDescent="0.3">
      <c r="A564" s="680">
        <v>18</v>
      </c>
      <c r="B564" s="671" t="s">
        <v>495</v>
      </c>
      <c r="C564" s="671">
        <v>89301182</v>
      </c>
      <c r="D564" s="703" t="s">
        <v>2438</v>
      </c>
      <c r="E564" s="704" t="s">
        <v>1615</v>
      </c>
      <c r="F564" s="671" t="s">
        <v>1586</v>
      </c>
      <c r="G564" s="671" t="s">
        <v>2189</v>
      </c>
      <c r="H564" s="671" t="s">
        <v>494</v>
      </c>
      <c r="I564" s="671" t="s">
        <v>2190</v>
      </c>
      <c r="J564" s="671" t="s">
        <v>2191</v>
      </c>
      <c r="K564" s="671" t="s">
        <v>2192</v>
      </c>
      <c r="L564" s="705">
        <v>0</v>
      </c>
      <c r="M564" s="705">
        <v>0</v>
      </c>
      <c r="N564" s="671">
        <v>1</v>
      </c>
      <c r="O564" s="706">
        <v>1</v>
      </c>
      <c r="P564" s="705">
        <v>0</v>
      </c>
      <c r="Q564" s="682"/>
      <c r="R564" s="671">
        <v>1</v>
      </c>
      <c r="S564" s="682">
        <v>1</v>
      </c>
      <c r="T564" s="706">
        <v>1</v>
      </c>
      <c r="U564" s="242">
        <v>1</v>
      </c>
    </row>
    <row r="565" spans="1:21" ht="14.4" customHeight="1" x14ac:dyDescent="0.3">
      <c r="A565" s="680">
        <v>18</v>
      </c>
      <c r="B565" s="671" t="s">
        <v>495</v>
      </c>
      <c r="C565" s="671">
        <v>89301182</v>
      </c>
      <c r="D565" s="703" t="s">
        <v>2438</v>
      </c>
      <c r="E565" s="704" t="s">
        <v>1615</v>
      </c>
      <c r="F565" s="671" t="s">
        <v>1586</v>
      </c>
      <c r="G565" s="671" t="s">
        <v>1620</v>
      </c>
      <c r="H565" s="671" t="s">
        <v>494</v>
      </c>
      <c r="I565" s="671" t="s">
        <v>2193</v>
      </c>
      <c r="J565" s="671" t="s">
        <v>2194</v>
      </c>
      <c r="K565" s="671" t="s">
        <v>2101</v>
      </c>
      <c r="L565" s="705">
        <v>486.92</v>
      </c>
      <c r="M565" s="705">
        <v>486.92</v>
      </c>
      <c r="N565" s="671">
        <v>1</v>
      </c>
      <c r="O565" s="706">
        <v>0.5</v>
      </c>
      <c r="P565" s="705">
        <v>486.92</v>
      </c>
      <c r="Q565" s="682">
        <v>1</v>
      </c>
      <c r="R565" s="671">
        <v>1</v>
      </c>
      <c r="S565" s="682">
        <v>1</v>
      </c>
      <c r="T565" s="706">
        <v>0.5</v>
      </c>
      <c r="U565" s="242">
        <v>1</v>
      </c>
    </row>
    <row r="566" spans="1:21" ht="14.4" customHeight="1" x14ac:dyDescent="0.3">
      <c r="A566" s="680">
        <v>18</v>
      </c>
      <c r="B566" s="671" t="s">
        <v>495</v>
      </c>
      <c r="C566" s="671">
        <v>89301182</v>
      </c>
      <c r="D566" s="703" t="s">
        <v>2438</v>
      </c>
      <c r="E566" s="704" t="s">
        <v>1615</v>
      </c>
      <c r="F566" s="671" t="s">
        <v>1586</v>
      </c>
      <c r="G566" s="671" t="s">
        <v>1620</v>
      </c>
      <c r="H566" s="671" t="s">
        <v>869</v>
      </c>
      <c r="I566" s="671" t="s">
        <v>1696</v>
      </c>
      <c r="J566" s="671" t="s">
        <v>1697</v>
      </c>
      <c r="K566" s="671" t="s">
        <v>1698</v>
      </c>
      <c r="L566" s="705">
        <v>411.52</v>
      </c>
      <c r="M566" s="705">
        <v>10288</v>
      </c>
      <c r="N566" s="671">
        <v>25</v>
      </c>
      <c r="O566" s="706">
        <v>10.5</v>
      </c>
      <c r="P566" s="705"/>
      <c r="Q566" s="682">
        <v>0</v>
      </c>
      <c r="R566" s="671"/>
      <c r="S566" s="682">
        <v>0</v>
      </c>
      <c r="T566" s="706"/>
      <c r="U566" s="242">
        <v>0</v>
      </c>
    </row>
    <row r="567" spans="1:21" ht="14.4" customHeight="1" x14ac:dyDescent="0.3">
      <c r="A567" s="680">
        <v>18</v>
      </c>
      <c r="B567" s="671" t="s">
        <v>495</v>
      </c>
      <c r="C567" s="671">
        <v>89301182</v>
      </c>
      <c r="D567" s="703" t="s">
        <v>2438</v>
      </c>
      <c r="E567" s="704" t="s">
        <v>1615</v>
      </c>
      <c r="F567" s="671" t="s">
        <v>1586</v>
      </c>
      <c r="G567" s="671" t="s">
        <v>1620</v>
      </c>
      <c r="H567" s="671" t="s">
        <v>869</v>
      </c>
      <c r="I567" s="671" t="s">
        <v>1722</v>
      </c>
      <c r="J567" s="671" t="s">
        <v>1723</v>
      </c>
      <c r="K567" s="671" t="s">
        <v>523</v>
      </c>
      <c r="L567" s="705">
        <v>154.32</v>
      </c>
      <c r="M567" s="705">
        <v>1697.52</v>
      </c>
      <c r="N567" s="671">
        <v>11</v>
      </c>
      <c r="O567" s="706">
        <v>2</v>
      </c>
      <c r="P567" s="705"/>
      <c r="Q567" s="682">
        <v>0</v>
      </c>
      <c r="R567" s="671"/>
      <c r="S567" s="682">
        <v>0</v>
      </c>
      <c r="T567" s="706"/>
      <c r="U567" s="242">
        <v>0</v>
      </c>
    </row>
    <row r="568" spans="1:21" ht="14.4" customHeight="1" x14ac:dyDescent="0.3">
      <c r="A568" s="680">
        <v>18</v>
      </c>
      <c r="B568" s="671" t="s">
        <v>495</v>
      </c>
      <c r="C568" s="671">
        <v>89301182</v>
      </c>
      <c r="D568" s="703" t="s">
        <v>2438</v>
      </c>
      <c r="E568" s="704" t="s">
        <v>1615</v>
      </c>
      <c r="F568" s="671" t="s">
        <v>1586</v>
      </c>
      <c r="G568" s="671" t="s">
        <v>1620</v>
      </c>
      <c r="H568" s="671" t="s">
        <v>869</v>
      </c>
      <c r="I568" s="671" t="s">
        <v>947</v>
      </c>
      <c r="J568" s="671" t="s">
        <v>948</v>
      </c>
      <c r="K568" s="671" t="s">
        <v>949</v>
      </c>
      <c r="L568" s="705">
        <v>38.590000000000003</v>
      </c>
      <c r="M568" s="705">
        <v>1003.3400000000001</v>
      </c>
      <c r="N568" s="671">
        <v>26</v>
      </c>
      <c r="O568" s="706">
        <v>6</v>
      </c>
      <c r="P568" s="705"/>
      <c r="Q568" s="682">
        <v>0</v>
      </c>
      <c r="R568" s="671"/>
      <c r="S568" s="682">
        <v>0</v>
      </c>
      <c r="T568" s="706"/>
      <c r="U568" s="242">
        <v>0</v>
      </c>
    </row>
    <row r="569" spans="1:21" ht="14.4" customHeight="1" x14ac:dyDescent="0.3">
      <c r="A569" s="680">
        <v>18</v>
      </c>
      <c r="B569" s="671" t="s">
        <v>495</v>
      </c>
      <c r="C569" s="671">
        <v>89301182</v>
      </c>
      <c r="D569" s="703" t="s">
        <v>2438</v>
      </c>
      <c r="E569" s="704" t="s">
        <v>1615</v>
      </c>
      <c r="F569" s="671" t="s">
        <v>1586</v>
      </c>
      <c r="G569" s="671" t="s">
        <v>1620</v>
      </c>
      <c r="H569" s="671" t="s">
        <v>494</v>
      </c>
      <c r="I569" s="671" t="s">
        <v>2195</v>
      </c>
      <c r="J569" s="671" t="s">
        <v>1697</v>
      </c>
      <c r="K569" s="671" t="s">
        <v>1028</v>
      </c>
      <c r="L569" s="705">
        <v>205.76</v>
      </c>
      <c r="M569" s="705">
        <v>205.76</v>
      </c>
      <c r="N569" s="671">
        <v>1</v>
      </c>
      <c r="O569" s="706">
        <v>1</v>
      </c>
      <c r="P569" s="705"/>
      <c r="Q569" s="682">
        <v>0</v>
      </c>
      <c r="R569" s="671"/>
      <c r="S569" s="682">
        <v>0</v>
      </c>
      <c r="T569" s="706"/>
      <c r="U569" s="242">
        <v>0</v>
      </c>
    </row>
    <row r="570" spans="1:21" ht="14.4" customHeight="1" x14ac:dyDescent="0.3">
      <c r="A570" s="680">
        <v>18</v>
      </c>
      <c r="B570" s="671" t="s">
        <v>495</v>
      </c>
      <c r="C570" s="671">
        <v>89301182</v>
      </c>
      <c r="D570" s="703" t="s">
        <v>2438</v>
      </c>
      <c r="E570" s="704" t="s">
        <v>1615</v>
      </c>
      <c r="F570" s="671" t="s">
        <v>1586</v>
      </c>
      <c r="G570" s="671" t="s">
        <v>1620</v>
      </c>
      <c r="H570" s="671" t="s">
        <v>494</v>
      </c>
      <c r="I570" s="671" t="s">
        <v>2196</v>
      </c>
      <c r="J570" s="671" t="s">
        <v>2197</v>
      </c>
      <c r="K570" s="671" t="s">
        <v>1925</v>
      </c>
      <c r="L570" s="705">
        <v>866.22</v>
      </c>
      <c r="M570" s="705">
        <v>866.22</v>
      </c>
      <c r="N570" s="671">
        <v>1</v>
      </c>
      <c r="O570" s="706">
        <v>0.5</v>
      </c>
      <c r="P570" s="705"/>
      <c r="Q570" s="682">
        <v>0</v>
      </c>
      <c r="R570" s="671"/>
      <c r="S570" s="682">
        <v>0</v>
      </c>
      <c r="T570" s="706"/>
      <c r="U570" s="242">
        <v>0</v>
      </c>
    </row>
    <row r="571" spans="1:21" ht="14.4" customHeight="1" x14ac:dyDescent="0.3">
      <c r="A571" s="680">
        <v>18</v>
      </c>
      <c r="B571" s="671" t="s">
        <v>495</v>
      </c>
      <c r="C571" s="671">
        <v>89301182</v>
      </c>
      <c r="D571" s="703" t="s">
        <v>2438</v>
      </c>
      <c r="E571" s="704" t="s">
        <v>1615</v>
      </c>
      <c r="F571" s="671" t="s">
        <v>1586</v>
      </c>
      <c r="G571" s="671" t="s">
        <v>1620</v>
      </c>
      <c r="H571" s="671" t="s">
        <v>494</v>
      </c>
      <c r="I571" s="671" t="s">
        <v>2198</v>
      </c>
      <c r="J571" s="671" t="s">
        <v>1033</v>
      </c>
      <c r="K571" s="671" t="s">
        <v>2199</v>
      </c>
      <c r="L571" s="705">
        <v>0</v>
      </c>
      <c r="M571" s="705">
        <v>0</v>
      </c>
      <c r="N571" s="671">
        <v>2</v>
      </c>
      <c r="O571" s="706">
        <v>0.5</v>
      </c>
      <c r="P571" s="705">
        <v>0</v>
      </c>
      <c r="Q571" s="682"/>
      <c r="R571" s="671">
        <v>2</v>
      </c>
      <c r="S571" s="682">
        <v>1</v>
      </c>
      <c r="T571" s="706">
        <v>0.5</v>
      </c>
      <c r="U571" s="242">
        <v>1</v>
      </c>
    </row>
    <row r="572" spans="1:21" ht="14.4" customHeight="1" x14ac:dyDescent="0.3">
      <c r="A572" s="680">
        <v>18</v>
      </c>
      <c r="B572" s="671" t="s">
        <v>495</v>
      </c>
      <c r="C572" s="671">
        <v>89301182</v>
      </c>
      <c r="D572" s="703" t="s">
        <v>2438</v>
      </c>
      <c r="E572" s="704" t="s">
        <v>1615</v>
      </c>
      <c r="F572" s="671" t="s">
        <v>1586</v>
      </c>
      <c r="G572" s="671" t="s">
        <v>1621</v>
      </c>
      <c r="H572" s="671" t="s">
        <v>869</v>
      </c>
      <c r="I572" s="671" t="s">
        <v>1371</v>
      </c>
      <c r="J572" s="671" t="s">
        <v>1522</v>
      </c>
      <c r="K572" s="671" t="s">
        <v>1572</v>
      </c>
      <c r="L572" s="705">
        <v>465.7</v>
      </c>
      <c r="M572" s="705">
        <v>2328.5</v>
      </c>
      <c r="N572" s="671">
        <v>5</v>
      </c>
      <c r="O572" s="706">
        <v>4.5</v>
      </c>
      <c r="P572" s="705">
        <v>465.7</v>
      </c>
      <c r="Q572" s="682">
        <v>0.19999999999999998</v>
      </c>
      <c r="R572" s="671">
        <v>1</v>
      </c>
      <c r="S572" s="682">
        <v>0.2</v>
      </c>
      <c r="T572" s="706">
        <v>0.5</v>
      </c>
      <c r="U572" s="242">
        <v>0.1111111111111111</v>
      </c>
    </row>
    <row r="573" spans="1:21" ht="14.4" customHeight="1" x14ac:dyDescent="0.3">
      <c r="A573" s="680">
        <v>18</v>
      </c>
      <c r="B573" s="671" t="s">
        <v>495</v>
      </c>
      <c r="C573" s="671">
        <v>89301182</v>
      </c>
      <c r="D573" s="703" t="s">
        <v>2438</v>
      </c>
      <c r="E573" s="704" t="s">
        <v>1615</v>
      </c>
      <c r="F573" s="671" t="s">
        <v>1586</v>
      </c>
      <c r="G573" s="671" t="s">
        <v>1621</v>
      </c>
      <c r="H573" s="671" t="s">
        <v>869</v>
      </c>
      <c r="I573" s="671" t="s">
        <v>1113</v>
      </c>
      <c r="J573" s="671" t="s">
        <v>1557</v>
      </c>
      <c r="K573" s="671" t="s">
        <v>1558</v>
      </c>
      <c r="L573" s="705">
        <v>376.75</v>
      </c>
      <c r="M573" s="705">
        <v>1130.25</v>
      </c>
      <c r="N573" s="671">
        <v>3</v>
      </c>
      <c r="O573" s="706">
        <v>3</v>
      </c>
      <c r="P573" s="705"/>
      <c r="Q573" s="682">
        <v>0</v>
      </c>
      <c r="R573" s="671"/>
      <c r="S573" s="682">
        <v>0</v>
      </c>
      <c r="T573" s="706"/>
      <c r="U573" s="242">
        <v>0</v>
      </c>
    </row>
    <row r="574" spans="1:21" ht="14.4" customHeight="1" x14ac:dyDescent="0.3">
      <c r="A574" s="680">
        <v>18</v>
      </c>
      <c r="B574" s="671" t="s">
        <v>495</v>
      </c>
      <c r="C574" s="671">
        <v>89301182</v>
      </c>
      <c r="D574" s="703" t="s">
        <v>2438</v>
      </c>
      <c r="E574" s="704" t="s">
        <v>1615</v>
      </c>
      <c r="F574" s="671" t="s">
        <v>1586</v>
      </c>
      <c r="G574" s="671" t="s">
        <v>1677</v>
      </c>
      <c r="H574" s="671" t="s">
        <v>869</v>
      </c>
      <c r="I574" s="671" t="s">
        <v>1724</v>
      </c>
      <c r="J574" s="671" t="s">
        <v>1382</v>
      </c>
      <c r="K574" s="671" t="s">
        <v>1725</v>
      </c>
      <c r="L574" s="705">
        <v>65.06</v>
      </c>
      <c r="M574" s="705">
        <v>650.6</v>
      </c>
      <c r="N574" s="671">
        <v>10</v>
      </c>
      <c r="O574" s="706">
        <v>3</v>
      </c>
      <c r="P574" s="705">
        <v>130.12</v>
      </c>
      <c r="Q574" s="682">
        <v>0.2</v>
      </c>
      <c r="R574" s="671">
        <v>2</v>
      </c>
      <c r="S574" s="682">
        <v>0.2</v>
      </c>
      <c r="T574" s="706">
        <v>1</v>
      </c>
      <c r="U574" s="242">
        <v>0.33333333333333331</v>
      </c>
    </row>
    <row r="575" spans="1:21" ht="14.4" customHeight="1" x14ac:dyDescent="0.3">
      <c r="A575" s="680">
        <v>18</v>
      </c>
      <c r="B575" s="671" t="s">
        <v>495</v>
      </c>
      <c r="C575" s="671">
        <v>89301182</v>
      </c>
      <c r="D575" s="703" t="s">
        <v>2438</v>
      </c>
      <c r="E575" s="704" t="s">
        <v>1615</v>
      </c>
      <c r="F575" s="671" t="s">
        <v>1586</v>
      </c>
      <c r="G575" s="671" t="s">
        <v>1677</v>
      </c>
      <c r="H575" s="671" t="s">
        <v>869</v>
      </c>
      <c r="I575" s="671" t="s">
        <v>1898</v>
      </c>
      <c r="J575" s="671" t="s">
        <v>1366</v>
      </c>
      <c r="K575" s="671" t="s">
        <v>1899</v>
      </c>
      <c r="L575" s="705">
        <v>578.23</v>
      </c>
      <c r="M575" s="705">
        <v>1156.46</v>
      </c>
      <c r="N575" s="671">
        <v>2</v>
      </c>
      <c r="O575" s="706">
        <v>0.5</v>
      </c>
      <c r="P575" s="705"/>
      <c r="Q575" s="682">
        <v>0</v>
      </c>
      <c r="R575" s="671"/>
      <c r="S575" s="682">
        <v>0</v>
      </c>
      <c r="T575" s="706"/>
      <c r="U575" s="242">
        <v>0</v>
      </c>
    </row>
    <row r="576" spans="1:21" ht="14.4" customHeight="1" x14ac:dyDescent="0.3">
      <c r="A576" s="680">
        <v>18</v>
      </c>
      <c r="B576" s="671" t="s">
        <v>495</v>
      </c>
      <c r="C576" s="671">
        <v>89301182</v>
      </c>
      <c r="D576" s="703" t="s">
        <v>2438</v>
      </c>
      <c r="E576" s="704" t="s">
        <v>1615</v>
      </c>
      <c r="F576" s="671" t="s">
        <v>1586</v>
      </c>
      <c r="G576" s="671" t="s">
        <v>1680</v>
      </c>
      <c r="H576" s="671" t="s">
        <v>494</v>
      </c>
      <c r="I576" s="671" t="s">
        <v>1048</v>
      </c>
      <c r="J576" s="671" t="s">
        <v>1049</v>
      </c>
      <c r="K576" s="671" t="s">
        <v>1681</v>
      </c>
      <c r="L576" s="705">
        <v>66.13</v>
      </c>
      <c r="M576" s="705">
        <v>727.43</v>
      </c>
      <c r="N576" s="671">
        <v>11</v>
      </c>
      <c r="O576" s="706">
        <v>6</v>
      </c>
      <c r="P576" s="705">
        <v>330.65</v>
      </c>
      <c r="Q576" s="682">
        <v>0.45454545454545453</v>
      </c>
      <c r="R576" s="671">
        <v>5</v>
      </c>
      <c r="S576" s="682">
        <v>0.45454545454545453</v>
      </c>
      <c r="T576" s="706">
        <v>3</v>
      </c>
      <c r="U576" s="242">
        <v>0.5</v>
      </c>
    </row>
    <row r="577" spans="1:21" ht="14.4" customHeight="1" x14ac:dyDescent="0.3">
      <c r="A577" s="680">
        <v>18</v>
      </c>
      <c r="B577" s="671" t="s">
        <v>495</v>
      </c>
      <c r="C577" s="671">
        <v>89301182</v>
      </c>
      <c r="D577" s="703" t="s">
        <v>2438</v>
      </c>
      <c r="E577" s="704" t="s">
        <v>1615</v>
      </c>
      <c r="F577" s="671" t="s">
        <v>1586</v>
      </c>
      <c r="G577" s="671" t="s">
        <v>1726</v>
      </c>
      <c r="H577" s="671" t="s">
        <v>494</v>
      </c>
      <c r="I577" s="671" t="s">
        <v>1727</v>
      </c>
      <c r="J577" s="671" t="s">
        <v>1728</v>
      </c>
      <c r="K577" s="671" t="s">
        <v>1729</v>
      </c>
      <c r="L577" s="705">
        <v>211.21</v>
      </c>
      <c r="M577" s="705">
        <v>211.21</v>
      </c>
      <c r="N577" s="671">
        <v>1</v>
      </c>
      <c r="O577" s="706">
        <v>0.5</v>
      </c>
      <c r="P577" s="705">
        <v>211.21</v>
      </c>
      <c r="Q577" s="682">
        <v>1</v>
      </c>
      <c r="R577" s="671">
        <v>1</v>
      </c>
      <c r="S577" s="682">
        <v>1</v>
      </c>
      <c r="T577" s="706">
        <v>0.5</v>
      </c>
      <c r="U577" s="242">
        <v>1</v>
      </c>
    </row>
    <row r="578" spans="1:21" ht="14.4" customHeight="1" x14ac:dyDescent="0.3">
      <c r="A578" s="680">
        <v>18</v>
      </c>
      <c r="B578" s="671" t="s">
        <v>495</v>
      </c>
      <c r="C578" s="671">
        <v>89301182</v>
      </c>
      <c r="D578" s="703" t="s">
        <v>2438</v>
      </c>
      <c r="E578" s="704" t="s">
        <v>1615</v>
      </c>
      <c r="F578" s="671" t="s">
        <v>1586</v>
      </c>
      <c r="G578" s="671" t="s">
        <v>1909</v>
      </c>
      <c r="H578" s="671" t="s">
        <v>494</v>
      </c>
      <c r="I578" s="671" t="s">
        <v>1910</v>
      </c>
      <c r="J578" s="671" t="s">
        <v>1911</v>
      </c>
      <c r="K578" s="671" t="s">
        <v>1912</v>
      </c>
      <c r="L578" s="705">
        <v>0</v>
      </c>
      <c r="M578" s="705">
        <v>0</v>
      </c>
      <c r="N578" s="671">
        <v>3</v>
      </c>
      <c r="O578" s="706">
        <v>1</v>
      </c>
      <c r="P578" s="705"/>
      <c r="Q578" s="682"/>
      <c r="R578" s="671"/>
      <c r="S578" s="682">
        <v>0</v>
      </c>
      <c r="T578" s="706"/>
      <c r="U578" s="242">
        <v>0</v>
      </c>
    </row>
    <row r="579" spans="1:21" ht="14.4" customHeight="1" x14ac:dyDescent="0.3">
      <c r="A579" s="680">
        <v>18</v>
      </c>
      <c r="B579" s="671" t="s">
        <v>495</v>
      </c>
      <c r="C579" s="671">
        <v>89301182</v>
      </c>
      <c r="D579" s="703" t="s">
        <v>2438</v>
      </c>
      <c r="E579" s="704" t="s">
        <v>1615</v>
      </c>
      <c r="F579" s="671" t="s">
        <v>1586</v>
      </c>
      <c r="G579" s="671" t="s">
        <v>1741</v>
      </c>
      <c r="H579" s="671" t="s">
        <v>494</v>
      </c>
      <c r="I579" s="671" t="s">
        <v>1742</v>
      </c>
      <c r="J579" s="671" t="s">
        <v>755</v>
      </c>
      <c r="K579" s="671" t="s">
        <v>756</v>
      </c>
      <c r="L579" s="705">
        <v>98.31</v>
      </c>
      <c r="M579" s="705">
        <v>884.79</v>
      </c>
      <c r="N579" s="671">
        <v>9</v>
      </c>
      <c r="O579" s="706">
        <v>2.5</v>
      </c>
      <c r="P579" s="705">
        <v>589.86</v>
      </c>
      <c r="Q579" s="682">
        <v>0.66666666666666674</v>
      </c>
      <c r="R579" s="671">
        <v>6</v>
      </c>
      <c r="S579" s="682">
        <v>0.66666666666666663</v>
      </c>
      <c r="T579" s="706">
        <v>1</v>
      </c>
      <c r="U579" s="242">
        <v>0.4</v>
      </c>
    </row>
    <row r="580" spans="1:21" ht="14.4" customHeight="1" x14ac:dyDescent="0.3">
      <c r="A580" s="680">
        <v>18</v>
      </c>
      <c r="B580" s="671" t="s">
        <v>495</v>
      </c>
      <c r="C580" s="671">
        <v>89301182</v>
      </c>
      <c r="D580" s="703" t="s">
        <v>2438</v>
      </c>
      <c r="E580" s="704" t="s">
        <v>1615</v>
      </c>
      <c r="F580" s="671" t="s">
        <v>1586</v>
      </c>
      <c r="G580" s="671" t="s">
        <v>1622</v>
      </c>
      <c r="H580" s="671" t="s">
        <v>494</v>
      </c>
      <c r="I580" s="671" t="s">
        <v>2200</v>
      </c>
      <c r="J580" s="671" t="s">
        <v>2201</v>
      </c>
      <c r="K580" s="671" t="s">
        <v>1914</v>
      </c>
      <c r="L580" s="705">
        <v>1324.77</v>
      </c>
      <c r="M580" s="705">
        <v>1324.77</v>
      </c>
      <c r="N580" s="671">
        <v>1</v>
      </c>
      <c r="O580" s="706">
        <v>1</v>
      </c>
      <c r="P580" s="705"/>
      <c r="Q580" s="682">
        <v>0</v>
      </c>
      <c r="R580" s="671"/>
      <c r="S580" s="682">
        <v>0</v>
      </c>
      <c r="T580" s="706"/>
      <c r="U580" s="242">
        <v>0</v>
      </c>
    </row>
    <row r="581" spans="1:21" ht="14.4" customHeight="1" x14ac:dyDescent="0.3">
      <c r="A581" s="680">
        <v>18</v>
      </c>
      <c r="B581" s="671" t="s">
        <v>495</v>
      </c>
      <c r="C581" s="671">
        <v>89301182</v>
      </c>
      <c r="D581" s="703" t="s">
        <v>2438</v>
      </c>
      <c r="E581" s="704" t="s">
        <v>1615</v>
      </c>
      <c r="F581" s="671" t="s">
        <v>1586</v>
      </c>
      <c r="G581" s="671" t="s">
        <v>1622</v>
      </c>
      <c r="H581" s="671" t="s">
        <v>494</v>
      </c>
      <c r="I581" s="671" t="s">
        <v>2202</v>
      </c>
      <c r="J581" s="671" t="s">
        <v>2203</v>
      </c>
      <c r="K581" s="671" t="s">
        <v>939</v>
      </c>
      <c r="L581" s="705">
        <v>709.69</v>
      </c>
      <c r="M581" s="705">
        <v>1419.38</v>
      </c>
      <c r="N581" s="671">
        <v>2</v>
      </c>
      <c r="O581" s="706">
        <v>0.5</v>
      </c>
      <c r="P581" s="705"/>
      <c r="Q581" s="682">
        <v>0</v>
      </c>
      <c r="R581" s="671"/>
      <c r="S581" s="682">
        <v>0</v>
      </c>
      <c r="T581" s="706"/>
      <c r="U581" s="242">
        <v>0</v>
      </c>
    </row>
    <row r="582" spans="1:21" ht="14.4" customHeight="1" x14ac:dyDescent="0.3">
      <c r="A582" s="680">
        <v>18</v>
      </c>
      <c r="B582" s="671" t="s">
        <v>495</v>
      </c>
      <c r="C582" s="671">
        <v>89301182</v>
      </c>
      <c r="D582" s="703" t="s">
        <v>2438</v>
      </c>
      <c r="E582" s="704" t="s">
        <v>1615</v>
      </c>
      <c r="F582" s="671" t="s">
        <v>1586</v>
      </c>
      <c r="G582" s="671" t="s">
        <v>1622</v>
      </c>
      <c r="H582" s="671" t="s">
        <v>494</v>
      </c>
      <c r="I582" s="671" t="s">
        <v>2204</v>
      </c>
      <c r="J582" s="671" t="s">
        <v>2203</v>
      </c>
      <c r="K582" s="671" t="s">
        <v>1857</v>
      </c>
      <c r="L582" s="705">
        <v>0</v>
      </c>
      <c r="M582" s="705">
        <v>0</v>
      </c>
      <c r="N582" s="671">
        <v>7</v>
      </c>
      <c r="O582" s="706">
        <v>3.5</v>
      </c>
      <c r="P582" s="705"/>
      <c r="Q582" s="682"/>
      <c r="R582" s="671"/>
      <c r="S582" s="682">
        <v>0</v>
      </c>
      <c r="T582" s="706"/>
      <c r="U582" s="242">
        <v>0</v>
      </c>
    </row>
    <row r="583" spans="1:21" ht="14.4" customHeight="1" x14ac:dyDescent="0.3">
      <c r="A583" s="680">
        <v>18</v>
      </c>
      <c r="B583" s="671" t="s">
        <v>495</v>
      </c>
      <c r="C583" s="671">
        <v>89301182</v>
      </c>
      <c r="D583" s="703" t="s">
        <v>2438</v>
      </c>
      <c r="E583" s="704" t="s">
        <v>1615</v>
      </c>
      <c r="F583" s="671" t="s">
        <v>1586</v>
      </c>
      <c r="G583" s="671" t="s">
        <v>1622</v>
      </c>
      <c r="H583" s="671" t="s">
        <v>494</v>
      </c>
      <c r="I583" s="671" t="s">
        <v>2205</v>
      </c>
      <c r="J583" s="671" t="s">
        <v>2206</v>
      </c>
      <c r="K583" s="671" t="s">
        <v>2207</v>
      </c>
      <c r="L583" s="705">
        <v>0</v>
      </c>
      <c r="M583" s="705">
        <v>0</v>
      </c>
      <c r="N583" s="671">
        <v>1</v>
      </c>
      <c r="O583" s="706">
        <v>1</v>
      </c>
      <c r="P583" s="705"/>
      <c r="Q583" s="682"/>
      <c r="R583" s="671"/>
      <c r="S583" s="682">
        <v>0</v>
      </c>
      <c r="T583" s="706"/>
      <c r="U583" s="242">
        <v>0</v>
      </c>
    </row>
    <row r="584" spans="1:21" ht="14.4" customHeight="1" x14ac:dyDescent="0.3">
      <c r="A584" s="680">
        <v>18</v>
      </c>
      <c r="B584" s="671" t="s">
        <v>495</v>
      </c>
      <c r="C584" s="671">
        <v>89301182</v>
      </c>
      <c r="D584" s="703" t="s">
        <v>2438</v>
      </c>
      <c r="E584" s="704" t="s">
        <v>1615</v>
      </c>
      <c r="F584" s="671" t="s">
        <v>1586</v>
      </c>
      <c r="G584" s="671" t="s">
        <v>1622</v>
      </c>
      <c r="H584" s="671" t="s">
        <v>494</v>
      </c>
      <c r="I584" s="671" t="s">
        <v>2208</v>
      </c>
      <c r="J584" s="671" t="s">
        <v>2209</v>
      </c>
      <c r="K584" s="671" t="s">
        <v>939</v>
      </c>
      <c r="L584" s="705">
        <v>0</v>
      </c>
      <c r="M584" s="705">
        <v>0</v>
      </c>
      <c r="N584" s="671">
        <v>1</v>
      </c>
      <c r="O584" s="706">
        <v>1</v>
      </c>
      <c r="P584" s="705"/>
      <c r="Q584" s="682"/>
      <c r="R584" s="671"/>
      <c r="S584" s="682">
        <v>0</v>
      </c>
      <c r="T584" s="706"/>
      <c r="U584" s="242">
        <v>0</v>
      </c>
    </row>
    <row r="585" spans="1:21" ht="14.4" customHeight="1" x14ac:dyDescent="0.3">
      <c r="A585" s="680">
        <v>18</v>
      </c>
      <c r="B585" s="671" t="s">
        <v>495</v>
      </c>
      <c r="C585" s="671">
        <v>89301182</v>
      </c>
      <c r="D585" s="703" t="s">
        <v>2438</v>
      </c>
      <c r="E585" s="704" t="s">
        <v>1615</v>
      </c>
      <c r="F585" s="671" t="s">
        <v>1586</v>
      </c>
      <c r="G585" s="671" t="s">
        <v>1622</v>
      </c>
      <c r="H585" s="671" t="s">
        <v>494</v>
      </c>
      <c r="I585" s="671" t="s">
        <v>2210</v>
      </c>
      <c r="J585" s="671" t="s">
        <v>2203</v>
      </c>
      <c r="K585" s="671" t="s">
        <v>2211</v>
      </c>
      <c r="L585" s="705">
        <v>0</v>
      </c>
      <c r="M585" s="705">
        <v>0</v>
      </c>
      <c r="N585" s="671">
        <v>3</v>
      </c>
      <c r="O585" s="706">
        <v>1.5</v>
      </c>
      <c r="P585" s="705"/>
      <c r="Q585" s="682"/>
      <c r="R585" s="671"/>
      <c r="S585" s="682">
        <v>0</v>
      </c>
      <c r="T585" s="706"/>
      <c r="U585" s="242">
        <v>0</v>
      </c>
    </row>
    <row r="586" spans="1:21" ht="14.4" customHeight="1" x14ac:dyDescent="0.3">
      <c r="A586" s="680">
        <v>18</v>
      </c>
      <c r="B586" s="671" t="s">
        <v>495</v>
      </c>
      <c r="C586" s="671">
        <v>89301182</v>
      </c>
      <c r="D586" s="703" t="s">
        <v>2438</v>
      </c>
      <c r="E586" s="704" t="s">
        <v>1615</v>
      </c>
      <c r="F586" s="671" t="s">
        <v>1586</v>
      </c>
      <c r="G586" s="671" t="s">
        <v>1622</v>
      </c>
      <c r="H586" s="671" t="s">
        <v>494</v>
      </c>
      <c r="I586" s="671" t="s">
        <v>2212</v>
      </c>
      <c r="J586" s="671" t="s">
        <v>2206</v>
      </c>
      <c r="K586" s="671" t="s">
        <v>2213</v>
      </c>
      <c r="L586" s="705">
        <v>0</v>
      </c>
      <c r="M586" s="705">
        <v>0</v>
      </c>
      <c r="N586" s="671">
        <v>1</v>
      </c>
      <c r="O586" s="706">
        <v>1</v>
      </c>
      <c r="P586" s="705"/>
      <c r="Q586" s="682"/>
      <c r="R586" s="671"/>
      <c r="S586" s="682">
        <v>0</v>
      </c>
      <c r="T586" s="706"/>
      <c r="U586" s="242">
        <v>0</v>
      </c>
    </row>
    <row r="587" spans="1:21" ht="14.4" customHeight="1" x14ac:dyDescent="0.3">
      <c r="A587" s="680">
        <v>18</v>
      </c>
      <c r="B587" s="671" t="s">
        <v>495</v>
      </c>
      <c r="C587" s="671">
        <v>89301182</v>
      </c>
      <c r="D587" s="703" t="s">
        <v>2438</v>
      </c>
      <c r="E587" s="704" t="s">
        <v>1615</v>
      </c>
      <c r="F587" s="671" t="s">
        <v>1586</v>
      </c>
      <c r="G587" s="671" t="s">
        <v>1622</v>
      </c>
      <c r="H587" s="671" t="s">
        <v>494</v>
      </c>
      <c r="I587" s="671" t="s">
        <v>2214</v>
      </c>
      <c r="J587" s="671" t="s">
        <v>2215</v>
      </c>
      <c r="K587" s="671" t="s">
        <v>939</v>
      </c>
      <c r="L587" s="705">
        <v>0</v>
      </c>
      <c r="M587" s="705">
        <v>0</v>
      </c>
      <c r="N587" s="671">
        <v>1</v>
      </c>
      <c r="O587" s="706">
        <v>1</v>
      </c>
      <c r="P587" s="705"/>
      <c r="Q587" s="682"/>
      <c r="R587" s="671"/>
      <c r="S587" s="682">
        <v>0</v>
      </c>
      <c r="T587" s="706"/>
      <c r="U587" s="242">
        <v>0</v>
      </c>
    </row>
    <row r="588" spans="1:21" ht="14.4" customHeight="1" x14ac:dyDescent="0.3">
      <c r="A588" s="680">
        <v>18</v>
      </c>
      <c r="B588" s="671" t="s">
        <v>495</v>
      </c>
      <c r="C588" s="671">
        <v>89301182</v>
      </c>
      <c r="D588" s="703" t="s">
        <v>2438</v>
      </c>
      <c r="E588" s="704" t="s">
        <v>1615</v>
      </c>
      <c r="F588" s="671" t="s">
        <v>1586</v>
      </c>
      <c r="G588" s="671" t="s">
        <v>1622</v>
      </c>
      <c r="H588" s="671" t="s">
        <v>494</v>
      </c>
      <c r="I588" s="671" t="s">
        <v>2216</v>
      </c>
      <c r="J588" s="671" t="s">
        <v>2217</v>
      </c>
      <c r="K588" s="671" t="s">
        <v>663</v>
      </c>
      <c r="L588" s="705">
        <v>0</v>
      </c>
      <c r="M588" s="705">
        <v>0</v>
      </c>
      <c r="N588" s="671">
        <v>1</v>
      </c>
      <c r="O588" s="706">
        <v>0.5</v>
      </c>
      <c r="P588" s="705"/>
      <c r="Q588" s="682"/>
      <c r="R588" s="671"/>
      <c r="S588" s="682">
        <v>0</v>
      </c>
      <c r="T588" s="706"/>
      <c r="U588" s="242">
        <v>0</v>
      </c>
    </row>
    <row r="589" spans="1:21" ht="14.4" customHeight="1" x14ac:dyDescent="0.3">
      <c r="A589" s="680">
        <v>18</v>
      </c>
      <c r="B589" s="671" t="s">
        <v>495</v>
      </c>
      <c r="C589" s="671">
        <v>89301182</v>
      </c>
      <c r="D589" s="703" t="s">
        <v>2438</v>
      </c>
      <c r="E589" s="704" t="s">
        <v>1615</v>
      </c>
      <c r="F589" s="671" t="s">
        <v>1586</v>
      </c>
      <c r="G589" s="671" t="s">
        <v>2218</v>
      </c>
      <c r="H589" s="671" t="s">
        <v>869</v>
      </c>
      <c r="I589" s="671" t="s">
        <v>2219</v>
      </c>
      <c r="J589" s="671" t="s">
        <v>2220</v>
      </c>
      <c r="K589" s="671" t="s">
        <v>2221</v>
      </c>
      <c r="L589" s="705">
        <v>0</v>
      </c>
      <c r="M589" s="705">
        <v>0</v>
      </c>
      <c r="N589" s="671">
        <v>4</v>
      </c>
      <c r="O589" s="706">
        <v>1</v>
      </c>
      <c r="P589" s="705">
        <v>0</v>
      </c>
      <c r="Q589" s="682"/>
      <c r="R589" s="671">
        <v>4</v>
      </c>
      <c r="S589" s="682">
        <v>1</v>
      </c>
      <c r="T589" s="706">
        <v>1</v>
      </c>
      <c r="U589" s="242">
        <v>1</v>
      </c>
    </row>
    <row r="590" spans="1:21" ht="14.4" customHeight="1" x14ac:dyDescent="0.3">
      <c r="A590" s="680">
        <v>18</v>
      </c>
      <c r="B590" s="671" t="s">
        <v>495</v>
      </c>
      <c r="C590" s="671">
        <v>89301182</v>
      </c>
      <c r="D590" s="703" t="s">
        <v>2438</v>
      </c>
      <c r="E590" s="704" t="s">
        <v>1615</v>
      </c>
      <c r="F590" s="671" t="s">
        <v>1586</v>
      </c>
      <c r="G590" s="671" t="s">
        <v>1652</v>
      </c>
      <c r="H590" s="671" t="s">
        <v>494</v>
      </c>
      <c r="I590" s="671" t="s">
        <v>2222</v>
      </c>
      <c r="J590" s="671" t="s">
        <v>1118</v>
      </c>
      <c r="K590" s="671" t="s">
        <v>2223</v>
      </c>
      <c r="L590" s="705">
        <v>139.46</v>
      </c>
      <c r="M590" s="705">
        <v>836.76</v>
      </c>
      <c r="N590" s="671">
        <v>6</v>
      </c>
      <c r="O590" s="706">
        <v>1</v>
      </c>
      <c r="P590" s="705"/>
      <c r="Q590" s="682">
        <v>0</v>
      </c>
      <c r="R590" s="671"/>
      <c r="S590" s="682">
        <v>0</v>
      </c>
      <c r="T590" s="706"/>
      <c r="U590" s="242">
        <v>0</v>
      </c>
    </row>
    <row r="591" spans="1:21" ht="14.4" customHeight="1" x14ac:dyDescent="0.3">
      <c r="A591" s="680">
        <v>18</v>
      </c>
      <c r="B591" s="671" t="s">
        <v>495</v>
      </c>
      <c r="C591" s="671">
        <v>89301182</v>
      </c>
      <c r="D591" s="703" t="s">
        <v>2438</v>
      </c>
      <c r="E591" s="704" t="s">
        <v>1615</v>
      </c>
      <c r="F591" s="671" t="s">
        <v>1586</v>
      </c>
      <c r="G591" s="671" t="s">
        <v>1652</v>
      </c>
      <c r="H591" s="671" t="s">
        <v>494</v>
      </c>
      <c r="I591" s="671" t="s">
        <v>2107</v>
      </c>
      <c r="J591" s="671" t="s">
        <v>2108</v>
      </c>
      <c r="K591" s="671" t="s">
        <v>1634</v>
      </c>
      <c r="L591" s="705">
        <v>139.46</v>
      </c>
      <c r="M591" s="705">
        <v>3207.5800000000004</v>
      </c>
      <c r="N591" s="671">
        <v>23</v>
      </c>
      <c r="O591" s="706">
        <v>11</v>
      </c>
      <c r="P591" s="705"/>
      <c r="Q591" s="682">
        <v>0</v>
      </c>
      <c r="R591" s="671"/>
      <c r="S591" s="682">
        <v>0</v>
      </c>
      <c r="T591" s="706"/>
      <c r="U591" s="242">
        <v>0</v>
      </c>
    </row>
    <row r="592" spans="1:21" ht="14.4" customHeight="1" x14ac:dyDescent="0.3">
      <c r="A592" s="680">
        <v>18</v>
      </c>
      <c r="B592" s="671" t="s">
        <v>495</v>
      </c>
      <c r="C592" s="671">
        <v>89301182</v>
      </c>
      <c r="D592" s="703" t="s">
        <v>2438</v>
      </c>
      <c r="E592" s="704" t="s">
        <v>1615</v>
      </c>
      <c r="F592" s="671" t="s">
        <v>1586</v>
      </c>
      <c r="G592" s="671" t="s">
        <v>1652</v>
      </c>
      <c r="H592" s="671" t="s">
        <v>869</v>
      </c>
      <c r="I592" s="671" t="s">
        <v>979</v>
      </c>
      <c r="J592" s="671" t="s">
        <v>1545</v>
      </c>
      <c r="K592" s="671" t="s">
        <v>981</v>
      </c>
      <c r="L592" s="705">
        <v>220.06</v>
      </c>
      <c r="M592" s="705">
        <v>1100.3000000000002</v>
      </c>
      <c r="N592" s="671">
        <v>5</v>
      </c>
      <c r="O592" s="706">
        <v>1</v>
      </c>
      <c r="P592" s="705">
        <v>440.12</v>
      </c>
      <c r="Q592" s="682">
        <v>0.39999999999999991</v>
      </c>
      <c r="R592" s="671">
        <v>2</v>
      </c>
      <c r="S592" s="682">
        <v>0.4</v>
      </c>
      <c r="T592" s="706">
        <v>0.5</v>
      </c>
      <c r="U592" s="242">
        <v>0.5</v>
      </c>
    </row>
    <row r="593" spans="1:21" ht="14.4" customHeight="1" x14ac:dyDescent="0.3">
      <c r="A593" s="680">
        <v>18</v>
      </c>
      <c r="B593" s="671" t="s">
        <v>495</v>
      </c>
      <c r="C593" s="671">
        <v>89301182</v>
      </c>
      <c r="D593" s="703" t="s">
        <v>2438</v>
      </c>
      <c r="E593" s="704" t="s">
        <v>1615</v>
      </c>
      <c r="F593" s="671" t="s">
        <v>1586</v>
      </c>
      <c r="G593" s="671" t="s">
        <v>1652</v>
      </c>
      <c r="H593" s="671" t="s">
        <v>869</v>
      </c>
      <c r="I593" s="671" t="s">
        <v>1378</v>
      </c>
      <c r="J593" s="671" t="s">
        <v>1580</v>
      </c>
      <c r="K593" s="671" t="s">
        <v>1024</v>
      </c>
      <c r="L593" s="705">
        <v>185.9</v>
      </c>
      <c r="M593" s="705">
        <v>10410.399999999998</v>
      </c>
      <c r="N593" s="671">
        <v>56</v>
      </c>
      <c r="O593" s="706">
        <v>19</v>
      </c>
      <c r="P593" s="705">
        <v>371.8</v>
      </c>
      <c r="Q593" s="682">
        <v>3.5714285714285726E-2</v>
      </c>
      <c r="R593" s="671">
        <v>2</v>
      </c>
      <c r="S593" s="682">
        <v>3.5714285714285712E-2</v>
      </c>
      <c r="T593" s="706">
        <v>0.5</v>
      </c>
      <c r="U593" s="242">
        <v>2.6315789473684209E-2</v>
      </c>
    </row>
    <row r="594" spans="1:21" ht="14.4" customHeight="1" x14ac:dyDescent="0.3">
      <c r="A594" s="680">
        <v>18</v>
      </c>
      <c r="B594" s="671" t="s">
        <v>495</v>
      </c>
      <c r="C594" s="671">
        <v>89301182</v>
      </c>
      <c r="D594" s="703" t="s">
        <v>2438</v>
      </c>
      <c r="E594" s="704" t="s">
        <v>1615</v>
      </c>
      <c r="F594" s="671" t="s">
        <v>1586</v>
      </c>
      <c r="G594" s="671" t="s">
        <v>1652</v>
      </c>
      <c r="H594" s="671" t="s">
        <v>494</v>
      </c>
      <c r="I594" s="671" t="s">
        <v>2224</v>
      </c>
      <c r="J594" s="671" t="s">
        <v>1580</v>
      </c>
      <c r="K594" s="671" t="s">
        <v>2225</v>
      </c>
      <c r="L594" s="705">
        <v>0</v>
      </c>
      <c r="M594" s="705">
        <v>0</v>
      </c>
      <c r="N594" s="671">
        <v>1</v>
      </c>
      <c r="O594" s="706">
        <v>1</v>
      </c>
      <c r="P594" s="705"/>
      <c r="Q594" s="682"/>
      <c r="R594" s="671"/>
      <c r="S594" s="682">
        <v>0</v>
      </c>
      <c r="T594" s="706"/>
      <c r="U594" s="242">
        <v>0</v>
      </c>
    </row>
    <row r="595" spans="1:21" ht="14.4" customHeight="1" x14ac:dyDescent="0.3">
      <c r="A595" s="680">
        <v>18</v>
      </c>
      <c r="B595" s="671" t="s">
        <v>495</v>
      </c>
      <c r="C595" s="671">
        <v>89301182</v>
      </c>
      <c r="D595" s="703" t="s">
        <v>2438</v>
      </c>
      <c r="E595" s="704" t="s">
        <v>1615</v>
      </c>
      <c r="F595" s="671" t="s">
        <v>1586</v>
      </c>
      <c r="G595" s="671" t="s">
        <v>1922</v>
      </c>
      <c r="H595" s="671" t="s">
        <v>494</v>
      </c>
      <c r="I595" s="671" t="s">
        <v>1309</v>
      </c>
      <c r="J595" s="671" t="s">
        <v>1310</v>
      </c>
      <c r="K595" s="671" t="s">
        <v>2226</v>
      </c>
      <c r="L595" s="705">
        <v>130.4</v>
      </c>
      <c r="M595" s="705">
        <v>1564.8000000000002</v>
      </c>
      <c r="N595" s="671">
        <v>12</v>
      </c>
      <c r="O595" s="706">
        <v>0.5</v>
      </c>
      <c r="P595" s="705"/>
      <c r="Q595" s="682">
        <v>0</v>
      </c>
      <c r="R595" s="671"/>
      <c r="S595" s="682">
        <v>0</v>
      </c>
      <c r="T595" s="706"/>
      <c r="U595" s="242">
        <v>0</v>
      </c>
    </row>
    <row r="596" spans="1:21" ht="14.4" customHeight="1" x14ac:dyDescent="0.3">
      <c r="A596" s="680">
        <v>18</v>
      </c>
      <c r="B596" s="671" t="s">
        <v>495</v>
      </c>
      <c r="C596" s="671">
        <v>89301182</v>
      </c>
      <c r="D596" s="703" t="s">
        <v>2438</v>
      </c>
      <c r="E596" s="704" t="s">
        <v>1615</v>
      </c>
      <c r="F596" s="671" t="s">
        <v>1586</v>
      </c>
      <c r="G596" s="671" t="s">
        <v>1682</v>
      </c>
      <c r="H596" s="671" t="s">
        <v>869</v>
      </c>
      <c r="I596" s="671" t="s">
        <v>1927</v>
      </c>
      <c r="J596" s="671" t="s">
        <v>1928</v>
      </c>
      <c r="K596" s="671" t="s">
        <v>745</v>
      </c>
      <c r="L596" s="705">
        <v>977.15</v>
      </c>
      <c r="M596" s="705">
        <v>8794.3499999999985</v>
      </c>
      <c r="N596" s="671">
        <v>9</v>
      </c>
      <c r="O596" s="706">
        <v>1.5</v>
      </c>
      <c r="P596" s="705"/>
      <c r="Q596" s="682">
        <v>0</v>
      </c>
      <c r="R596" s="671"/>
      <c r="S596" s="682">
        <v>0</v>
      </c>
      <c r="T596" s="706"/>
      <c r="U596" s="242">
        <v>0</v>
      </c>
    </row>
    <row r="597" spans="1:21" ht="14.4" customHeight="1" x14ac:dyDescent="0.3">
      <c r="A597" s="680">
        <v>18</v>
      </c>
      <c r="B597" s="671" t="s">
        <v>495</v>
      </c>
      <c r="C597" s="671">
        <v>89301182</v>
      </c>
      <c r="D597" s="703" t="s">
        <v>2438</v>
      </c>
      <c r="E597" s="704" t="s">
        <v>1615</v>
      </c>
      <c r="F597" s="671" t="s">
        <v>1586</v>
      </c>
      <c r="G597" s="671" t="s">
        <v>1682</v>
      </c>
      <c r="H597" s="671" t="s">
        <v>494</v>
      </c>
      <c r="I597" s="671" t="s">
        <v>2227</v>
      </c>
      <c r="J597" s="671" t="s">
        <v>2228</v>
      </c>
      <c r="K597" s="671" t="s">
        <v>1062</v>
      </c>
      <c r="L597" s="705">
        <v>732.26</v>
      </c>
      <c r="M597" s="705">
        <v>2196.7799999999997</v>
      </c>
      <c r="N597" s="671">
        <v>3</v>
      </c>
      <c r="O597" s="706">
        <v>0.5</v>
      </c>
      <c r="P597" s="705"/>
      <c r="Q597" s="682">
        <v>0</v>
      </c>
      <c r="R597" s="671"/>
      <c r="S597" s="682">
        <v>0</v>
      </c>
      <c r="T597" s="706"/>
      <c r="U597" s="242">
        <v>0</v>
      </c>
    </row>
    <row r="598" spans="1:21" ht="14.4" customHeight="1" x14ac:dyDescent="0.3">
      <c r="A598" s="680">
        <v>18</v>
      </c>
      <c r="B598" s="671" t="s">
        <v>495</v>
      </c>
      <c r="C598" s="671">
        <v>89301182</v>
      </c>
      <c r="D598" s="703" t="s">
        <v>2438</v>
      </c>
      <c r="E598" s="704" t="s">
        <v>1615</v>
      </c>
      <c r="F598" s="671" t="s">
        <v>1586</v>
      </c>
      <c r="G598" s="671" t="s">
        <v>1682</v>
      </c>
      <c r="H598" s="671" t="s">
        <v>494</v>
      </c>
      <c r="I598" s="671" t="s">
        <v>1772</v>
      </c>
      <c r="J598" s="671" t="s">
        <v>1773</v>
      </c>
      <c r="K598" s="671" t="s">
        <v>1774</v>
      </c>
      <c r="L598" s="705">
        <v>221.6</v>
      </c>
      <c r="M598" s="705">
        <v>443.2</v>
      </c>
      <c r="N598" s="671">
        <v>2</v>
      </c>
      <c r="O598" s="706">
        <v>2</v>
      </c>
      <c r="P598" s="705"/>
      <c r="Q598" s="682">
        <v>0</v>
      </c>
      <c r="R598" s="671"/>
      <c r="S598" s="682">
        <v>0</v>
      </c>
      <c r="T598" s="706"/>
      <c r="U598" s="242">
        <v>0</v>
      </c>
    </row>
    <row r="599" spans="1:21" ht="14.4" customHeight="1" x14ac:dyDescent="0.3">
      <c r="A599" s="680">
        <v>18</v>
      </c>
      <c r="B599" s="671" t="s">
        <v>495</v>
      </c>
      <c r="C599" s="671">
        <v>89301182</v>
      </c>
      <c r="D599" s="703" t="s">
        <v>2438</v>
      </c>
      <c r="E599" s="704" t="s">
        <v>1615</v>
      </c>
      <c r="F599" s="671" t="s">
        <v>1586</v>
      </c>
      <c r="G599" s="671" t="s">
        <v>1682</v>
      </c>
      <c r="H599" s="671" t="s">
        <v>494</v>
      </c>
      <c r="I599" s="671" t="s">
        <v>819</v>
      </c>
      <c r="J599" s="671" t="s">
        <v>820</v>
      </c>
      <c r="K599" s="671" t="s">
        <v>821</v>
      </c>
      <c r="L599" s="705">
        <v>295.45</v>
      </c>
      <c r="M599" s="705">
        <v>295.45</v>
      </c>
      <c r="N599" s="671">
        <v>1</v>
      </c>
      <c r="O599" s="706">
        <v>1</v>
      </c>
      <c r="P599" s="705"/>
      <c r="Q599" s="682">
        <v>0</v>
      </c>
      <c r="R599" s="671"/>
      <c r="S599" s="682">
        <v>0</v>
      </c>
      <c r="T599" s="706"/>
      <c r="U599" s="242">
        <v>0</v>
      </c>
    </row>
    <row r="600" spans="1:21" ht="14.4" customHeight="1" x14ac:dyDescent="0.3">
      <c r="A600" s="680">
        <v>18</v>
      </c>
      <c r="B600" s="671" t="s">
        <v>495</v>
      </c>
      <c r="C600" s="671">
        <v>89301182</v>
      </c>
      <c r="D600" s="703" t="s">
        <v>2438</v>
      </c>
      <c r="E600" s="704" t="s">
        <v>1615</v>
      </c>
      <c r="F600" s="671" t="s">
        <v>1586</v>
      </c>
      <c r="G600" s="671" t="s">
        <v>1682</v>
      </c>
      <c r="H600" s="671" t="s">
        <v>494</v>
      </c>
      <c r="I600" s="671" t="s">
        <v>1683</v>
      </c>
      <c r="J600" s="671" t="s">
        <v>1684</v>
      </c>
      <c r="K600" s="671" t="s">
        <v>860</v>
      </c>
      <c r="L600" s="705">
        <v>221.6</v>
      </c>
      <c r="M600" s="705">
        <v>11301.600000000004</v>
      </c>
      <c r="N600" s="671">
        <v>51</v>
      </c>
      <c r="O600" s="706">
        <v>24.5</v>
      </c>
      <c r="P600" s="705"/>
      <c r="Q600" s="682">
        <v>0</v>
      </c>
      <c r="R600" s="671"/>
      <c r="S600" s="682">
        <v>0</v>
      </c>
      <c r="T600" s="706"/>
      <c r="U600" s="242">
        <v>0</v>
      </c>
    </row>
    <row r="601" spans="1:21" ht="14.4" customHeight="1" x14ac:dyDescent="0.3">
      <c r="A601" s="680">
        <v>18</v>
      </c>
      <c r="B601" s="671" t="s">
        <v>495</v>
      </c>
      <c r="C601" s="671">
        <v>89301182</v>
      </c>
      <c r="D601" s="703" t="s">
        <v>2438</v>
      </c>
      <c r="E601" s="704" t="s">
        <v>1615</v>
      </c>
      <c r="F601" s="671" t="s">
        <v>1586</v>
      </c>
      <c r="G601" s="671" t="s">
        <v>1682</v>
      </c>
      <c r="H601" s="671" t="s">
        <v>494</v>
      </c>
      <c r="I601" s="671" t="s">
        <v>743</v>
      </c>
      <c r="J601" s="671" t="s">
        <v>744</v>
      </c>
      <c r="K601" s="671" t="s">
        <v>745</v>
      </c>
      <c r="L601" s="705">
        <v>295.45</v>
      </c>
      <c r="M601" s="705">
        <v>5908.9999999999991</v>
      </c>
      <c r="N601" s="671">
        <v>20</v>
      </c>
      <c r="O601" s="706">
        <v>7.5</v>
      </c>
      <c r="P601" s="705"/>
      <c r="Q601" s="682">
        <v>0</v>
      </c>
      <c r="R601" s="671"/>
      <c r="S601" s="682">
        <v>0</v>
      </c>
      <c r="T601" s="706"/>
      <c r="U601" s="242">
        <v>0</v>
      </c>
    </row>
    <row r="602" spans="1:21" ht="14.4" customHeight="1" x14ac:dyDescent="0.3">
      <c r="A602" s="680">
        <v>18</v>
      </c>
      <c r="B602" s="671" t="s">
        <v>495</v>
      </c>
      <c r="C602" s="671">
        <v>89301182</v>
      </c>
      <c r="D602" s="703" t="s">
        <v>2438</v>
      </c>
      <c r="E602" s="704" t="s">
        <v>1615</v>
      </c>
      <c r="F602" s="671" t="s">
        <v>1586</v>
      </c>
      <c r="G602" s="671" t="s">
        <v>1682</v>
      </c>
      <c r="H602" s="671" t="s">
        <v>494</v>
      </c>
      <c r="I602" s="671" t="s">
        <v>2229</v>
      </c>
      <c r="J602" s="671" t="s">
        <v>2230</v>
      </c>
      <c r="K602" s="671" t="s">
        <v>1092</v>
      </c>
      <c r="L602" s="705">
        <v>1652.36</v>
      </c>
      <c r="M602" s="705">
        <v>4957.08</v>
      </c>
      <c r="N602" s="671">
        <v>3</v>
      </c>
      <c r="O602" s="706">
        <v>1</v>
      </c>
      <c r="P602" s="705"/>
      <c r="Q602" s="682">
        <v>0</v>
      </c>
      <c r="R602" s="671"/>
      <c r="S602" s="682">
        <v>0</v>
      </c>
      <c r="T602" s="706"/>
      <c r="U602" s="242">
        <v>0</v>
      </c>
    </row>
    <row r="603" spans="1:21" ht="14.4" customHeight="1" x14ac:dyDescent="0.3">
      <c r="A603" s="680">
        <v>18</v>
      </c>
      <c r="B603" s="671" t="s">
        <v>495</v>
      </c>
      <c r="C603" s="671">
        <v>89301182</v>
      </c>
      <c r="D603" s="703" t="s">
        <v>2438</v>
      </c>
      <c r="E603" s="704" t="s">
        <v>1615</v>
      </c>
      <c r="F603" s="671" t="s">
        <v>1586</v>
      </c>
      <c r="G603" s="671" t="s">
        <v>2231</v>
      </c>
      <c r="H603" s="671" t="s">
        <v>494</v>
      </c>
      <c r="I603" s="671" t="s">
        <v>2232</v>
      </c>
      <c r="J603" s="671" t="s">
        <v>2233</v>
      </c>
      <c r="K603" s="671" t="s">
        <v>2234</v>
      </c>
      <c r="L603" s="705">
        <v>136.96</v>
      </c>
      <c r="M603" s="705">
        <v>136.96</v>
      </c>
      <c r="N603" s="671">
        <v>1</v>
      </c>
      <c r="O603" s="706">
        <v>1</v>
      </c>
      <c r="P603" s="705"/>
      <c r="Q603" s="682">
        <v>0</v>
      </c>
      <c r="R603" s="671"/>
      <c r="S603" s="682">
        <v>0</v>
      </c>
      <c r="T603" s="706"/>
      <c r="U603" s="242">
        <v>0</v>
      </c>
    </row>
    <row r="604" spans="1:21" ht="14.4" customHeight="1" x14ac:dyDescent="0.3">
      <c r="A604" s="680">
        <v>18</v>
      </c>
      <c r="B604" s="671" t="s">
        <v>495</v>
      </c>
      <c r="C604" s="671">
        <v>89301182</v>
      </c>
      <c r="D604" s="703" t="s">
        <v>2438</v>
      </c>
      <c r="E604" s="704" t="s">
        <v>1615</v>
      </c>
      <c r="F604" s="671" t="s">
        <v>1586</v>
      </c>
      <c r="G604" s="671" t="s">
        <v>1653</v>
      </c>
      <c r="H604" s="671" t="s">
        <v>494</v>
      </c>
      <c r="I604" s="671" t="s">
        <v>735</v>
      </c>
      <c r="J604" s="671" t="s">
        <v>1654</v>
      </c>
      <c r="K604" s="671" t="s">
        <v>1655</v>
      </c>
      <c r="L604" s="705">
        <v>19.66</v>
      </c>
      <c r="M604" s="705">
        <v>58.980000000000004</v>
      </c>
      <c r="N604" s="671">
        <v>3</v>
      </c>
      <c r="O604" s="706">
        <v>1</v>
      </c>
      <c r="P604" s="705"/>
      <c r="Q604" s="682">
        <v>0</v>
      </c>
      <c r="R604" s="671"/>
      <c r="S604" s="682">
        <v>0</v>
      </c>
      <c r="T604" s="706"/>
      <c r="U604" s="242">
        <v>0</v>
      </c>
    </row>
    <row r="605" spans="1:21" ht="14.4" customHeight="1" x14ac:dyDescent="0.3">
      <c r="A605" s="680">
        <v>18</v>
      </c>
      <c r="B605" s="671" t="s">
        <v>495</v>
      </c>
      <c r="C605" s="671">
        <v>89301182</v>
      </c>
      <c r="D605" s="703" t="s">
        <v>2438</v>
      </c>
      <c r="E605" s="704" t="s">
        <v>1615</v>
      </c>
      <c r="F605" s="671" t="s">
        <v>1586</v>
      </c>
      <c r="G605" s="671" t="s">
        <v>1939</v>
      </c>
      <c r="H605" s="671" t="s">
        <v>494</v>
      </c>
      <c r="I605" s="671" t="s">
        <v>2235</v>
      </c>
      <c r="J605" s="671" t="s">
        <v>1944</v>
      </c>
      <c r="K605" s="671" t="s">
        <v>2236</v>
      </c>
      <c r="L605" s="705">
        <v>0</v>
      </c>
      <c r="M605" s="705">
        <v>0</v>
      </c>
      <c r="N605" s="671">
        <v>3</v>
      </c>
      <c r="O605" s="706">
        <v>0.5</v>
      </c>
      <c r="P605" s="705"/>
      <c r="Q605" s="682"/>
      <c r="R605" s="671"/>
      <c r="S605" s="682">
        <v>0</v>
      </c>
      <c r="T605" s="706"/>
      <c r="U605" s="242">
        <v>0</v>
      </c>
    </row>
    <row r="606" spans="1:21" ht="14.4" customHeight="1" x14ac:dyDescent="0.3">
      <c r="A606" s="680">
        <v>18</v>
      </c>
      <c r="B606" s="671" t="s">
        <v>495</v>
      </c>
      <c r="C606" s="671">
        <v>89301182</v>
      </c>
      <c r="D606" s="703" t="s">
        <v>2438</v>
      </c>
      <c r="E606" s="704" t="s">
        <v>1615</v>
      </c>
      <c r="F606" s="671" t="s">
        <v>1586</v>
      </c>
      <c r="G606" s="671" t="s">
        <v>1748</v>
      </c>
      <c r="H606" s="671" t="s">
        <v>869</v>
      </c>
      <c r="I606" s="671" t="s">
        <v>1375</v>
      </c>
      <c r="J606" s="671" t="s">
        <v>1376</v>
      </c>
      <c r="K606" s="671" t="s">
        <v>663</v>
      </c>
      <c r="L606" s="705">
        <v>339.13</v>
      </c>
      <c r="M606" s="705">
        <v>6104.34</v>
      </c>
      <c r="N606" s="671">
        <v>18</v>
      </c>
      <c r="O606" s="706">
        <v>5.5</v>
      </c>
      <c r="P606" s="705">
        <v>1695.65</v>
      </c>
      <c r="Q606" s="682">
        <v>0.27777777777777779</v>
      </c>
      <c r="R606" s="671">
        <v>5</v>
      </c>
      <c r="S606" s="682">
        <v>0.27777777777777779</v>
      </c>
      <c r="T606" s="706">
        <v>2</v>
      </c>
      <c r="U606" s="242">
        <v>0.36363636363636365</v>
      </c>
    </row>
    <row r="607" spans="1:21" ht="14.4" customHeight="1" x14ac:dyDescent="0.3">
      <c r="A607" s="680">
        <v>18</v>
      </c>
      <c r="B607" s="671" t="s">
        <v>495</v>
      </c>
      <c r="C607" s="671">
        <v>89301182</v>
      </c>
      <c r="D607" s="703" t="s">
        <v>2438</v>
      </c>
      <c r="E607" s="704" t="s">
        <v>1615</v>
      </c>
      <c r="F607" s="671" t="s">
        <v>1586</v>
      </c>
      <c r="G607" s="671" t="s">
        <v>1748</v>
      </c>
      <c r="H607" s="671" t="s">
        <v>869</v>
      </c>
      <c r="I607" s="671" t="s">
        <v>1949</v>
      </c>
      <c r="J607" s="671" t="s">
        <v>1376</v>
      </c>
      <c r="K607" s="671" t="s">
        <v>1552</v>
      </c>
      <c r="L607" s="705">
        <v>1130.43</v>
      </c>
      <c r="M607" s="705">
        <v>4521.72</v>
      </c>
      <c r="N607" s="671">
        <v>4</v>
      </c>
      <c r="O607" s="706">
        <v>2.5</v>
      </c>
      <c r="P607" s="705">
        <v>1130.43</v>
      </c>
      <c r="Q607" s="682">
        <v>0.25</v>
      </c>
      <c r="R607" s="671">
        <v>1</v>
      </c>
      <c r="S607" s="682">
        <v>0.25</v>
      </c>
      <c r="T607" s="706">
        <v>1</v>
      </c>
      <c r="U607" s="242">
        <v>0.4</v>
      </c>
    </row>
    <row r="608" spans="1:21" ht="14.4" customHeight="1" x14ac:dyDescent="0.3">
      <c r="A608" s="680">
        <v>18</v>
      </c>
      <c r="B608" s="671" t="s">
        <v>495</v>
      </c>
      <c r="C608" s="671">
        <v>89301182</v>
      </c>
      <c r="D608" s="703" t="s">
        <v>2438</v>
      </c>
      <c r="E608" s="704" t="s">
        <v>1615</v>
      </c>
      <c r="F608" s="671" t="s">
        <v>1586</v>
      </c>
      <c r="G608" s="671" t="s">
        <v>1748</v>
      </c>
      <c r="H608" s="671" t="s">
        <v>494</v>
      </c>
      <c r="I608" s="671" t="s">
        <v>1950</v>
      </c>
      <c r="J608" s="671" t="s">
        <v>1951</v>
      </c>
      <c r="K608" s="671" t="s">
        <v>663</v>
      </c>
      <c r="L608" s="705">
        <v>216.16</v>
      </c>
      <c r="M608" s="705">
        <v>1296.96</v>
      </c>
      <c r="N608" s="671">
        <v>6</v>
      </c>
      <c r="O608" s="706">
        <v>1</v>
      </c>
      <c r="P608" s="705"/>
      <c r="Q608" s="682">
        <v>0</v>
      </c>
      <c r="R608" s="671"/>
      <c r="S608" s="682">
        <v>0</v>
      </c>
      <c r="T608" s="706"/>
      <c r="U608" s="242">
        <v>0</v>
      </c>
    </row>
    <row r="609" spans="1:21" ht="14.4" customHeight="1" x14ac:dyDescent="0.3">
      <c r="A609" s="680">
        <v>18</v>
      </c>
      <c r="B609" s="671" t="s">
        <v>495</v>
      </c>
      <c r="C609" s="671">
        <v>89301182</v>
      </c>
      <c r="D609" s="703" t="s">
        <v>2438</v>
      </c>
      <c r="E609" s="704" t="s">
        <v>1615</v>
      </c>
      <c r="F609" s="671" t="s">
        <v>1586</v>
      </c>
      <c r="G609" s="671" t="s">
        <v>1958</v>
      </c>
      <c r="H609" s="671" t="s">
        <v>494</v>
      </c>
      <c r="I609" s="671" t="s">
        <v>2237</v>
      </c>
      <c r="J609" s="671" t="s">
        <v>2238</v>
      </c>
      <c r="K609" s="671" t="s">
        <v>2239</v>
      </c>
      <c r="L609" s="705">
        <v>0</v>
      </c>
      <c r="M609" s="705">
        <v>0</v>
      </c>
      <c r="N609" s="671">
        <v>2</v>
      </c>
      <c r="O609" s="706">
        <v>0.5</v>
      </c>
      <c r="P609" s="705"/>
      <c r="Q609" s="682"/>
      <c r="R609" s="671"/>
      <c r="S609" s="682">
        <v>0</v>
      </c>
      <c r="T609" s="706"/>
      <c r="U609" s="242">
        <v>0</v>
      </c>
    </row>
    <row r="610" spans="1:21" ht="14.4" customHeight="1" x14ac:dyDescent="0.3">
      <c r="A610" s="680">
        <v>18</v>
      </c>
      <c r="B610" s="671" t="s">
        <v>495</v>
      </c>
      <c r="C610" s="671">
        <v>89301182</v>
      </c>
      <c r="D610" s="703" t="s">
        <v>2438</v>
      </c>
      <c r="E610" s="704" t="s">
        <v>1615</v>
      </c>
      <c r="F610" s="671" t="s">
        <v>1586</v>
      </c>
      <c r="G610" s="671" t="s">
        <v>1656</v>
      </c>
      <c r="H610" s="671" t="s">
        <v>869</v>
      </c>
      <c r="I610" s="671" t="s">
        <v>1105</v>
      </c>
      <c r="J610" s="671" t="s">
        <v>1106</v>
      </c>
      <c r="K610" s="671" t="s">
        <v>1560</v>
      </c>
      <c r="L610" s="705">
        <v>1344.66</v>
      </c>
      <c r="M610" s="705">
        <v>8067.9600000000009</v>
      </c>
      <c r="N610" s="671">
        <v>6</v>
      </c>
      <c r="O610" s="706">
        <v>2.5</v>
      </c>
      <c r="P610" s="705">
        <v>4033.9800000000005</v>
      </c>
      <c r="Q610" s="682">
        <v>0.5</v>
      </c>
      <c r="R610" s="671">
        <v>3</v>
      </c>
      <c r="S610" s="682">
        <v>0.5</v>
      </c>
      <c r="T610" s="706">
        <v>1.5</v>
      </c>
      <c r="U610" s="242">
        <v>0.6</v>
      </c>
    </row>
    <row r="611" spans="1:21" ht="14.4" customHeight="1" x14ac:dyDescent="0.3">
      <c r="A611" s="680">
        <v>18</v>
      </c>
      <c r="B611" s="671" t="s">
        <v>495</v>
      </c>
      <c r="C611" s="671">
        <v>89301182</v>
      </c>
      <c r="D611" s="703" t="s">
        <v>2438</v>
      </c>
      <c r="E611" s="704" t="s">
        <v>1615</v>
      </c>
      <c r="F611" s="671" t="s">
        <v>1586</v>
      </c>
      <c r="G611" s="671" t="s">
        <v>1656</v>
      </c>
      <c r="H611" s="671" t="s">
        <v>869</v>
      </c>
      <c r="I611" s="671" t="s">
        <v>1121</v>
      </c>
      <c r="J611" s="671" t="s">
        <v>1122</v>
      </c>
      <c r="K611" s="671" t="s">
        <v>1561</v>
      </c>
      <c r="L611" s="705">
        <v>1793.46</v>
      </c>
      <c r="M611" s="705">
        <v>17934.599999999999</v>
      </c>
      <c r="N611" s="671">
        <v>10</v>
      </c>
      <c r="O611" s="706">
        <v>2.5</v>
      </c>
      <c r="P611" s="705">
        <v>8967.2999999999993</v>
      </c>
      <c r="Q611" s="682">
        <v>0.5</v>
      </c>
      <c r="R611" s="671">
        <v>5</v>
      </c>
      <c r="S611" s="682">
        <v>0.5</v>
      </c>
      <c r="T611" s="706">
        <v>1</v>
      </c>
      <c r="U611" s="242">
        <v>0.4</v>
      </c>
    </row>
    <row r="612" spans="1:21" ht="14.4" customHeight="1" x14ac:dyDescent="0.3">
      <c r="A612" s="680">
        <v>18</v>
      </c>
      <c r="B612" s="671" t="s">
        <v>495</v>
      </c>
      <c r="C612" s="671">
        <v>89301182</v>
      </c>
      <c r="D612" s="703" t="s">
        <v>2438</v>
      </c>
      <c r="E612" s="704" t="s">
        <v>1615</v>
      </c>
      <c r="F612" s="671" t="s">
        <v>1586</v>
      </c>
      <c r="G612" s="671" t="s">
        <v>1730</v>
      </c>
      <c r="H612" s="671" t="s">
        <v>494</v>
      </c>
      <c r="I612" s="671" t="s">
        <v>1044</v>
      </c>
      <c r="J612" s="671" t="s">
        <v>1045</v>
      </c>
      <c r="K612" s="671" t="s">
        <v>1046</v>
      </c>
      <c r="L612" s="705">
        <v>52.32</v>
      </c>
      <c r="M612" s="705">
        <v>1621.92</v>
      </c>
      <c r="N612" s="671">
        <v>31</v>
      </c>
      <c r="O612" s="706">
        <v>8.5</v>
      </c>
      <c r="P612" s="705">
        <v>680.16000000000008</v>
      </c>
      <c r="Q612" s="682">
        <v>0.41935483870967744</v>
      </c>
      <c r="R612" s="671">
        <v>13</v>
      </c>
      <c r="S612" s="682">
        <v>0.41935483870967744</v>
      </c>
      <c r="T612" s="706">
        <v>4</v>
      </c>
      <c r="U612" s="242">
        <v>0.47058823529411764</v>
      </c>
    </row>
    <row r="613" spans="1:21" ht="14.4" customHeight="1" x14ac:dyDescent="0.3">
      <c r="A613" s="680">
        <v>18</v>
      </c>
      <c r="B613" s="671" t="s">
        <v>495</v>
      </c>
      <c r="C613" s="671">
        <v>89301182</v>
      </c>
      <c r="D613" s="703" t="s">
        <v>2438</v>
      </c>
      <c r="E613" s="704" t="s">
        <v>1615</v>
      </c>
      <c r="F613" s="671" t="s">
        <v>1586</v>
      </c>
      <c r="G613" s="671" t="s">
        <v>1635</v>
      </c>
      <c r="H613" s="671" t="s">
        <v>869</v>
      </c>
      <c r="I613" s="671" t="s">
        <v>1385</v>
      </c>
      <c r="J613" s="671" t="s">
        <v>1386</v>
      </c>
      <c r="K613" s="671" t="s">
        <v>1577</v>
      </c>
      <c r="L613" s="705">
        <v>99.27</v>
      </c>
      <c r="M613" s="705">
        <v>297.81</v>
      </c>
      <c r="N613" s="671">
        <v>3</v>
      </c>
      <c r="O613" s="706">
        <v>0.5</v>
      </c>
      <c r="P613" s="705"/>
      <c r="Q613" s="682">
        <v>0</v>
      </c>
      <c r="R613" s="671"/>
      <c r="S613" s="682">
        <v>0</v>
      </c>
      <c r="T613" s="706"/>
      <c r="U613" s="242">
        <v>0</v>
      </c>
    </row>
    <row r="614" spans="1:21" ht="14.4" customHeight="1" x14ac:dyDescent="0.3">
      <c r="A614" s="680">
        <v>18</v>
      </c>
      <c r="B614" s="671" t="s">
        <v>495</v>
      </c>
      <c r="C614" s="671">
        <v>89301182</v>
      </c>
      <c r="D614" s="703" t="s">
        <v>2438</v>
      </c>
      <c r="E614" s="704" t="s">
        <v>1615</v>
      </c>
      <c r="F614" s="671" t="s">
        <v>1586</v>
      </c>
      <c r="G614" s="671" t="s">
        <v>1635</v>
      </c>
      <c r="H614" s="671" t="s">
        <v>869</v>
      </c>
      <c r="I614" s="671" t="s">
        <v>975</v>
      </c>
      <c r="J614" s="671" t="s">
        <v>976</v>
      </c>
      <c r="K614" s="671" t="s">
        <v>977</v>
      </c>
      <c r="L614" s="705">
        <v>132.35</v>
      </c>
      <c r="M614" s="705">
        <v>794.09999999999991</v>
      </c>
      <c r="N614" s="671">
        <v>6</v>
      </c>
      <c r="O614" s="706">
        <v>1</v>
      </c>
      <c r="P614" s="705">
        <v>397.04999999999995</v>
      </c>
      <c r="Q614" s="682">
        <v>0.5</v>
      </c>
      <c r="R614" s="671">
        <v>3</v>
      </c>
      <c r="S614" s="682">
        <v>0.5</v>
      </c>
      <c r="T614" s="706">
        <v>0.5</v>
      </c>
      <c r="U614" s="242">
        <v>0.5</v>
      </c>
    </row>
    <row r="615" spans="1:21" ht="14.4" customHeight="1" x14ac:dyDescent="0.3">
      <c r="A615" s="680">
        <v>18</v>
      </c>
      <c r="B615" s="671" t="s">
        <v>495</v>
      </c>
      <c r="C615" s="671">
        <v>89301182</v>
      </c>
      <c r="D615" s="703" t="s">
        <v>2438</v>
      </c>
      <c r="E615" s="704" t="s">
        <v>1615</v>
      </c>
      <c r="F615" s="671" t="s">
        <v>1586</v>
      </c>
      <c r="G615" s="671" t="s">
        <v>1635</v>
      </c>
      <c r="H615" s="671" t="s">
        <v>869</v>
      </c>
      <c r="I615" s="671" t="s">
        <v>1964</v>
      </c>
      <c r="J615" s="671" t="s">
        <v>1637</v>
      </c>
      <c r="K615" s="671" t="s">
        <v>1965</v>
      </c>
      <c r="L615" s="705">
        <v>176.68</v>
      </c>
      <c r="M615" s="705">
        <v>1413.44</v>
      </c>
      <c r="N615" s="671">
        <v>8</v>
      </c>
      <c r="O615" s="706">
        <v>1</v>
      </c>
      <c r="P615" s="705">
        <v>530.04</v>
      </c>
      <c r="Q615" s="682">
        <v>0.37499999999999994</v>
      </c>
      <c r="R615" s="671">
        <v>3</v>
      </c>
      <c r="S615" s="682">
        <v>0.375</v>
      </c>
      <c r="T615" s="706">
        <v>0.5</v>
      </c>
      <c r="U615" s="242">
        <v>0.5</v>
      </c>
    </row>
    <row r="616" spans="1:21" ht="14.4" customHeight="1" x14ac:dyDescent="0.3">
      <c r="A616" s="680">
        <v>18</v>
      </c>
      <c r="B616" s="671" t="s">
        <v>495</v>
      </c>
      <c r="C616" s="671">
        <v>89301182</v>
      </c>
      <c r="D616" s="703" t="s">
        <v>2438</v>
      </c>
      <c r="E616" s="704" t="s">
        <v>1615</v>
      </c>
      <c r="F616" s="671" t="s">
        <v>1586</v>
      </c>
      <c r="G616" s="671" t="s">
        <v>1635</v>
      </c>
      <c r="H616" s="671" t="s">
        <v>494</v>
      </c>
      <c r="I616" s="671" t="s">
        <v>1749</v>
      </c>
      <c r="J616" s="671" t="s">
        <v>1743</v>
      </c>
      <c r="K616" s="671" t="s">
        <v>1750</v>
      </c>
      <c r="L616" s="705">
        <v>264.69</v>
      </c>
      <c r="M616" s="705">
        <v>1852.83</v>
      </c>
      <c r="N616" s="671">
        <v>7</v>
      </c>
      <c r="O616" s="706">
        <v>4</v>
      </c>
      <c r="P616" s="705">
        <v>529.38</v>
      </c>
      <c r="Q616" s="682">
        <v>0.2857142857142857</v>
      </c>
      <c r="R616" s="671">
        <v>2</v>
      </c>
      <c r="S616" s="682">
        <v>0.2857142857142857</v>
      </c>
      <c r="T616" s="706">
        <v>1.5</v>
      </c>
      <c r="U616" s="242">
        <v>0.375</v>
      </c>
    </row>
    <row r="617" spans="1:21" ht="14.4" customHeight="1" x14ac:dyDescent="0.3">
      <c r="A617" s="680">
        <v>18</v>
      </c>
      <c r="B617" s="671" t="s">
        <v>495</v>
      </c>
      <c r="C617" s="671">
        <v>89301182</v>
      </c>
      <c r="D617" s="703" t="s">
        <v>2438</v>
      </c>
      <c r="E617" s="704" t="s">
        <v>1615</v>
      </c>
      <c r="F617" s="671" t="s">
        <v>1586</v>
      </c>
      <c r="G617" s="671" t="s">
        <v>1635</v>
      </c>
      <c r="H617" s="671" t="s">
        <v>494</v>
      </c>
      <c r="I617" s="671" t="s">
        <v>1731</v>
      </c>
      <c r="J617" s="671" t="s">
        <v>1686</v>
      </c>
      <c r="K617" s="671" t="s">
        <v>1732</v>
      </c>
      <c r="L617" s="705">
        <v>353.36</v>
      </c>
      <c r="M617" s="705">
        <v>2120.16</v>
      </c>
      <c r="N617" s="671">
        <v>6</v>
      </c>
      <c r="O617" s="706">
        <v>3.5</v>
      </c>
      <c r="P617" s="705">
        <v>1413.44</v>
      </c>
      <c r="Q617" s="682">
        <v>0.66666666666666674</v>
      </c>
      <c r="R617" s="671">
        <v>4</v>
      </c>
      <c r="S617" s="682">
        <v>0.66666666666666663</v>
      </c>
      <c r="T617" s="706">
        <v>1.5</v>
      </c>
      <c r="U617" s="242">
        <v>0.42857142857142855</v>
      </c>
    </row>
    <row r="618" spans="1:21" ht="14.4" customHeight="1" x14ac:dyDescent="0.3">
      <c r="A618" s="680">
        <v>18</v>
      </c>
      <c r="B618" s="671" t="s">
        <v>495</v>
      </c>
      <c r="C618" s="671">
        <v>89301182</v>
      </c>
      <c r="D618" s="703" t="s">
        <v>2438</v>
      </c>
      <c r="E618" s="704" t="s">
        <v>1615</v>
      </c>
      <c r="F618" s="671" t="s">
        <v>1586</v>
      </c>
      <c r="G618" s="671" t="s">
        <v>1635</v>
      </c>
      <c r="H618" s="671" t="s">
        <v>494</v>
      </c>
      <c r="I618" s="671" t="s">
        <v>1969</v>
      </c>
      <c r="J618" s="671" t="s">
        <v>1970</v>
      </c>
      <c r="K618" s="671" t="s">
        <v>1971</v>
      </c>
      <c r="L618" s="705">
        <v>176.68</v>
      </c>
      <c r="M618" s="705">
        <v>530.04</v>
      </c>
      <c r="N618" s="671">
        <v>3</v>
      </c>
      <c r="O618" s="706">
        <v>1</v>
      </c>
      <c r="P618" s="705">
        <v>530.04</v>
      </c>
      <c r="Q618" s="682">
        <v>1</v>
      </c>
      <c r="R618" s="671">
        <v>3</v>
      </c>
      <c r="S618" s="682">
        <v>1</v>
      </c>
      <c r="T618" s="706">
        <v>1</v>
      </c>
      <c r="U618" s="242">
        <v>1</v>
      </c>
    </row>
    <row r="619" spans="1:21" ht="14.4" customHeight="1" x14ac:dyDescent="0.3">
      <c r="A619" s="680">
        <v>18</v>
      </c>
      <c r="B619" s="671" t="s">
        <v>495</v>
      </c>
      <c r="C619" s="671">
        <v>89301182</v>
      </c>
      <c r="D619" s="703" t="s">
        <v>2438</v>
      </c>
      <c r="E619" s="704" t="s">
        <v>1615</v>
      </c>
      <c r="F619" s="671" t="s">
        <v>1586</v>
      </c>
      <c r="G619" s="671" t="s">
        <v>1801</v>
      </c>
      <c r="H619" s="671" t="s">
        <v>494</v>
      </c>
      <c r="I619" s="671" t="s">
        <v>2240</v>
      </c>
      <c r="J619" s="671" t="s">
        <v>2241</v>
      </c>
      <c r="K619" s="671" t="s">
        <v>2242</v>
      </c>
      <c r="L619" s="705">
        <v>311.27999999999997</v>
      </c>
      <c r="M619" s="705">
        <v>933.83999999999992</v>
      </c>
      <c r="N619" s="671">
        <v>3</v>
      </c>
      <c r="O619" s="706">
        <v>1.5</v>
      </c>
      <c r="P619" s="705">
        <v>622.55999999999995</v>
      </c>
      <c r="Q619" s="682">
        <v>0.66666666666666663</v>
      </c>
      <c r="R619" s="671">
        <v>2</v>
      </c>
      <c r="S619" s="682">
        <v>0.66666666666666663</v>
      </c>
      <c r="T619" s="706">
        <v>0.5</v>
      </c>
      <c r="U619" s="242">
        <v>0.33333333333333331</v>
      </c>
    </row>
    <row r="620" spans="1:21" ht="14.4" customHeight="1" x14ac:dyDescent="0.3">
      <c r="A620" s="680">
        <v>18</v>
      </c>
      <c r="B620" s="671" t="s">
        <v>495</v>
      </c>
      <c r="C620" s="671">
        <v>89301182</v>
      </c>
      <c r="D620" s="703" t="s">
        <v>2438</v>
      </c>
      <c r="E620" s="704" t="s">
        <v>1615</v>
      </c>
      <c r="F620" s="671" t="s">
        <v>1586</v>
      </c>
      <c r="G620" s="671" t="s">
        <v>1801</v>
      </c>
      <c r="H620" s="671" t="s">
        <v>494</v>
      </c>
      <c r="I620" s="671" t="s">
        <v>1972</v>
      </c>
      <c r="J620" s="671" t="s">
        <v>1973</v>
      </c>
      <c r="K620" s="671" t="s">
        <v>1974</v>
      </c>
      <c r="L620" s="705">
        <v>622.58000000000004</v>
      </c>
      <c r="M620" s="705">
        <v>7470.9600000000009</v>
      </c>
      <c r="N620" s="671">
        <v>12</v>
      </c>
      <c r="O620" s="706">
        <v>3</v>
      </c>
      <c r="P620" s="705">
        <v>5603.22</v>
      </c>
      <c r="Q620" s="682">
        <v>0.74999999999999989</v>
      </c>
      <c r="R620" s="671">
        <v>9</v>
      </c>
      <c r="S620" s="682">
        <v>0.75</v>
      </c>
      <c r="T620" s="706">
        <v>2.5</v>
      </c>
      <c r="U620" s="242">
        <v>0.83333333333333337</v>
      </c>
    </row>
    <row r="621" spans="1:21" ht="14.4" customHeight="1" x14ac:dyDescent="0.3">
      <c r="A621" s="680">
        <v>18</v>
      </c>
      <c r="B621" s="671" t="s">
        <v>495</v>
      </c>
      <c r="C621" s="671">
        <v>89301182</v>
      </c>
      <c r="D621" s="703" t="s">
        <v>2438</v>
      </c>
      <c r="E621" s="704" t="s">
        <v>1615</v>
      </c>
      <c r="F621" s="671" t="s">
        <v>1586</v>
      </c>
      <c r="G621" s="671" t="s">
        <v>1801</v>
      </c>
      <c r="H621" s="671" t="s">
        <v>494</v>
      </c>
      <c r="I621" s="671" t="s">
        <v>2243</v>
      </c>
      <c r="J621" s="671" t="s">
        <v>2244</v>
      </c>
      <c r="K621" s="671" t="s">
        <v>2120</v>
      </c>
      <c r="L621" s="705">
        <v>737.02</v>
      </c>
      <c r="M621" s="705">
        <v>8844.24</v>
      </c>
      <c r="N621" s="671">
        <v>12</v>
      </c>
      <c r="O621" s="706">
        <v>3.5</v>
      </c>
      <c r="P621" s="705">
        <v>4422.12</v>
      </c>
      <c r="Q621" s="682">
        <v>0.5</v>
      </c>
      <c r="R621" s="671">
        <v>6</v>
      </c>
      <c r="S621" s="682">
        <v>0.5</v>
      </c>
      <c r="T621" s="706">
        <v>2</v>
      </c>
      <c r="U621" s="242">
        <v>0.5714285714285714</v>
      </c>
    </row>
    <row r="622" spans="1:21" ht="14.4" customHeight="1" x14ac:dyDescent="0.3">
      <c r="A622" s="680">
        <v>18</v>
      </c>
      <c r="B622" s="671" t="s">
        <v>495</v>
      </c>
      <c r="C622" s="671">
        <v>89301182</v>
      </c>
      <c r="D622" s="703" t="s">
        <v>2438</v>
      </c>
      <c r="E622" s="704" t="s">
        <v>1615</v>
      </c>
      <c r="F622" s="671" t="s">
        <v>1586</v>
      </c>
      <c r="G622" s="671" t="s">
        <v>1801</v>
      </c>
      <c r="H622" s="671" t="s">
        <v>494</v>
      </c>
      <c r="I622" s="671" t="s">
        <v>1802</v>
      </c>
      <c r="J622" s="671" t="s">
        <v>1803</v>
      </c>
      <c r="K622" s="671" t="s">
        <v>1804</v>
      </c>
      <c r="L622" s="705">
        <v>830.85</v>
      </c>
      <c r="M622" s="705">
        <v>2492.5500000000002</v>
      </c>
      <c r="N622" s="671">
        <v>3</v>
      </c>
      <c r="O622" s="706">
        <v>0.5</v>
      </c>
      <c r="P622" s="705"/>
      <c r="Q622" s="682">
        <v>0</v>
      </c>
      <c r="R622" s="671"/>
      <c r="S622" s="682">
        <v>0</v>
      </c>
      <c r="T622" s="706"/>
      <c r="U622" s="242">
        <v>0</v>
      </c>
    </row>
    <row r="623" spans="1:21" ht="14.4" customHeight="1" x14ac:dyDescent="0.3">
      <c r="A623" s="680">
        <v>18</v>
      </c>
      <c r="B623" s="671" t="s">
        <v>495</v>
      </c>
      <c r="C623" s="671">
        <v>89301182</v>
      </c>
      <c r="D623" s="703" t="s">
        <v>2438</v>
      </c>
      <c r="E623" s="704" t="s">
        <v>1615</v>
      </c>
      <c r="F623" s="671" t="s">
        <v>1586</v>
      </c>
      <c r="G623" s="671" t="s">
        <v>1801</v>
      </c>
      <c r="H623" s="671" t="s">
        <v>494</v>
      </c>
      <c r="I623" s="671" t="s">
        <v>2245</v>
      </c>
      <c r="J623" s="671" t="s">
        <v>2246</v>
      </c>
      <c r="K623" s="671" t="s">
        <v>2247</v>
      </c>
      <c r="L623" s="705">
        <v>1496.21</v>
      </c>
      <c r="M623" s="705">
        <v>4488.63</v>
      </c>
      <c r="N623" s="671">
        <v>3</v>
      </c>
      <c r="O623" s="706">
        <v>0.5</v>
      </c>
      <c r="P623" s="705">
        <v>4488.63</v>
      </c>
      <c r="Q623" s="682">
        <v>1</v>
      </c>
      <c r="R623" s="671">
        <v>3</v>
      </c>
      <c r="S623" s="682">
        <v>1</v>
      </c>
      <c r="T623" s="706">
        <v>0.5</v>
      </c>
      <c r="U623" s="242">
        <v>1</v>
      </c>
    </row>
    <row r="624" spans="1:21" ht="14.4" customHeight="1" x14ac:dyDescent="0.3">
      <c r="A624" s="680">
        <v>18</v>
      </c>
      <c r="B624" s="671" t="s">
        <v>495</v>
      </c>
      <c r="C624" s="671">
        <v>89301182</v>
      </c>
      <c r="D624" s="703" t="s">
        <v>2438</v>
      </c>
      <c r="E624" s="704" t="s">
        <v>1615</v>
      </c>
      <c r="F624" s="671" t="s">
        <v>1586</v>
      </c>
      <c r="G624" s="671" t="s">
        <v>1688</v>
      </c>
      <c r="H624" s="671" t="s">
        <v>869</v>
      </c>
      <c r="I624" s="671" t="s">
        <v>1805</v>
      </c>
      <c r="J624" s="671" t="s">
        <v>1734</v>
      </c>
      <c r="K624" s="671" t="s">
        <v>1066</v>
      </c>
      <c r="L624" s="705">
        <v>339.13</v>
      </c>
      <c r="M624" s="705">
        <v>6782.6</v>
      </c>
      <c r="N624" s="671">
        <v>20</v>
      </c>
      <c r="O624" s="706">
        <v>6.5</v>
      </c>
      <c r="P624" s="705">
        <v>1356.52</v>
      </c>
      <c r="Q624" s="682">
        <v>0.19999999999999998</v>
      </c>
      <c r="R624" s="671">
        <v>4</v>
      </c>
      <c r="S624" s="682">
        <v>0.2</v>
      </c>
      <c r="T624" s="706">
        <v>1</v>
      </c>
      <c r="U624" s="242">
        <v>0.15384615384615385</v>
      </c>
    </row>
    <row r="625" spans="1:21" ht="14.4" customHeight="1" x14ac:dyDescent="0.3">
      <c r="A625" s="680">
        <v>18</v>
      </c>
      <c r="B625" s="671" t="s">
        <v>495</v>
      </c>
      <c r="C625" s="671">
        <v>89301182</v>
      </c>
      <c r="D625" s="703" t="s">
        <v>2438</v>
      </c>
      <c r="E625" s="704" t="s">
        <v>1615</v>
      </c>
      <c r="F625" s="671" t="s">
        <v>1586</v>
      </c>
      <c r="G625" s="671" t="s">
        <v>1688</v>
      </c>
      <c r="H625" s="671" t="s">
        <v>869</v>
      </c>
      <c r="I625" s="671" t="s">
        <v>1736</v>
      </c>
      <c r="J625" s="671" t="s">
        <v>1737</v>
      </c>
      <c r="K625" s="671" t="s">
        <v>1738</v>
      </c>
      <c r="L625" s="705">
        <v>678.26</v>
      </c>
      <c r="M625" s="705">
        <v>15599.98</v>
      </c>
      <c r="N625" s="671">
        <v>23</v>
      </c>
      <c r="O625" s="706">
        <v>7</v>
      </c>
      <c r="P625" s="705">
        <v>2713.04</v>
      </c>
      <c r="Q625" s="682">
        <v>0.17391304347826086</v>
      </c>
      <c r="R625" s="671">
        <v>4</v>
      </c>
      <c r="S625" s="682">
        <v>0.17391304347826086</v>
      </c>
      <c r="T625" s="706">
        <v>1</v>
      </c>
      <c r="U625" s="242">
        <v>0.14285714285714285</v>
      </c>
    </row>
    <row r="626" spans="1:21" ht="14.4" customHeight="1" x14ac:dyDescent="0.3">
      <c r="A626" s="680">
        <v>18</v>
      </c>
      <c r="B626" s="671" t="s">
        <v>495</v>
      </c>
      <c r="C626" s="671">
        <v>89301182</v>
      </c>
      <c r="D626" s="703" t="s">
        <v>2438</v>
      </c>
      <c r="E626" s="704" t="s">
        <v>1615</v>
      </c>
      <c r="F626" s="671" t="s">
        <v>1586</v>
      </c>
      <c r="G626" s="671" t="s">
        <v>1688</v>
      </c>
      <c r="H626" s="671" t="s">
        <v>869</v>
      </c>
      <c r="I626" s="671" t="s">
        <v>967</v>
      </c>
      <c r="J626" s="671" t="s">
        <v>1539</v>
      </c>
      <c r="K626" s="671" t="s">
        <v>1540</v>
      </c>
      <c r="L626" s="705">
        <v>201.75</v>
      </c>
      <c r="M626" s="705">
        <v>10692.75</v>
      </c>
      <c r="N626" s="671">
        <v>53</v>
      </c>
      <c r="O626" s="706">
        <v>21.5</v>
      </c>
      <c r="P626" s="705"/>
      <c r="Q626" s="682">
        <v>0</v>
      </c>
      <c r="R626" s="671"/>
      <c r="S626" s="682">
        <v>0</v>
      </c>
      <c r="T626" s="706"/>
      <c r="U626" s="242">
        <v>0</v>
      </c>
    </row>
    <row r="627" spans="1:21" ht="14.4" customHeight="1" x14ac:dyDescent="0.3">
      <c r="A627" s="680">
        <v>18</v>
      </c>
      <c r="B627" s="671" t="s">
        <v>495</v>
      </c>
      <c r="C627" s="671">
        <v>89301182</v>
      </c>
      <c r="D627" s="703" t="s">
        <v>2438</v>
      </c>
      <c r="E627" s="704" t="s">
        <v>1615</v>
      </c>
      <c r="F627" s="671" t="s">
        <v>1586</v>
      </c>
      <c r="G627" s="671" t="s">
        <v>1688</v>
      </c>
      <c r="H627" s="671" t="s">
        <v>869</v>
      </c>
      <c r="I627" s="671" t="s">
        <v>955</v>
      </c>
      <c r="J627" s="671" t="s">
        <v>1541</v>
      </c>
      <c r="K627" s="671" t="s">
        <v>1542</v>
      </c>
      <c r="L627" s="705">
        <v>269</v>
      </c>
      <c r="M627" s="705">
        <v>9415</v>
      </c>
      <c r="N627" s="671">
        <v>35</v>
      </c>
      <c r="O627" s="706">
        <v>10</v>
      </c>
      <c r="P627" s="705">
        <v>807</v>
      </c>
      <c r="Q627" s="682">
        <v>8.5714285714285715E-2</v>
      </c>
      <c r="R627" s="671">
        <v>3</v>
      </c>
      <c r="S627" s="682">
        <v>8.5714285714285715E-2</v>
      </c>
      <c r="T627" s="706">
        <v>0.5</v>
      </c>
      <c r="U627" s="242">
        <v>0.05</v>
      </c>
    </row>
    <row r="628" spans="1:21" ht="14.4" customHeight="1" x14ac:dyDescent="0.3">
      <c r="A628" s="680">
        <v>18</v>
      </c>
      <c r="B628" s="671" t="s">
        <v>495</v>
      </c>
      <c r="C628" s="671">
        <v>89301182</v>
      </c>
      <c r="D628" s="703" t="s">
        <v>2438</v>
      </c>
      <c r="E628" s="704" t="s">
        <v>1615</v>
      </c>
      <c r="F628" s="671" t="s">
        <v>1586</v>
      </c>
      <c r="G628" s="671" t="s">
        <v>2248</v>
      </c>
      <c r="H628" s="671" t="s">
        <v>494</v>
      </c>
      <c r="I628" s="671" t="s">
        <v>614</v>
      </c>
      <c r="J628" s="671" t="s">
        <v>2249</v>
      </c>
      <c r="K628" s="671" t="s">
        <v>2250</v>
      </c>
      <c r="L628" s="705">
        <v>0</v>
      </c>
      <c r="M628" s="705">
        <v>0</v>
      </c>
      <c r="N628" s="671">
        <v>1</v>
      </c>
      <c r="O628" s="706">
        <v>1</v>
      </c>
      <c r="P628" s="705"/>
      <c r="Q628" s="682"/>
      <c r="R628" s="671"/>
      <c r="S628" s="682">
        <v>0</v>
      </c>
      <c r="T628" s="706"/>
      <c r="U628" s="242">
        <v>0</v>
      </c>
    </row>
    <row r="629" spans="1:21" ht="14.4" customHeight="1" x14ac:dyDescent="0.3">
      <c r="A629" s="680">
        <v>18</v>
      </c>
      <c r="B629" s="671" t="s">
        <v>495</v>
      </c>
      <c r="C629" s="671">
        <v>89301182</v>
      </c>
      <c r="D629" s="703" t="s">
        <v>2438</v>
      </c>
      <c r="E629" s="704" t="s">
        <v>1615</v>
      </c>
      <c r="F629" s="671" t="s">
        <v>1586</v>
      </c>
      <c r="G629" s="671" t="s">
        <v>1982</v>
      </c>
      <c r="H629" s="671" t="s">
        <v>494</v>
      </c>
      <c r="I629" s="671" t="s">
        <v>1064</v>
      </c>
      <c r="J629" s="671" t="s">
        <v>1065</v>
      </c>
      <c r="K629" s="671" t="s">
        <v>1066</v>
      </c>
      <c r="L629" s="705">
        <v>76.650000000000006</v>
      </c>
      <c r="M629" s="705">
        <v>1073.0999999999999</v>
      </c>
      <c r="N629" s="671">
        <v>14</v>
      </c>
      <c r="O629" s="706">
        <v>4.5</v>
      </c>
      <c r="P629" s="705">
        <v>536.55000000000007</v>
      </c>
      <c r="Q629" s="682">
        <v>0.50000000000000011</v>
      </c>
      <c r="R629" s="671">
        <v>7</v>
      </c>
      <c r="S629" s="682">
        <v>0.5</v>
      </c>
      <c r="T629" s="706">
        <v>2</v>
      </c>
      <c r="U629" s="242">
        <v>0.44444444444444442</v>
      </c>
    </row>
    <row r="630" spans="1:21" ht="14.4" customHeight="1" x14ac:dyDescent="0.3">
      <c r="A630" s="680">
        <v>18</v>
      </c>
      <c r="B630" s="671" t="s">
        <v>495</v>
      </c>
      <c r="C630" s="671">
        <v>89301182</v>
      </c>
      <c r="D630" s="703" t="s">
        <v>2438</v>
      </c>
      <c r="E630" s="704" t="s">
        <v>1615</v>
      </c>
      <c r="F630" s="671" t="s">
        <v>1586</v>
      </c>
      <c r="G630" s="671" t="s">
        <v>1982</v>
      </c>
      <c r="H630" s="671" t="s">
        <v>494</v>
      </c>
      <c r="I630" s="671" t="s">
        <v>2251</v>
      </c>
      <c r="J630" s="671" t="s">
        <v>2252</v>
      </c>
      <c r="K630" s="671" t="s">
        <v>2162</v>
      </c>
      <c r="L630" s="705">
        <v>136.41999999999999</v>
      </c>
      <c r="M630" s="705">
        <v>409.26</v>
      </c>
      <c r="N630" s="671">
        <v>3</v>
      </c>
      <c r="O630" s="706">
        <v>0.5</v>
      </c>
      <c r="P630" s="705"/>
      <c r="Q630" s="682">
        <v>0</v>
      </c>
      <c r="R630" s="671"/>
      <c r="S630" s="682">
        <v>0</v>
      </c>
      <c r="T630" s="706"/>
      <c r="U630" s="242">
        <v>0</v>
      </c>
    </row>
    <row r="631" spans="1:21" ht="14.4" customHeight="1" x14ac:dyDescent="0.3">
      <c r="A631" s="680">
        <v>18</v>
      </c>
      <c r="B631" s="671" t="s">
        <v>495</v>
      </c>
      <c r="C631" s="671">
        <v>89301182</v>
      </c>
      <c r="D631" s="703" t="s">
        <v>2438</v>
      </c>
      <c r="E631" s="704" t="s">
        <v>1615</v>
      </c>
      <c r="F631" s="671" t="s">
        <v>1586</v>
      </c>
      <c r="G631" s="671" t="s">
        <v>1983</v>
      </c>
      <c r="H631" s="671" t="s">
        <v>494</v>
      </c>
      <c r="I631" s="671" t="s">
        <v>1984</v>
      </c>
      <c r="J631" s="671" t="s">
        <v>1985</v>
      </c>
      <c r="K631" s="671" t="s">
        <v>1986</v>
      </c>
      <c r="L631" s="705">
        <v>216.16</v>
      </c>
      <c r="M631" s="705">
        <v>648.48</v>
      </c>
      <c r="N631" s="671">
        <v>3</v>
      </c>
      <c r="O631" s="706">
        <v>1</v>
      </c>
      <c r="P631" s="705"/>
      <c r="Q631" s="682">
        <v>0</v>
      </c>
      <c r="R631" s="671"/>
      <c r="S631" s="682">
        <v>0</v>
      </c>
      <c r="T631" s="706"/>
      <c r="U631" s="242">
        <v>0</v>
      </c>
    </row>
    <row r="632" spans="1:21" ht="14.4" customHeight="1" x14ac:dyDescent="0.3">
      <c r="A632" s="680">
        <v>18</v>
      </c>
      <c r="B632" s="671" t="s">
        <v>495</v>
      </c>
      <c r="C632" s="671">
        <v>89301182</v>
      </c>
      <c r="D632" s="703" t="s">
        <v>2438</v>
      </c>
      <c r="E632" s="704" t="s">
        <v>1615</v>
      </c>
      <c r="F632" s="671" t="s">
        <v>1586</v>
      </c>
      <c r="G632" s="671" t="s">
        <v>1699</v>
      </c>
      <c r="H632" s="671" t="s">
        <v>494</v>
      </c>
      <c r="I632" s="671" t="s">
        <v>606</v>
      </c>
      <c r="J632" s="671" t="s">
        <v>607</v>
      </c>
      <c r="K632" s="671" t="s">
        <v>1700</v>
      </c>
      <c r="L632" s="705">
        <v>98.31</v>
      </c>
      <c r="M632" s="705">
        <v>491.55</v>
      </c>
      <c r="N632" s="671">
        <v>5</v>
      </c>
      <c r="O632" s="706">
        <v>2</v>
      </c>
      <c r="P632" s="705">
        <v>294.93</v>
      </c>
      <c r="Q632" s="682">
        <v>0.6</v>
      </c>
      <c r="R632" s="671">
        <v>3</v>
      </c>
      <c r="S632" s="682">
        <v>0.6</v>
      </c>
      <c r="T632" s="706">
        <v>1</v>
      </c>
      <c r="U632" s="242">
        <v>0.5</v>
      </c>
    </row>
    <row r="633" spans="1:21" ht="14.4" customHeight="1" x14ac:dyDescent="0.3">
      <c r="A633" s="680">
        <v>18</v>
      </c>
      <c r="B633" s="671" t="s">
        <v>495</v>
      </c>
      <c r="C633" s="671">
        <v>89301182</v>
      </c>
      <c r="D633" s="703" t="s">
        <v>2438</v>
      </c>
      <c r="E633" s="704" t="s">
        <v>1615</v>
      </c>
      <c r="F633" s="671" t="s">
        <v>1586</v>
      </c>
      <c r="G633" s="671" t="s">
        <v>1699</v>
      </c>
      <c r="H633" s="671" t="s">
        <v>494</v>
      </c>
      <c r="I633" s="671" t="s">
        <v>2253</v>
      </c>
      <c r="J633" s="671" t="s">
        <v>2254</v>
      </c>
      <c r="K633" s="671" t="s">
        <v>2255</v>
      </c>
      <c r="L633" s="705">
        <v>98.31</v>
      </c>
      <c r="M633" s="705">
        <v>393.24</v>
      </c>
      <c r="N633" s="671">
        <v>4</v>
      </c>
      <c r="O633" s="706">
        <v>1.5</v>
      </c>
      <c r="P633" s="705">
        <v>393.24</v>
      </c>
      <c r="Q633" s="682">
        <v>1</v>
      </c>
      <c r="R633" s="671">
        <v>4</v>
      </c>
      <c r="S633" s="682">
        <v>1</v>
      </c>
      <c r="T633" s="706">
        <v>1.5</v>
      </c>
      <c r="U633" s="242">
        <v>1</v>
      </c>
    </row>
    <row r="634" spans="1:21" ht="14.4" customHeight="1" x14ac:dyDescent="0.3">
      <c r="A634" s="680">
        <v>18</v>
      </c>
      <c r="B634" s="671" t="s">
        <v>495</v>
      </c>
      <c r="C634" s="671">
        <v>89301182</v>
      </c>
      <c r="D634" s="703" t="s">
        <v>2438</v>
      </c>
      <c r="E634" s="704" t="s">
        <v>1615</v>
      </c>
      <c r="F634" s="671" t="s">
        <v>1586</v>
      </c>
      <c r="G634" s="671" t="s">
        <v>1657</v>
      </c>
      <c r="H634" s="671" t="s">
        <v>494</v>
      </c>
      <c r="I634" s="671" t="s">
        <v>1658</v>
      </c>
      <c r="J634" s="671" t="s">
        <v>1659</v>
      </c>
      <c r="K634" s="671" t="s">
        <v>1660</v>
      </c>
      <c r="L634" s="705">
        <v>432.32</v>
      </c>
      <c r="M634" s="705">
        <v>15995.839999999998</v>
      </c>
      <c r="N634" s="671">
        <v>37</v>
      </c>
      <c r="O634" s="706">
        <v>20.5</v>
      </c>
      <c r="P634" s="705">
        <v>5187.84</v>
      </c>
      <c r="Q634" s="682">
        <v>0.32432432432432434</v>
      </c>
      <c r="R634" s="671">
        <v>12</v>
      </c>
      <c r="S634" s="682">
        <v>0.32432432432432434</v>
      </c>
      <c r="T634" s="706">
        <v>7</v>
      </c>
      <c r="U634" s="242">
        <v>0.34146341463414637</v>
      </c>
    </row>
    <row r="635" spans="1:21" ht="14.4" customHeight="1" x14ac:dyDescent="0.3">
      <c r="A635" s="680">
        <v>18</v>
      </c>
      <c r="B635" s="671" t="s">
        <v>495</v>
      </c>
      <c r="C635" s="671">
        <v>89301182</v>
      </c>
      <c r="D635" s="703" t="s">
        <v>2438</v>
      </c>
      <c r="E635" s="704" t="s">
        <v>1615</v>
      </c>
      <c r="F635" s="671" t="s">
        <v>1586</v>
      </c>
      <c r="G635" s="671" t="s">
        <v>1657</v>
      </c>
      <c r="H635" s="671" t="s">
        <v>494</v>
      </c>
      <c r="I635" s="671" t="s">
        <v>1689</v>
      </c>
      <c r="J635" s="671" t="s">
        <v>1690</v>
      </c>
      <c r="K635" s="671" t="s">
        <v>1691</v>
      </c>
      <c r="L635" s="705">
        <v>162.13</v>
      </c>
      <c r="M635" s="705">
        <v>1297.04</v>
      </c>
      <c r="N635" s="671">
        <v>8</v>
      </c>
      <c r="O635" s="706">
        <v>4</v>
      </c>
      <c r="P635" s="705">
        <v>162.13</v>
      </c>
      <c r="Q635" s="682">
        <v>0.125</v>
      </c>
      <c r="R635" s="671">
        <v>1</v>
      </c>
      <c r="S635" s="682">
        <v>0.125</v>
      </c>
      <c r="T635" s="706">
        <v>0.5</v>
      </c>
      <c r="U635" s="242">
        <v>0.125</v>
      </c>
    </row>
    <row r="636" spans="1:21" ht="14.4" customHeight="1" x14ac:dyDescent="0.3">
      <c r="A636" s="680">
        <v>18</v>
      </c>
      <c r="B636" s="671" t="s">
        <v>495</v>
      </c>
      <c r="C636" s="671">
        <v>89301182</v>
      </c>
      <c r="D636" s="703" t="s">
        <v>2438</v>
      </c>
      <c r="E636" s="704" t="s">
        <v>1615</v>
      </c>
      <c r="F636" s="671" t="s">
        <v>1586</v>
      </c>
      <c r="G636" s="671" t="s">
        <v>1661</v>
      </c>
      <c r="H636" s="671" t="s">
        <v>494</v>
      </c>
      <c r="I636" s="671" t="s">
        <v>1273</v>
      </c>
      <c r="J636" s="671" t="s">
        <v>1274</v>
      </c>
      <c r="K636" s="671" t="s">
        <v>1275</v>
      </c>
      <c r="L636" s="705">
        <v>139.46</v>
      </c>
      <c r="M636" s="705">
        <v>9204.36</v>
      </c>
      <c r="N636" s="671">
        <v>66</v>
      </c>
      <c r="O636" s="706">
        <v>24.5</v>
      </c>
      <c r="P636" s="705">
        <v>418.38</v>
      </c>
      <c r="Q636" s="682">
        <v>4.5454545454545449E-2</v>
      </c>
      <c r="R636" s="671">
        <v>3</v>
      </c>
      <c r="S636" s="682">
        <v>4.5454545454545456E-2</v>
      </c>
      <c r="T636" s="706">
        <v>1.5</v>
      </c>
      <c r="U636" s="242">
        <v>6.1224489795918366E-2</v>
      </c>
    </row>
    <row r="637" spans="1:21" ht="14.4" customHeight="1" x14ac:dyDescent="0.3">
      <c r="A637" s="680">
        <v>18</v>
      </c>
      <c r="B637" s="671" t="s">
        <v>495</v>
      </c>
      <c r="C637" s="671">
        <v>89301182</v>
      </c>
      <c r="D637" s="703" t="s">
        <v>2438</v>
      </c>
      <c r="E637" s="704" t="s">
        <v>1615</v>
      </c>
      <c r="F637" s="671" t="s">
        <v>1586</v>
      </c>
      <c r="G637" s="671" t="s">
        <v>1661</v>
      </c>
      <c r="H637" s="671" t="s">
        <v>494</v>
      </c>
      <c r="I637" s="671" t="s">
        <v>1662</v>
      </c>
      <c r="J637" s="671" t="s">
        <v>1303</v>
      </c>
      <c r="K637" s="671" t="s">
        <v>1663</v>
      </c>
      <c r="L637" s="705">
        <v>185.9</v>
      </c>
      <c r="M637" s="705">
        <v>10224.5</v>
      </c>
      <c r="N637" s="671">
        <v>55</v>
      </c>
      <c r="O637" s="706">
        <v>21</v>
      </c>
      <c r="P637" s="705">
        <v>929.5</v>
      </c>
      <c r="Q637" s="682">
        <v>9.0909090909090912E-2</v>
      </c>
      <c r="R637" s="671">
        <v>5</v>
      </c>
      <c r="S637" s="682">
        <v>9.0909090909090912E-2</v>
      </c>
      <c r="T637" s="706">
        <v>2</v>
      </c>
      <c r="U637" s="242">
        <v>9.5238095238095233E-2</v>
      </c>
    </row>
    <row r="638" spans="1:21" ht="14.4" customHeight="1" x14ac:dyDescent="0.3">
      <c r="A638" s="680">
        <v>18</v>
      </c>
      <c r="B638" s="671" t="s">
        <v>495</v>
      </c>
      <c r="C638" s="671">
        <v>89301182</v>
      </c>
      <c r="D638" s="703" t="s">
        <v>2438</v>
      </c>
      <c r="E638" s="704" t="s">
        <v>1615</v>
      </c>
      <c r="F638" s="671" t="s">
        <v>1586</v>
      </c>
      <c r="G638" s="671" t="s">
        <v>1661</v>
      </c>
      <c r="H638" s="671" t="s">
        <v>494</v>
      </c>
      <c r="I638" s="671" t="s">
        <v>2256</v>
      </c>
      <c r="J638" s="671" t="s">
        <v>2257</v>
      </c>
      <c r="K638" s="671" t="s">
        <v>2258</v>
      </c>
      <c r="L638" s="705">
        <v>139.46</v>
      </c>
      <c r="M638" s="705">
        <v>418.38</v>
      </c>
      <c r="N638" s="671">
        <v>3</v>
      </c>
      <c r="O638" s="706">
        <v>0.5</v>
      </c>
      <c r="P638" s="705">
        <v>418.38</v>
      </c>
      <c r="Q638" s="682">
        <v>1</v>
      </c>
      <c r="R638" s="671">
        <v>3</v>
      </c>
      <c r="S638" s="682">
        <v>1</v>
      </c>
      <c r="T638" s="706">
        <v>0.5</v>
      </c>
      <c r="U638" s="242">
        <v>1</v>
      </c>
    </row>
    <row r="639" spans="1:21" ht="14.4" customHeight="1" x14ac:dyDescent="0.3">
      <c r="A639" s="680">
        <v>18</v>
      </c>
      <c r="B639" s="671" t="s">
        <v>495</v>
      </c>
      <c r="C639" s="671">
        <v>89301182</v>
      </c>
      <c r="D639" s="703" t="s">
        <v>2438</v>
      </c>
      <c r="E639" s="704" t="s">
        <v>1615</v>
      </c>
      <c r="F639" s="671" t="s">
        <v>1586</v>
      </c>
      <c r="G639" s="671" t="s">
        <v>1661</v>
      </c>
      <c r="H639" s="671" t="s">
        <v>494</v>
      </c>
      <c r="I639" s="671" t="s">
        <v>1998</v>
      </c>
      <c r="J639" s="671" t="s">
        <v>1999</v>
      </c>
      <c r="K639" s="671" t="s">
        <v>2000</v>
      </c>
      <c r="L639" s="705">
        <v>185.9</v>
      </c>
      <c r="M639" s="705">
        <v>929.5</v>
      </c>
      <c r="N639" s="671">
        <v>5</v>
      </c>
      <c r="O639" s="706">
        <v>1</v>
      </c>
      <c r="P639" s="705">
        <v>929.5</v>
      </c>
      <c r="Q639" s="682">
        <v>1</v>
      </c>
      <c r="R639" s="671">
        <v>5</v>
      </c>
      <c r="S639" s="682">
        <v>1</v>
      </c>
      <c r="T639" s="706">
        <v>1</v>
      </c>
      <c r="U639" s="242">
        <v>1</v>
      </c>
    </row>
    <row r="640" spans="1:21" ht="14.4" customHeight="1" x14ac:dyDescent="0.3">
      <c r="A640" s="680">
        <v>18</v>
      </c>
      <c r="B640" s="671" t="s">
        <v>495</v>
      </c>
      <c r="C640" s="671">
        <v>89301182</v>
      </c>
      <c r="D640" s="703" t="s">
        <v>2438</v>
      </c>
      <c r="E640" s="704" t="s">
        <v>1615</v>
      </c>
      <c r="F640" s="671" t="s">
        <v>1586</v>
      </c>
      <c r="G640" s="671" t="s">
        <v>1661</v>
      </c>
      <c r="H640" s="671" t="s">
        <v>494</v>
      </c>
      <c r="I640" s="671" t="s">
        <v>2259</v>
      </c>
      <c r="J640" s="671" t="s">
        <v>1999</v>
      </c>
      <c r="K640" s="671" t="s">
        <v>1747</v>
      </c>
      <c r="L640" s="705">
        <v>0</v>
      </c>
      <c r="M640" s="705">
        <v>0</v>
      </c>
      <c r="N640" s="671">
        <v>1</v>
      </c>
      <c r="O640" s="706">
        <v>1</v>
      </c>
      <c r="P640" s="705"/>
      <c r="Q640" s="682"/>
      <c r="R640" s="671"/>
      <c r="S640" s="682">
        <v>0</v>
      </c>
      <c r="T640" s="706"/>
      <c r="U640" s="242">
        <v>0</v>
      </c>
    </row>
    <row r="641" spans="1:21" ht="14.4" customHeight="1" x14ac:dyDescent="0.3">
      <c r="A641" s="680">
        <v>18</v>
      </c>
      <c r="B641" s="671" t="s">
        <v>495</v>
      </c>
      <c r="C641" s="671">
        <v>89301182</v>
      </c>
      <c r="D641" s="703" t="s">
        <v>2438</v>
      </c>
      <c r="E641" s="704" t="s">
        <v>1615</v>
      </c>
      <c r="F641" s="671" t="s">
        <v>1586</v>
      </c>
      <c r="G641" s="671" t="s">
        <v>1664</v>
      </c>
      <c r="H641" s="671" t="s">
        <v>869</v>
      </c>
      <c r="I641" s="671" t="s">
        <v>1392</v>
      </c>
      <c r="J641" s="671" t="s">
        <v>1575</v>
      </c>
      <c r="K641" s="671" t="s">
        <v>1576</v>
      </c>
      <c r="L641" s="705">
        <v>1713.59</v>
      </c>
      <c r="M641" s="705">
        <v>1713.59</v>
      </c>
      <c r="N641" s="671">
        <v>1</v>
      </c>
      <c r="O641" s="706">
        <v>0.5</v>
      </c>
      <c r="P641" s="705">
        <v>1713.59</v>
      </c>
      <c r="Q641" s="682">
        <v>1</v>
      </c>
      <c r="R641" s="671">
        <v>1</v>
      </c>
      <c r="S641" s="682">
        <v>1</v>
      </c>
      <c r="T641" s="706">
        <v>0.5</v>
      </c>
      <c r="U641" s="242">
        <v>1</v>
      </c>
    </row>
    <row r="642" spans="1:21" ht="14.4" customHeight="1" x14ac:dyDescent="0.3">
      <c r="A642" s="680">
        <v>18</v>
      </c>
      <c r="B642" s="671" t="s">
        <v>495</v>
      </c>
      <c r="C642" s="671">
        <v>89301182</v>
      </c>
      <c r="D642" s="703" t="s">
        <v>2438</v>
      </c>
      <c r="E642" s="704" t="s">
        <v>1615</v>
      </c>
      <c r="F642" s="671" t="s">
        <v>1586</v>
      </c>
      <c r="G642" s="671" t="s">
        <v>1664</v>
      </c>
      <c r="H642" s="671" t="s">
        <v>869</v>
      </c>
      <c r="I642" s="671" t="s">
        <v>2004</v>
      </c>
      <c r="J642" s="671" t="s">
        <v>2005</v>
      </c>
      <c r="K642" s="671" t="s">
        <v>2006</v>
      </c>
      <c r="L642" s="705">
        <v>3084.32</v>
      </c>
      <c r="M642" s="705">
        <v>9252.9600000000009</v>
      </c>
      <c r="N642" s="671">
        <v>3</v>
      </c>
      <c r="O642" s="706">
        <v>1</v>
      </c>
      <c r="P642" s="705">
        <v>3084.32</v>
      </c>
      <c r="Q642" s="682">
        <v>0.33333333333333331</v>
      </c>
      <c r="R642" s="671">
        <v>1</v>
      </c>
      <c r="S642" s="682">
        <v>0.33333333333333331</v>
      </c>
      <c r="T642" s="706">
        <v>0.5</v>
      </c>
      <c r="U642" s="242">
        <v>0.5</v>
      </c>
    </row>
    <row r="643" spans="1:21" ht="14.4" customHeight="1" x14ac:dyDescent="0.3">
      <c r="A643" s="680">
        <v>18</v>
      </c>
      <c r="B643" s="671" t="s">
        <v>495</v>
      </c>
      <c r="C643" s="671">
        <v>89301182</v>
      </c>
      <c r="D643" s="703" t="s">
        <v>2438</v>
      </c>
      <c r="E643" s="704" t="s">
        <v>1615</v>
      </c>
      <c r="F643" s="671" t="s">
        <v>1586</v>
      </c>
      <c r="G643" s="671" t="s">
        <v>1665</v>
      </c>
      <c r="H643" s="671" t="s">
        <v>494</v>
      </c>
      <c r="I643" s="671" t="s">
        <v>1671</v>
      </c>
      <c r="J643" s="671" t="s">
        <v>1672</v>
      </c>
      <c r="K643" s="671" t="s">
        <v>1651</v>
      </c>
      <c r="L643" s="705">
        <v>0</v>
      </c>
      <c r="M643" s="705">
        <v>0</v>
      </c>
      <c r="N643" s="671">
        <v>1</v>
      </c>
      <c r="O643" s="706">
        <v>0.5</v>
      </c>
      <c r="P643" s="705"/>
      <c r="Q643" s="682"/>
      <c r="R643" s="671"/>
      <c r="S643" s="682">
        <v>0</v>
      </c>
      <c r="T643" s="706"/>
      <c r="U643" s="242">
        <v>0</v>
      </c>
    </row>
    <row r="644" spans="1:21" ht="14.4" customHeight="1" x14ac:dyDescent="0.3">
      <c r="A644" s="680">
        <v>18</v>
      </c>
      <c r="B644" s="671" t="s">
        <v>495</v>
      </c>
      <c r="C644" s="671">
        <v>89301182</v>
      </c>
      <c r="D644" s="703" t="s">
        <v>2438</v>
      </c>
      <c r="E644" s="704" t="s">
        <v>1615</v>
      </c>
      <c r="F644" s="671" t="s">
        <v>1586</v>
      </c>
      <c r="G644" s="671" t="s">
        <v>1665</v>
      </c>
      <c r="H644" s="671" t="s">
        <v>494</v>
      </c>
      <c r="I644" s="671" t="s">
        <v>2007</v>
      </c>
      <c r="J644" s="671" t="s">
        <v>2008</v>
      </c>
      <c r="K644" s="671" t="s">
        <v>1651</v>
      </c>
      <c r="L644" s="705">
        <v>0</v>
      </c>
      <c r="M644" s="705">
        <v>0</v>
      </c>
      <c r="N644" s="671">
        <v>3</v>
      </c>
      <c r="O644" s="706">
        <v>1</v>
      </c>
      <c r="P644" s="705"/>
      <c r="Q644" s="682"/>
      <c r="R644" s="671"/>
      <c r="S644" s="682">
        <v>0</v>
      </c>
      <c r="T644" s="706"/>
      <c r="U644" s="242">
        <v>0</v>
      </c>
    </row>
    <row r="645" spans="1:21" ht="14.4" customHeight="1" x14ac:dyDescent="0.3">
      <c r="A645" s="680">
        <v>18</v>
      </c>
      <c r="B645" s="671" t="s">
        <v>495</v>
      </c>
      <c r="C645" s="671">
        <v>89301182</v>
      </c>
      <c r="D645" s="703" t="s">
        <v>2438</v>
      </c>
      <c r="E645" s="704" t="s">
        <v>1615</v>
      </c>
      <c r="F645" s="671" t="s">
        <v>1586</v>
      </c>
      <c r="G645" s="671" t="s">
        <v>1665</v>
      </c>
      <c r="H645" s="671" t="s">
        <v>494</v>
      </c>
      <c r="I645" s="671" t="s">
        <v>1763</v>
      </c>
      <c r="J645" s="671" t="s">
        <v>1693</v>
      </c>
      <c r="K645" s="671" t="s">
        <v>1625</v>
      </c>
      <c r="L645" s="705">
        <v>0</v>
      </c>
      <c r="M645" s="705">
        <v>0</v>
      </c>
      <c r="N645" s="671">
        <v>4</v>
      </c>
      <c r="O645" s="706">
        <v>2</v>
      </c>
      <c r="P645" s="705">
        <v>0</v>
      </c>
      <c r="Q645" s="682"/>
      <c r="R645" s="671">
        <v>1</v>
      </c>
      <c r="S645" s="682">
        <v>0.25</v>
      </c>
      <c r="T645" s="706">
        <v>0.5</v>
      </c>
      <c r="U645" s="242">
        <v>0.25</v>
      </c>
    </row>
    <row r="646" spans="1:21" ht="14.4" customHeight="1" x14ac:dyDescent="0.3">
      <c r="A646" s="680">
        <v>18</v>
      </c>
      <c r="B646" s="671" t="s">
        <v>495</v>
      </c>
      <c r="C646" s="671">
        <v>89301182</v>
      </c>
      <c r="D646" s="703" t="s">
        <v>2438</v>
      </c>
      <c r="E646" s="704" t="s">
        <v>1615</v>
      </c>
      <c r="F646" s="671" t="s">
        <v>1586</v>
      </c>
      <c r="G646" s="671" t="s">
        <v>1665</v>
      </c>
      <c r="H646" s="671" t="s">
        <v>494</v>
      </c>
      <c r="I646" s="671" t="s">
        <v>2260</v>
      </c>
      <c r="J646" s="671" t="s">
        <v>1037</v>
      </c>
      <c r="K646" s="671" t="s">
        <v>939</v>
      </c>
      <c r="L646" s="705">
        <v>0</v>
      </c>
      <c r="M646" s="705">
        <v>0</v>
      </c>
      <c r="N646" s="671">
        <v>1</v>
      </c>
      <c r="O646" s="706">
        <v>1</v>
      </c>
      <c r="P646" s="705"/>
      <c r="Q646" s="682"/>
      <c r="R646" s="671"/>
      <c r="S646" s="682">
        <v>0</v>
      </c>
      <c r="T646" s="706"/>
      <c r="U646" s="242">
        <v>0</v>
      </c>
    </row>
    <row r="647" spans="1:21" ht="14.4" customHeight="1" x14ac:dyDescent="0.3">
      <c r="A647" s="680">
        <v>18</v>
      </c>
      <c r="B647" s="671" t="s">
        <v>495</v>
      </c>
      <c r="C647" s="671">
        <v>89301182</v>
      </c>
      <c r="D647" s="703" t="s">
        <v>2438</v>
      </c>
      <c r="E647" s="704" t="s">
        <v>1615</v>
      </c>
      <c r="F647" s="671" t="s">
        <v>1586</v>
      </c>
      <c r="G647" s="671" t="s">
        <v>1665</v>
      </c>
      <c r="H647" s="671" t="s">
        <v>494</v>
      </c>
      <c r="I647" s="671" t="s">
        <v>2009</v>
      </c>
      <c r="J647" s="671" t="s">
        <v>1037</v>
      </c>
      <c r="K647" s="671" t="s">
        <v>1651</v>
      </c>
      <c r="L647" s="705">
        <v>0</v>
      </c>
      <c r="M647" s="705">
        <v>0</v>
      </c>
      <c r="N647" s="671">
        <v>2</v>
      </c>
      <c r="O647" s="706">
        <v>1</v>
      </c>
      <c r="P647" s="705"/>
      <c r="Q647" s="682"/>
      <c r="R647" s="671"/>
      <c r="S647" s="682">
        <v>0</v>
      </c>
      <c r="T647" s="706"/>
      <c r="U647" s="242">
        <v>0</v>
      </c>
    </row>
    <row r="648" spans="1:21" ht="14.4" customHeight="1" x14ac:dyDescent="0.3">
      <c r="A648" s="680">
        <v>18</v>
      </c>
      <c r="B648" s="671" t="s">
        <v>495</v>
      </c>
      <c r="C648" s="671">
        <v>89301182</v>
      </c>
      <c r="D648" s="703" t="s">
        <v>2438</v>
      </c>
      <c r="E648" s="704" t="s">
        <v>1615</v>
      </c>
      <c r="F648" s="671" t="s">
        <v>1586</v>
      </c>
      <c r="G648" s="671" t="s">
        <v>1665</v>
      </c>
      <c r="H648" s="671" t="s">
        <v>494</v>
      </c>
      <c r="I648" s="671" t="s">
        <v>2261</v>
      </c>
      <c r="J648" s="671" t="s">
        <v>2011</v>
      </c>
      <c r="K648" s="671" t="s">
        <v>1651</v>
      </c>
      <c r="L648" s="705">
        <v>0</v>
      </c>
      <c r="M648" s="705">
        <v>0</v>
      </c>
      <c r="N648" s="671">
        <v>2</v>
      </c>
      <c r="O648" s="706">
        <v>1</v>
      </c>
      <c r="P648" s="705">
        <v>0</v>
      </c>
      <c r="Q648" s="682"/>
      <c r="R648" s="671">
        <v>2</v>
      </c>
      <c r="S648" s="682">
        <v>1</v>
      </c>
      <c r="T648" s="706">
        <v>1</v>
      </c>
      <c r="U648" s="242">
        <v>1</v>
      </c>
    </row>
    <row r="649" spans="1:21" ht="14.4" customHeight="1" x14ac:dyDescent="0.3">
      <c r="A649" s="680">
        <v>18</v>
      </c>
      <c r="B649" s="671" t="s">
        <v>495</v>
      </c>
      <c r="C649" s="671">
        <v>89301182</v>
      </c>
      <c r="D649" s="703" t="s">
        <v>2438</v>
      </c>
      <c r="E649" s="704" t="s">
        <v>1615</v>
      </c>
      <c r="F649" s="671" t="s">
        <v>1586</v>
      </c>
      <c r="G649" s="671" t="s">
        <v>2016</v>
      </c>
      <c r="H649" s="671" t="s">
        <v>494</v>
      </c>
      <c r="I649" s="671" t="s">
        <v>2262</v>
      </c>
      <c r="J649" s="671" t="s">
        <v>2018</v>
      </c>
      <c r="K649" s="671" t="s">
        <v>2263</v>
      </c>
      <c r="L649" s="705">
        <v>0</v>
      </c>
      <c r="M649" s="705">
        <v>0</v>
      </c>
      <c r="N649" s="671">
        <v>2</v>
      </c>
      <c r="O649" s="706">
        <v>0.5</v>
      </c>
      <c r="P649" s="705">
        <v>0</v>
      </c>
      <c r="Q649" s="682"/>
      <c r="R649" s="671">
        <v>2</v>
      </c>
      <c r="S649" s="682">
        <v>1</v>
      </c>
      <c r="T649" s="706">
        <v>0.5</v>
      </c>
      <c r="U649" s="242">
        <v>1</v>
      </c>
    </row>
    <row r="650" spans="1:21" ht="14.4" customHeight="1" x14ac:dyDescent="0.3">
      <c r="A650" s="680">
        <v>18</v>
      </c>
      <c r="B650" s="671" t="s">
        <v>495</v>
      </c>
      <c r="C650" s="671">
        <v>89301182</v>
      </c>
      <c r="D650" s="703" t="s">
        <v>2438</v>
      </c>
      <c r="E650" s="704" t="s">
        <v>1615</v>
      </c>
      <c r="F650" s="671" t="s">
        <v>1586</v>
      </c>
      <c r="G650" s="671" t="s">
        <v>2024</v>
      </c>
      <c r="H650" s="671" t="s">
        <v>494</v>
      </c>
      <c r="I650" s="671" t="s">
        <v>2025</v>
      </c>
      <c r="J650" s="671" t="s">
        <v>2026</v>
      </c>
      <c r="K650" s="671" t="s">
        <v>2012</v>
      </c>
      <c r="L650" s="705">
        <v>166.59</v>
      </c>
      <c r="M650" s="705">
        <v>333.18</v>
      </c>
      <c r="N650" s="671">
        <v>2</v>
      </c>
      <c r="O650" s="706">
        <v>0.5</v>
      </c>
      <c r="P650" s="705"/>
      <c r="Q650" s="682">
        <v>0</v>
      </c>
      <c r="R650" s="671"/>
      <c r="S650" s="682">
        <v>0</v>
      </c>
      <c r="T650" s="706"/>
      <c r="U650" s="242">
        <v>0</v>
      </c>
    </row>
    <row r="651" spans="1:21" ht="14.4" customHeight="1" x14ac:dyDescent="0.3">
      <c r="A651" s="680">
        <v>18</v>
      </c>
      <c r="B651" s="671" t="s">
        <v>495</v>
      </c>
      <c r="C651" s="671">
        <v>89301182</v>
      </c>
      <c r="D651" s="703" t="s">
        <v>2438</v>
      </c>
      <c r="E651" s="704" t="s">
        <v>1615</v>
      </c>
      <c r="F651" s="671" t="s">
        <v>1587</v>
      </c>
      <c r="G651" s="671" t="s">
        <v>2031</v>
      </c>
      <c r="H651" s="671" t="s">
        <v>494</v>
      </c>
      <c r="I651" s="671" t="s">
        <v>2264</v>
      </c>
      <c r="J651" s="671" t="s">
        <v>2033</v>
      </c>
      <c r="K651" s="671"/>
      <c r="L651" s="705">
        <v>0</v>
      </c>
      <c r="M651" s="705">
        <v>0</v>
      </c>
      <c r="N651" s="671">
        <v>2</v>
      </c>
      <c r="O651" s="706">
        <v>1.5</v>
      </c>
      <c r="P651" s="705">
        <v>0</v>
      </c>
      <c r="Q651" s="682"/>
      <c r="R651" s="671">
        <v>1</v>
      </c>
      <c r="S651" s="682">
        <v>0.5</v>
      </c>
      <c r="T651" s="706">
        <v>0.5</v>
      </c>
      <c r="U651" s="242">
        <v>0.33333333333333331</v>
      </c>
    </row>
    <row r="652" spans="1:21" ht="14.4" customHeight="1" x14ac:dyDescent="0.3">
      <c r="A652" s="680">
        <v>18</v>
      </c>
      <c r="B652" s="671" t="s">
        <v>495</v>
      </c>
      <c r="C652" s="671">
        <v>89301182</v>
      </c>
      <c r="D652" s="703" t="s">
        <v>2438</v>
      </c>
      <c r="E652" s="704" t="s">
        <v>1615</v>
      </c>
      <c r="F652" s="671" t="s">
        <v>1587</v>
      </c>
      <c r="G652" s="671" t="s">
        <v>2031</v>
      </c>
      <c r="H652" s="671" t="s">
        <v>494</v>
      </c>
      <c r="I652" s="671" t="s">
        <v>2032</v>
      </c>
      <c r="J652" s="671" t="s">
        <v>2033</v>
      </c>
      <c r="K652" s="671"/>
      <c r="L652" s="705">
        <v>0</v>
      </c>
      <c r="M652" s="705">
        <v>0</v>
      </c>
      <c r="N652" s="671">
        <v>3</v>
      </c>
      <c r="O652" s="706">
        <v>2.5</v>
      </c>
      <c r="P652" s="705">
        <v>0</v>
      </c>
      <c r="Q652" s="682"/>
      <c r="R652" s="671">
        <v>1</v>
      </c>
      <c r="S652" s="682">
        <v>0.33333333333333331</v>
      </c>
      <c r="T652" s="706">
        <v>1</v>
      </c>
      <c r="U652" s="242">
        <v>0.4</v>
      </c>
    </row>
    <row r="653" spans="1:21" ht="14.4" customHeight="1" x14ac:dyDescent="0.3">
      <c r="A653" s="680">
        <v>18</v>
      </c>
      <c r="B653" s="671" t="s">
        <v>495</v>
      </c>
      <c r="C653" s="671">
        <v>89301182</v>
      </c>
      <c r="D653" s="703" t="s">
        <v>2438</v>
      </c>
      <c r="E653" s="704" t="s">
        <v>1616</v>
      </c>
      <c r="F653" s="671" t="s">
        <v>1586</v>
      </c>
      <c r="G653" s="671" t="s">
        <v>1701</v>
      </c>
      <c r="H653" s="671" t="s">
        <v>494</v>
      </c>
      <c r="I653" s="671" t="s">
        <v>1076</v>
      </c>
      <c r="J653" s="671" t="s">
        <v>1077</v>
      </c>
      <c r="K653" s="671" t="s">
        <v>1078</v>
      </c>
      <c r="L653" s="705">
        <v>997</v>
      </c>
      <c r="M653" s="705">
        <v>1994</v>
      </c>
      <c r="N653" s="671">
        <v>2</v>
      </c>
      <c r="O653" s="706">
        <v>1</v>
      </c>
      <c r="P653" s="705">
        <v>1994</v>
      </c>
      <c r="Q653" s="682">
        <v>1</v>
      </c>
      <c r="R653" s="671">
        <v>2</v>
      </c>
      <c r="S653" s="682">
        <v>1</v>
      </c>
      <c r="T653" s="706">
        <v>1</v>
      </c>
      <c r="U653" s="242">
        <v>1</v>
      </c>
    </row>
    <row r="654" spans="1:21" ht="14.4" customHeight="1" x14ac:dyDescent="0.3">
      <c r="A654" s="680">
        <v>18</v>
      </c>
      <c r="B654" s="671" t="s">
        <v>495</v>
      </c>
      <c r="C654" s="671">
        <v>89301182</v>
      </c>
      <c r="D654" s="703" t="s">
        <v>2438</v>
      </c>
      <c r="E654" s="704" t="s">
        <v>1616</v>
      </c>
      <c r="F654" s="671" t="s">
        <v>1586</v>
      </c>
      <c r="G654" s="671" t="s">
        <v>1701</v>
      </c>
      <c r="H654" s="671" t="s">
        <v>494</v>
      </c>
      <c r="I654" s="671" t="s">
        <v>1806</v>
      </c>
      <c r="J654" s="671" t="s">
        <v>1077</v>
      </c>
      <c r="K654" s="671" t="s">
        <v>1807</v>
      </c>
      <c r="L654" s="705">
        <v>2990.99</v>
      </c>
      <c r="M654" s="705">
        <v>5981.98</v>
      </c>
      <c r="N654" s="671">
        <v>2</v>
      </c>
      <c r="O654" s="706">
        <v>1</v>
      </c>
      <c r="P654" s="705"/>
      <c r="Q654" s="682">
        <v>0</v>
      </c>
      <c r="R654" s="671"/>
      <c r="S654" s="682">
        <v>0</v>
      </c>
      <c r="T654" s="706"/>
      <c r="U654" s="242">
        <v>0</v>
      </c>
    </row>
    <row r="655" spans="1:21" ht="14.4" customHeight="1" x14ac:dyDescent="0.3">
      <c r="A655" s="680">
        <v>18</v>
      </c>
      <c r="B655" s="671" t="s">
        <v>495</v>
      </c>
      <c r="C655" s="671">
        <v>89301182</v>
      </c>
      <c r="D655" s="703" t="s">
        <v>2438</v>
      </c>
      <c r="E655" s="704" t="s">
        <v>1616</v>
      </c>
      <c r="F655" s="671" t="s">
        <v>1586</v>
      </c>
      <c r="G655" s="671" t="s">
        <v>1704</v>
      </c>
      <c r="H655" s="671" t="s">
        <v>869</v>
      </c>
      <c r="I655" s="671" t="s">
        <v>1778</v>
      </c>
      <c r="J655" s="671" t="s">
        <v>1779</v>
      </c>
      <c r="K655" s="671" t="s">
        <v>1780</v>
      </c>
      <c r="L655" s="705">
        <v>16.27</v>
      </c>
      <c r="M655" s="705">
        <v>32.54</v>
      </c>
      <c r="N655" s="671">
        <v>2</v>
      </c>
      <c r="O655" s="706">
        <v>1</v>
      </c>
      <c r="P655" s="705"/>
      <c r="Q655" s="682">
        <v>0</v>
      </c>
      <c r="R655" s="671"/>
      <c r="S655" s="682">
        <v>0</v>
      </c>
      <c r="T655" s="706"/>
      <c r="U655" s="242">
        <v>0</v>
      </c>
    </row>
    <row r="656" spans="1:21" ht="14.4" customHeight="1" x14ac:dyDescent="0.3">
      <c r="A656" s="680">
        <v>18</v>
      </c>
      <c r="B656" s="671" t="s">
        <v>495</v>
      </c>
      <c r="C656" s="671">
        <v>89301182</v>
      </c>
      <c r="D656" s="703" t="s">
        <v>2438</v>
      </c>
      <c r="E656" s="704" t="s">
        <v>1616</v>
      </c>
      <c r="F656" s="671" t="s">
        <v>1586</v>
      </c>
      <c r="G656" s="671" t="s">
        <v>1704</v>
      </c>
      <c r="H656" s="671" t="s">
        <v>869</v>
      </c>
      <c r="I656" s="671" t="s">
        <v>899</v>
      </c>
      <c r="J656" s="671" t="s">
        <v>1531</v>
      </c>
      <c r="K656" s="671" t="s">
        <v>1532</v>
      </c>
      <c r="L656" s="705">
        <v>6.98</v>
      </c>
      <c r="M656" s="705">
        <v>6.98</v>
      </c>
      <c r="N656" s="671">
        <v>1</v>
      </c>
      <c r="O656" s="706">
        <v>0.5</v>
      </c>
      <c r="P656" s="705">
        <v>6.98</v>
      </c>
      <c r="Q656" s="682">
        <v>1</v>
      </c>
      <c r="R656" s="671">
        <v>1</v>
      </c>
      <c r="S656" s="682">
        <v>1</v>
      </c>
      <c r="T656" s="706">
        <v>0.5</v>
      </c>
      <c r="U656" s="242">
        <v>1</v>
      </c>
    </row>
    <row r="657" spans="1:21" ht="14.4" customHeight="1" x14ac:dyDescent="0.3">
      <c r="A657" s="680">
        <v>18</v>
      </c>
      <c r="B657" s="671" t="s">
        <v>495</v>
      </c>
      <c r="C657" s="671">
        <v>89301182</v>
      </c>
      <c r="D657" s="703" t="s">
        <v>2438</v>
      </c>
      <c r="E657" s="704" t="s">
        <v>1616</v>
      </c>
      <c r="F657" s="671" t="s">
        <v>1586</v>
      </c>
      <c r="G657" s="671" t="s">
        <v>1704</v>
      </c>
      <c r="H657" s="671" t="s">
        <v>869</v>
      </c>
      <c r="I657" s="671" t="s">
        <v>1705</v>
      </c>
      <c r="J657" s="671" t="s">
        <v>1706</v>
      </c>
      <c r="K657" s="671" t="s">
        <v>1707</v>
      </c>
      <c r="L657" s="705">
        <v>10.73</v>
      </c>
      <c r="M657" s="705">
        <v>10.73</v>
      </c>
      <c r="N657" s="671">
        <v>1</v>
      </c>
      <c r="O657" s="706">
        <v>1</v>
      </c>
      <c r="P657" s="705"/>
      <c r="Q657" s="682">
        <v>0</v>
      </c>
      <c r="R657" s="671"/>
      <c r="S657" s="682">
        <v>0</v>
      </c>
      <c r="T657" s="706"/>
      <c r="U657" s="242">
        <v>0</v>
      </c>
    </row>
    <row r="658" spans="1:21" ht="14.4" customHeight="1" x14ac:dyDescent="0.3">
      <c r="A658" s="680">
        <v>18</v>
      </c>
      <c r="B658" s="671" t="s">
        <v>495</v>
      </c>
      <c r="C658" s="671">
        <v>89301182</v>
      </c>
      <c r="D658" s="703" t="s">
        <v>2438</v>
      </c>
      <c r="E658" s="704" t="s">
        <v>1616</v>
      </c>
      <c r="F658" s="671" t="s">
        <v>1586</v>
      </c>
      <c r="G658" s="671" t="s">
        <v>1704</v>
      </c>
      <c r="H658" s="671" t="s">
        <v>869</v>
      </c>
      <c r="I658" s="671" t="s">
        <v>1356</v>
      </c>
      <c r="J658" s="671" t="s">
        <v>1578</v>
      </c>
      <c r="K658" s="671" t="s">
        <v>1317</v>
      </c>
      <c r="L658" s="705">
        <v>17.690000000000001</v>
      </c>
      <c r="M658" s="705">
        <v>35.380000000000003</v>
      </c>
      <c r="N658" s="671">
        <v>2</v>
      </c>
      <c r="O658" s="706">
        <v>2</v>
      </c>
      <c r="P658" s="705">
        <v>17.690000000000001</v>
      </c>
      <c r="Q658" s="682">
        <v>0.5</v>
      </c>
      <c r="R658" s="671">
        <v>1</v>
      </c>
      <c r="S658" s="682">
        <v>0.5</v>
      </c>
      <c r="T658" s="706">
        <v>1</v>
      </c>
      <c r="U658" s="242">
        <v>0.5</v>
      </c>
    </row>
    <row r="659" spans="1:21" ht="14.4" customHeight="1" x14ac:dyDescent="0.3">
      <c r="A659" s="680">
        <v>18</v>
      </c>
      <c r="B659" s="671" t="s">
        <v>495</v>
      </c>
      <c r="C659" s="671">
        <v>89301182</v>
      </c>
      <c r="D659" s="703" t="s">
        <v>2438</v>
      </c>
      <c r="E659" s="704" t="s">
        <v>1616</v>
      </c>
      <c r="F659" s="671" t="s">
        <v>1586</v>
      </c>
      <c r="G659" s="671" t="s">
        <v>1639</v>
      </c>
      <c r="H659" s="671" t="s">
        <v>494</v>
      </c>
      <c r="I659" s="671" t="s">
        <v>1815</v>
      </c>
      <c r="J659" s="671" t="s">
        <v>1816</v>
      </c>
      <c r="K659" s="671" t="s">
        <v>1817</v>
      </c>
      <c r="L659" s="705">
        <v>714.14</v>
      </c>
      <c r="M659" s="705">
        <v>1428.28</v>
      </c>
      <c r="N659" s="671">
        <v>2</v>
      </c>
      <c r="O659" s="706">
        <v>0.5</v>
      </c>
      <c r="P659" s="705"/>
      <c r="Q659" s="682">
        <v>0</v>
      </c>
      <c r="R659" s="671"/>
      <c r="S659" s="682">
        <v>0</v>
      </c>
      <c r="T659" s="706"/>
      <c r="U659" s="242">
        <v>0</v>
      </c>
    </row>
    <row r="660" spans="1:21" ht="14.4" customHeight="1" x14ac:dyDescent="0.3">
      <c r="A660" s="680">
        <v>18</v>
      </c>
      <c r="B660" s="671" t="s">
        <v>495</v>
      </c>
      <c r="C660" s="671">
        <v>89301182</v>
      </c>
      <c r="D660" s="703" t="s">
        <v>2438</v>
      </c>
      <c r="E660" s="704" t="s">
        <v>1616</v>
      </c>
      <c r="F660" s="671" t="s">
        <v>1586</v>
      </c>
      <c r="G660" s="671" t="s">
        <v>1708</v>
      </c>
      <c r="H660" s="671" t="s">
        <v>494</v>
      </c>
      <c r="I660" s="671" t="s">
        <v>1764</v>
      </c>
      <c r="J660" s="671" t="s">
        <v>856</v>
      </c>
      <c r="K660" s="671" t="s">
        <v>1765</v>
      </c>
      <c r="L660" s="705">
        <v>0</v>
      </c>
      <c r="M660" s="705">
        <v>0</v>
      </c>
      <c r="N660" s="671">
        <v>8</v>
      </c>
      <c r="O660" s="706">
        <v>1.5</v>
      </c>
      <c r="P660" s="705">
        <v>0</v>
      </c>
      <c r="Q660" s="682"/>
      <c r="R660" s="671">
        <v>2</v>
      </c>
      <c r="S660" s="682">
        <v>0.25</v>
      </c>
      <c r="T660" s="706">
        <v>0.5</v>
      </c>
      <c r="U660" s="242">
        <v>0.33333333333333331</v>
      </c>
    </row>
    <row r="661" spans="1:21" ht="14.4" customHeight="1" x14ac:dyDescent="0.3">
      <c r="A661" s="680">
        <v>18</v>
      </c>
      <c r="B661" s="671" t="s">
        <v>495</v>
      </c>
      <c r="C661" s="671">
        <v>89301182</v>
      </c>
      <c r="D661" s="703" t="s">
        <v>2438</v>
      </c>
      <c r="E661" s="704" t="s">
        <v>1616</v>
      </c>
      <c r="F661" s="671" t="s">
        <v>1586</v>
      </c>
      <c r="G661" s="671" t="s">
        <v>1781</v>
      </c>
      <c r="H661" s="671" t="s">
        <v>494</v>
      </c>
      <c r="I661" s="671" t="s">
        <v>1831</v>
      </c>
      <c r="J661" s="671" t="s">
        <v>1832</v>
      </c>
      <c r="K661" s="671" t="s">
        <v>1833</v>
      </c>
      <c r="L661" s="705">
        <v>0</v>
      </c>
      <c r="M661" s="705">
        <v>0</v>
      </c>
      <c r="N661" s="671">
        <v>4</v>
      </c>
      <c r="O661" s="706">
        <v>1</v>
      </c>
      <c r="P661" s="705">
        <v>0</v>
      </c>
      <c r="Q661" s="682"/>
      <c r="R661" s="671">
        <v>1</v>
      </c>
      <c r="S661" s="682">
        <v>0.25</v>
      </c>
      <c r="T661" s="706">
        <v>0.5</v>
      </c>
      <c r="U661" s="242">
        <v>0.5</v>
      </c>
    </row>
    <row r="662" spans="1:21" ht="14.4" customHeight="1" x14ac:dyDescent="0.3">
      <c r="A662" s="680">
        <v>18</v>
      </c>
      <c r="B662" s="671" t="s">
        <v>495</v>
      </c>
      <c r="C662" s="671">
        <v>89301182</v>
      </c>
      <c r="D662" s="703" t="s">
        <v>2438</v>
      </c>
      <c r="E662" s="704" t="s">
        <v>1616</v>
      </c>
      <c r="F662" s="671" t="s">
        <v>1586</v>
      </c>
      <c r="G662" s="671" t="s">
        <v>1745</v>
      </c>
      <c r="H662" s="671" t="s">
        <v>494</v>
      </c>
      <c r="I662" s="671" t="s">
        <v>1298</v>
      </c>
      <c r="J662" s="671" t="s">
        <v>1299</v>
      </c>
      <c r="K662" s="671" t="s">
        <v>2000</v>
      </c>
      <c r="L662" s="705">
        <v>92.95</v>
      </c>
      <c r="M662" s="705">
        <v>92.95</v>
      </c>
      <c r="N662" s="671">
        <v>1</v>
      </c>
      <c r="O662" s="706">
        <v>0.5</v>
      </c>
      <c r="P662" s="705"/>
      <c r="Q662" s="682">
        <v>0</v>
      </c>
      <c r="R662" s="671"/>
      <c r="S662" s="682">
        <v>0</v>
      </c>
      <c r="T662" s="706"/>
      <c r="U662" s="242">
        <v>0</v>
      </c>
    </row>
    <row r="663" spans="1:21" ht="14.4" customHeight="1" x14ac:dyDescent="0.3">
      <c r="A663" s="680">
        <v>18</v>
      </c>
      <c r="B663" s="671" t="s">
        <v>495</v>
      </c>
      <c r="C663" s="671">
        <v>89301182</v>
      </c>
      <c r="D663" s="703" t="s">
        <v>2438</v>
      </c>
      <c r="E663" s="704" t="s">
        <v>1616</v>
      </c>
      <c r="F663" s="671" t="s">
        <v>1586</v>
      </c>
      <c r="G663" s="671" t="s">
        <v>1745</v>
      </c>
      <c r="H663" s="671" t="s">
        <v>494</v>
      </c>
      <c r="I663" s="671" t="s">
        <v>1746</v>
      </c>
      <c r="J663" s="671" t="s">
        <v>1299</v>
      </c>
      <c r="K663" s="671" t="s">
        <v>1747</v>
      </c>
      <c r="L663" s="705">
        <v>185.9</v>
      </c>
      <c r="M663" s="705">
        <v>371.8</v>
      </c>
      <c r="N663" s="671">
        <v>2</v>
      </c>
      <c r="O663" s="706">
        <v>0.5</v>
      </c>
      <c r="P663" s="705"/>
      <c r="Q663" s="682">
        <v>0</v>
      </c>
      <c r="R663" s="671"/>
      <c r="S663" s="682">
        <v>0</v>
      </c>
      <c r="T663" s="706"/>
      <c r="U663" s="242">
        <v>0</v>
      </c>
    </row>
    <row r="664" spans="1:21" ht="14.4" customHeight="1" x14ac:dyDescent="0.3">
      <c r="A664" s="680">
        <v>18</v>
      </c>
      <c r="B664" s="671" t="s">
        <v>495</v>
      </c>
      <c r="C664" s="671">
        <v>89301182</v>
      </c>
      <c r="D664" s="703" t="s">
        <v>2438</v>
      </c>
      <c r="E664" s="704" t="s">
        <v>1616</v>
      </c>
      <c r="F664" s="671" t="s">
        <v>1586</v>
      </c>
      <c r="G664" s="671" t="s">
        <v>1643</v>
      </c>
      <c r="H664" s="671" t="s">
        <v>869</v>
      </c>
      <c r="I664" s="671" t="s">
        <v>1834</v>
      </c>
      <c r="J664" s="671" t="s">
        <v>1110</v>
      </c>
      <c r="K664" s="671" t="s">
        <v>663</v>
      </c>
      <c r="L664" s="705">
        <v>216.16</v>
      </c>
      <c r="M664" s="705">
        <v>648.48</v>
      </c>
      <c r="N664" s="671">
        <v>3</v>
      </c>
      <c r="O664" s="706">
        <v>1.5</v>
      </c>
      <c r="P664" s="705">
        <v>648.48</v>
      </c>
      <c r="Q664" s="682">
        <v>1</v>
      </c>
      <c r="R664" s="671">
        <v>3</v>
      </c>
      <c r="S664" s="682">
        <v>1</v>
      </c>
      <c r="T664" s="706">
        <v>1.5</v>
      </c>
      <c r="U664" s="242">
        <v>1</v>
      </c>
    </row>
    <row r="665" spans="1:21" ht="14.4" customHeight="1" x14ac:dyDescent="0.3">
      <c r="A665" s="680">
        <v>18</v>
      </c>
      <c r="B665" s="671" t="s">
        <v>495</v>
      </c>
      <c r="C665" s="671">
        <v>89301182</v>
      </c>
      <c r="D665" s="703" t="s">
        <v>2438</v>
      </c>
      <c r="E665" s="704" t="s">
        <v>1616</v>
      </c>
      <c r="F665" s="671" t="s">
        <v>1586</v>
      </c>
      <c r="G665" s="671" t="s">
        <v>1643</v>
      </c>
      <c r="H665" s="671" t="s">
        <v>869</v>
      </c>
      <c r="I665" s="671" t="s">
        <v>921</v>
      </c>
      <c r="J665" s="671" t="s">
        <v>922</v>
      </c>
      <c r="K665" s="671" t="s">
        <v>1535</v>
      </c>
      <c r="L665" s="705">
        <v>162.13</v>
      </c>
      <c r="M665" s="705">
        <v>324.26</v>
      </c>
      <c r="N665" s="671">
        <v>2</v>
      </c>
      <c r="O665" s="706">
        <v>1.5</v>
      </c>
      <c r="P665" s="705">
        <v>162.13</v>
      </c>
      <c r="Q665" s="682">
        <v>0.5</v>
      </c>
      <c r="R665" s="671">
        <v>1</v>
      </c>
      <c r="S665" s="682">
        <v>0.5</v>
      </c>
      <c r="T665" s="706">
        <v>0.5</v>
      </c>
      <c r="U665" s="242">
        <v>0.33333333333333331</v>
      </c>
    </row>
    <row r="666" spans="1:21" ht="14.4" customHeight="1" x14ac:dyDescent="0.3">
      <c r="A666" s="680">
        <v>18</v>
      </c>
      <c r="B666" s="671" t="s">
        <v>495</v>
      </c>
      <c r="C666" s="671">
        <v>89301182</v>
      </c>
      <c r="D666" s="703" t="s">
        <v>2438</v>
      </c>
      <c r="E666" s="704" t="s">
        <v>1616</v>
      </c>
      <c r="F666" s="671" t="s">
        <v>1586</v>
      </c>
      <c r="G666" s="671" t="s">
        <v>1643</v>
      </c>
      <c r="H666" s="671" t="s">
        <v>869</v>
      </c>
      <c r="I666" s="671" t="s">
        <v>1109</v>
      </c>
      <c r="J666" s="671" t="s">
        <v>1110</v>
      </c>
      <c r="K666" s="671" t="s">
        <v>1562</v>
      </c>
      <c r="L666" s="705">
        <v>216.16</v>
      </c>
      <c r="M666" s="705">
        <v>2810.08</v>
      </c>
      <c r="N666" s="671">
        <v>13</v>
      </c>
      <c r="O666" s="706">
        <v>4.5</v>
      </c>
      <c r="P666" s="705">
        <v>2593.92</v>
      </c>
      <c r="Q666" s="682">
        <v>0.92307692307692313</v>
      </c>
      <c r="R666" s="671">
        <v>12</v>
      </c>
      <c r="S666" s="682">
        <v>0.92307692307692313</v>
      </c>
      <c r="T666" s="706">
        <v>3.5</v>
      </c>
      <c r="U666" s="242">
        <v>0.77777777777777779</v>
      </c>
    </row>
    <row r="667" spans="1:21" ht="14.4" customHeight="1" x14ac:dyDescent="0.3">
      <c r="A667" s="680">
        <v>18</v>
      </c>
      <c r="B667" s="671" t="s">
        <v>495</v>
      </c>
      <c r="C667" s="671">
        <v>89301182</v>
      </c>
      <c r="D667" s="703" t="s">
        <v>2438</v>
      </c>
      <c r="E667" s="704" t="s">
        <v>1616</v>
      </c>
      <c r="F667" s="671" t="s">
        <v>1586</v>
      </c>
      <c r="G667" s="671" t="s">
        <v>1713</v>
      </c>
      <c r="H667" s="671" t="s">
        <v>494</v>
      </c>
      <c r="I667" s="671" t="s">
        <v>556</v>
      </c>
      <c r="J667" s="671" t="s">
        <v>1837</v>
      </c>
      <c r="K667" s="671" t="s">
        <v>1655</v>
      </c>
      <c r="L667" s="705">
        <v>18.940000000000001</v>
      </c>
      <c r="M667" s="705">
        <v>18.940000000000001</v>
      </c>
      <c r="N667" s="671">
        <v>1</v>
      </c>
      <c r="O667" s="706">
        <v>0.5</v>
      </c>
      <c r="P667" s="705"/>
      <c r="Q667" s="682">
        <v>0</v>
      </c>
      <c r="R667" s="671"/>
      <c r="S667" s="682">
        <v>0</v>
      </c>
      <c r="T667" s="706"/>
      <c r="U667" s="242">
        <v>0</v>
      </c>
    </row>
    <row r="668" spans="1:21" ht="14.4" customHeight="1" x14ac:dyDescent="0.3">
      <c r="A668" s="680">
        <v>18</v>
      </c>
      <c r="B668" s="671" t="s">
        <v>495</v>
      </c>
      <c r="C668" s="671">
        <v>89301182</v>
      </c>
      <c r="D668" s="703" t="s">
        <v>2438</v>
      </c>
      <c r="E668" s="704" t="s">
        <v>1616</v>
      </c>
      <c r="F668" s="671" t="s">
        <v>1586</v>
      </c>
      <c r="G668" s="671" t="s">
        <v>1838</v>
      </c>
      <c r="H668" s="671" t="s">
        <v>494</v>
      </c>
      <c r="I668" s="671" t="s">
        <v>1843</v>
      </c>
      <c r="J668" s="671" t="s">
        <v>1842</v>
      </c>
      <c r="K668" s="671" t="s">
        <v>939</v>
      </c>
      <c r="L668" s="705">
        <v>789.67</v>
      </c>
      <c r="M668" s="705">
        <v>2369.0099999999998</v>
      </c>
      <c r="N668" s="671">
        <v>3</v>
      </c>
      <c r="O668" s="706">
        <v>1</v>
      </c>
      <c r="P668" s="705"/>
      <c r="Q668" s="682">
        <v>0</v>
      </c>
      <c r="R668" s="671"/>
      <c r="S668" s="682">
        <v>0</v>
      </c>
      <c r="T668" s="706"/>
      <c r="U668" s="242">
        <v>0</v>
      </c>
    </row>
    <row r="669" spans="1:21" ht="14.4" customHeight="1" x14ac:dyDescent="0.3">
      <c r="A669" s="680">
        <v>18</v>
      </c>
      <c r="B669" s="671" t="s">
        <v>495</v>
      </c>
      <c r="C669" s="671">
        <v>89301182</v>
      </c>
      <c r="D669" s="703" t="s">
        <v>2438</v>
      </c>
      <c r="E669" s="704" t="s">
        <v>1616</v>
      </c>
      <c r="F669" s="671" t="s">
        <v>1586</v>
      </c>
      <c r="G669" s="671" t="s">
        <v>1716</v>
      </c>
      <c r="H669" s="671" t="s">
        <v>494</v>
      </c>
      <c r="I669" s="671" t="s">
        <v>1234</v>
      </c>
      <c r="J669" s="671" t="s">
        <v>1717</v>
      </c>
      <c r="K669" s="671" t="s">
        <v>1718</v>
      </c>
      <c r="L669" s="705">
        <v>25.8</v>
      </c>
      <c r="M669" s="705">
        <v>25.8</v>
      </c>
      <c r="N669" s="671">
        <v>1</v>
      </c>
      <c r="O669" s="706">
        <v>0.5</v>
      </c>
      <c r="P669" s="705"/>
      <c r="Q669" s="682">
        <v>0</v>
      </c>
      <c r="R669" s="671"/>
      <c r="S669" s="682">
        <v>0</v>
      </c>
      <c r="T669" s="706"/>
      <c r="U669" s="242">
        <v>0</v>
      </c>
    </row>
    <row r="670" spans="1:21" ht="14.4" customHeight="1" x14ac:dyDescent="0.3">
      <c r="A670" s="680">
        <v>18</v>
      </c>
      <c r="B670" s="671" t="s">
        <v>495</v>
      </c>
      <c r="C670" s="671">
        <v>89301182</v>
      </c>
      <c r="D670" s="703" t="s">
        <v>2438</v>
      </c>
      <c r="E670" s="704" t="s">
        <v>1616</v>
      </c>
      <c r="F670" s="671" t="s">
        <v>1586</v>
      </c>
      <c r="G670" s="671" t="s">
        <v>1716</v>
      </c>
      <c r="H670" s="671" t="s">
        <v>494</v>
      </c>
      <c r="I670" s="671" t="s">
        <v>1279</v>
      </c>
      <c r="J670" s="671" t="s">
        <v>1280</v>
      </c>
      <c r="K670" s="671" t="s">
        <v>678</v>
      </c>
      <c r="L670" s="705">
        <v>77.42</v>
      </c>
      <c r="M670" s="705">
        <v>77.42</v>
      </c>
      <c r="N670" s="671">
        <v>1</v>
      </c>
      <c r="O670" s="706">
        <v>1</v>
      </c>
      <c r="P670" s="705"/>
      <c r="Q670" s="682">
        <v>0</v>
      </c>
      <c r="R670" s="671"/>
      <c r="S670" s="682">
        <v>0</v>
      </c>
      <c r="T670" s="706"/>
      <c r="U670" s="242">
        <v>0</v>
      </c>
    </row>
    <row r="671" spans="1:21" ht="14.4" customHeight="1" x14ac:dyDescent="0.3">
      <c r="A671" s="680">
        <v>18</v>
      </c>
      <c r="B671" s="671" t="s">
        <v>495</v>
      </c>
      <c r="C671" s="671">
        <v>89301182</v>
      </c>
      <c r="D671" s="703" t="s">
        <v>2438</v>
      </c>
      <c r="E671" s="704" t="s">
        <v>1616</v>
      </c>
      <c r="F671" s="671" t="s">
        <v>1586</v>
      </c>
      <c r="G671" s="671" t="s">
        <v>1619</v>
      </c>
      <c r="H671" s="671" t="s">
        <v>869</v>
      </c>
      <c r="I671" s="671" t="s">
        <v>941</v>
      </c>
      <c r="J671" s="671" t="s">
        <v>942</v>
      </c>
      <c r="K671" s="671" t="s">
        <v>939</v>
      </c>
      <c r="L671" s="705">
        <v>232.44</v>
      </c>
      <c r="M671" s="705">
        <v>10692.24</v>
      </c>
      <c r="N671" s="671">
        <v>46</v>
      </c>
      <c r="O671" s="706">
        <v>12.5</v>
      </c>
      <c r="P671" s="705">
        <v>4881.24</v>
      </c>
      <c r="Q671" s="682">
        <v>0.45652173913043476</v>
      </c>
      <c r="R671" s="671">
        <v>21</v>
      </c>
      <c r="S671" s="682">
        <v>0.45652173913043476</v>
      </c>
      <c r="T671" s="706">
        <v>5.5</v>
      </c>
      <c r="U671" s="242">
        <v>0.44</v>
      </c>
    </row>
    <row r="672" spans="1:21" ht="14.4" customHeight="1" x14ac:dyDescent="0.3">
      <c r="A672" s="680">
        <v>18</v>
      </c>
      <c r="B672" s="671" t="s">
        <v>495</v>
      </c>
      <c r="C672" s="671">
        <v>89301182</v>
      </c>
      <c r="D672" s="703" t="s">
        <v>2438</v>
      </c>
      <c r="E672" s="704" t="s">
        <v>1616</v>
      </c>
      <c r="F672" s="671" t="s">
        <v>1586</v>
      </c>
      <c r="G672" s="671" t="s">
        <v>1619</v>
      </c>
      <c r="H672" s="671" t="s">
        <v>494</v>
      </c>
      <c r="I672" s="671" t="s">
        <v>1855</v>
      </c>
      <c r="J672" s="671" t="s">
        <v>1856</v>
      </c>
      <c r="K672" s="671" t="s">
        <v>1857</v>
      </c>
      <c r="L672" s="705">
        <v>201.75</v>
      </c>
      <c r="M672" s="705">
        <v>605.25</v>
      </c>
      <c r="N672" s="671">
        <v>3</v>
      </c>
      <c r="O672" s="706">
        <v>1</v>
      </c>
      <c r="P672" s="705"/>
      <c r="Q672" s="682">
        <v>0</v>
      </c>
      <c r="R672" s="671"/>
      <c r="S672" s="682">
        <v>0</v>
      </c>
      <c r="T672" s="706"/>
      <c r="U672" s="242">
        <v>0</v>
      </c>
    </row>
    <row r="673" spans="1:21" ht="14.4" customHeight="1" x14ac:dyDescent="0.3">
      <c r="A673" s="680">
        <v>18</v>
      </c>
      <c r="B673" s="671" t="s">
        <v>495</v>
      </c>
      <c r="C673" s="671">
        <v>89301182</v>
      </c>
      <c r="D673" s="703" t="s">
        <v>2438</v>
      </c>
      <c r="E673" s="704" t="s">
        <v>1616</v>
      </c>
      <c r="F673" s="671" t="s">
        <v>1586</v>
      </c>
      <c r="G673" s="671" t="s">
        <v>1754</v>
      </c>
      <c r="H673" s="671" t="s">
        <v>494</v>
      </c>
      <c r="I673" s="671" t="s">
        <v>844</v>
      </c>
      <c r="J673" s="671" t="s">
        <v>845</v>
      </c>
      <c r="K673" s="671" t="s">
        <v>846</v>
      </c>
      <c r="L673" s="705">
        <v>162.13</v>
      </c>
      <c r="M673" s="705">
        <v>324.26</v>
      </c>
      <c r="N673" s="671">
        <v>2</v>
      </c>
      <c r="O673" s="706">
        <v>0.5</v>
      </c>
      <c r="P673" s="705">
        <v>324.26</v>
      </c>
      <c r="Q673" s="682">
        <v>1</v>
      </c>
      <c r="R673" s="671">
        <v>2</v>
      </c>
      <c r="S673" s="682">
        <v>1</v>
      </c>
      <c r="T673" s="706">
        <v>0.5</v>
      </c>
      <c r="U673" s="242">
        <v>1</v>
      </c>
    </row>
    <row r="674" spans="1:21" ht="14.4" customHeight="1" x14ac:dyDescent="0.3">
      <c r="A674" s="680">
        <v>18</v>
      </c>
      <c r="B674" s="671" t="s">
        <v>495</v>
      </c>
      <c r="C674" s="671">
        <v>89301182</v>
      </c>
      <c r="D674" s="703" t="s">
        <v>2438</v>
      </c>
      <c r="E674" s="704" t="s">
        <v>1616</v>
      </c>
      <c r="F674" s="671" t="s">
        <v>1586</v>
      </c>
      <c r="G674" s="671" t="s">
        <v>1789</v>
      </c>
      <c r="H674" s="671" t="s">
        <v>494</v>
      </c>
      <c r="I674" s="671" t="s">
        <v>563</v>
      </c>
      <c r="J674" s="671" t="s">
        <v>1871</v>
      </c>
      <c r="K674" s="671" t="s">
        <v>1872</v>
      </c>
      <c r="L674" s="705">
        <v>50.95</v>
      </c>
      <c r="M674" s="705">
        <v>611.40000000000009</v>
      </c>
      <c r="N674" s="671">
        <v>12</v>
      </c>
      <c r="O674" s="706">
        <v>2.5</v>
      </c>
      <c r="P674" s="705">
        <v>254.75000000000003</v>
      </c>
      <c r="Q674" s="682">
        <v>0.41666666666666663</v>
      </c>
      <c r="R674" s="671">
        <v>5</v>
      </c>
      <c r="S674" s="682">
        <v>0.41666666666666669</v>
      </c>
      <c r="T674" s="706">
        <v>1</v>
      </c>
      <c r="U674" s="242">
        <v>0.4</v>
      </c>
    </row>
    <row r="675" spans="1:21" ht="14.4" customHeight="1" x14ac:dyDescent="0.3">
      <c r="A675" s="680">
        <v>18</v>
      </c>
      <c r="B675" s="671" t="s">
        <v>495</v>
      </c>
      <c r="C675" s="671">
        <v>89301182</v>
      </c>
      <c r="D675" s="703" t="s">
        <v>2438</v>
      </c>
      <c r="E675" s="704" t="s">
        <v>1616</v>
      </c>
      <c r="F675" s="671" t="s">
        <v>1586</v>
      </c>
      <c r="G675" s="671" t="s">
        <v>1789</v>
      </c>
      <c r="H675" s="671" t="s">
        <v>494</v>
      </c>
      <c r="I675" s="671" t="s">
        <v>680</v>
      </c>
      <c r="J675" s="671" t="s">
        <v>1790</v>
      </c>
      <c r="K675" s="671" t="s">
        <v>1791</v>
      </c>
      <c r="L675" s="705">
        <v>9.6999999999999993</v>
      </c>
      <c r="M675" s="705">
        <v>145.5</v>
      </c>
      <c r="N675" s="671">
        <v>15</v>
      </c>
      <c r="O675" s="706">
        <v>0.5</v>
      </c>
      <c r="P675" s="705">
        <v>145.5</v>
      </c>
      <c r="Q675" s="682">
        <v>1</v>
      </c>
      <c r="R675" s="671">
        <v>15</v>
      </c>
      <c r="S675" s="682">
        <v>1</v>
      </c>
      <c r="T675" s="706">
        <v>0.5</v>
      </c>
      <c r="U675" s="242">
        <v>1</v>
      </c>
    </row>
    <row r="676" spans="1:21" ht="14.4" customHeight="1" x14ac:dyDescent="0.3">
      <c r="A676" s="680">
        <v>18</v>
      </c>
      <c r="B676" s="671" t="s">
        <v>495</v>
      </c>
      <c r="C676" s="671">
        <v>89301182</v>
      </c>
      <c r="D676" s="703" t="s">
        <v>2438</v>
      </c>
      <c r="E676" s="704" t="s">
        <v>1616</v>
      </c>
      <c r="F676" s="671" t="s">
        <v>1586</v>
      </c>
      <c r="G676" s="671" t="s">
        <v>1873</v>
      </c>
      <c r="H676" s="671" t="s">
        <v>494</v>
      </c>
      <c r="I676" s="671" t="s">
        <v>1190</v>
      </c>
      <c r="J676" s="671" t="s">
        <v>1191</v>
      </c>
      <c r="K676" s="671" t="s">
        <v>1874</v>
      </c>
      <c r="L676" s="705">
        <v>163.9</v>
      </c>
      <c r="M676" s="705">
        <v>1966.8000000000002</v>
      </c>
      <c r="N676" s="671">
        <v>12</v>
      </c>
      <c r="O676" s="706">
        <v>3.5</v>
      </c>
      <c r="P676" s="705">
        <v>1147.3000000000002</v>
      </c>
      <c r="Q676" s="682">
        <v>0.58333333333333337</v>
      </c>
      <c r="R676" s="671">
        <v>7</v>
      </c>
      <c r="S676" s="682">
        <v>0.58333333333333337</v>
      </c>
      <c r="T676" s="706">
        <v>1.5</v>
      </c>
      <c r="U676" s="242">
        <v>0.42857142857142855</v>
      </c>
    </row>
    <row r="677" spans="1:21" ht="14.4" customHeight="1" x14ac:dyDescent="0.3">
      <c r="A677" s="680">
        <v>18</v>
      </c>
      <c r="B677" s="671" t="s">
        <v>495</v>
      </c>
      <c r="C677" s="671">
        <v>89301182</v>
      </c>
      <c r="D677" s="703" t="s">
        <v>2438</v>
      </c>
      <c r="E677" s="704" t="s">
        <v>1616</v>
      </c>
      <c r="F677" s="671" t="s">
        <v>1586</v>
      </c>
      <c r="G677" s="671" t="s">
        <v>1626</v>
      </c>
      <c r="H677" s="671" t="s">
        <v>494</v>
      </c>
      <c r="I677" s="671" t="s">
        <v>1068</v>
      </c>
      <c r="J677" s="671" t="s">
        <v>1069</v>
      </c>
      <c r="K677" s="671" t="s">
        <v>1627</v>
      </c>
      <c r="L677" s="705">
        <v>0</v>
      </c>
      <c r="M677" s="705">
        <v>0</v>
      </c>
      <c r="N677" s="671">
        <v>4</v>
      </c>
      <c r="O677" s="706">
        <v>1</v>
      </c>
      <c r="P677" s="705"/>
      <c r="Q677" s="682"/>
      <c r="R677" s="671"/>
      <c r="S677" s="682">
        <v>0</v>
      </c>
      <c r="T677" s="706"/>
      <c r="U677" s="242">
        <v>0</v>
      </c>
    </row>
    <row r="678" spans="1:21" ht="14.4" customHeight="1" x14ac:dyDescent="0.3">
      <c r="A678" s="680">
        <v>18</v>
      </c>
      <c r="B678" s="671" t="s">
        <v>495</v>
      </c>
      <c r="C678" s="671">
        <v>89301182</v>
      </c>
      <c r="D678" s="703" t="s">
        <v>2438</v>
      </c>
      <c r="E678" s="704" t="s">
        <v>1616</v>
      </c>
      <c r="F678" s="671" t="s">
        <v>1586</v>
      </c>
      <c r="G678" s="671" t="s">
        <v>1632</v>
      </c>
      <c r="H678" s="671" t="s">
        <v>494</v>
      </c>
      <c r="I678" s="671" t="s">
        <v>1080</v>
      </c>
      <c r="J678" s="671" t="s">
        <v>1633</v>
      </c>
      <c r="K678" s="671" t="s">
        <v>1634</v>
      </c>
      <c r="L678" s="705">
        <v>20.079999999999998</v>
      </c>
      <c r="M678" s="705">
        <v>120.47999999999999</v>
      </c>
      <c r="N678" s="671">
        <v>6</v>
      </c>
      <c r="O678" s="706">
        <v>0.5</v>
      </c>
      <c r="P678" s="705">
        <v>120.47999999999999</v>
      </c>
      <c r="Q678" s="682">
        <v>1</v>
      </c>
      <c r="R678" s="671">
        <v>6</v>
      </c>
      <c r="S678" s="682">
        <v>1</v>
      </c>
      <c r="T678" s="706">
        <v>0.5</v>
      </c>
      <c r="U678" s="242">
        <v>1</v>
      </c>
    </row>
    <row r="679" spans="1:21" ht="14.4" customHeight="1" x14ac:dyDescent="0.3">
      <c r="A679" s="680">
        <v>18</v>
      </c>
      <c r="B679" s="671" t="s">
        <v>495</v>
      </c>
      <c r="C679" s="671">
        <v>89301182</v>
      </c>
      <c r="D679" s="703" t="s">
        <v>2438</v>
      </c>
      <c r="E679" s="704" t="s">
        <v>1616</v>
      </c>
      <c r="F679" s="671" t="s">
        <v>1586</v>
      </c>
      <c r="G679" s="671" t="s">
        <v>2265</v>
      </c>
      <c r="H679" s="671" t="s">
        <v>494</v>
      </c>
      <c r="I679" s="671" t="s">
        <v>1156</v>
      </c>
      <c r="J679" s="671" t="s">
        <v>1157</v>
      </c>
      <c r="K679" s="671" t="s">
        <v>2266</v>
      </c>
      <c r="L679" s="705">
        <v>0</v>
      </c>
      <c r="M679" s="705">
        <v>0</v>
      </c>
      <c r="N679" s="671">
        <v>1</v>
      </c>
      <c r="O679" s="706">
        <v>1</v>
      </c>
      <c r="P679" s="705"/>
      <c r="Q679" s="682"/>
      <c r="R679" s="671"/>
      <c r="S679" s="682">
        <v>0</v>
      </c>
      <c r="T679" s="706"/>
      <c r="U679" s="242">
        <v>0</v>
      </c>
    </row>
    <row r="680" spans="1:21" ht="14.4" customHeight="1" x14ac:dyDescent="0.3">
      <c r="A680" s="680">
        <v>18</v>
      </c>
      <c r="B680" s="671" t="s">
        <v>495</v>
      </c>
      <c r="C680" s="671">
        <v>89301182</v>
      </c>
      <c r="D680" s="703" t="s">
        <v>2438</v>
      </c>
      <c r="E680" s="704" t="s">
        <v>1616</v>
      </c>
      <c r="F680" s="671" t="s">
        <v>1586</v>
      </c>
      <c r="G680" s="671" t="s">
        <v>1673</v>
      </c>
      <c r="H680" s="671" t="s">
        <v>494</v>
      </c>
      <c r="I680" s="671" t="s">
        <v>2058</v>
      </c>
      <c r="J680" s="671" t="s">
        <v>2059</v>
      </c>
      <c r="K680" s="671" t="s">
        <v>2060</v>
      </c>
      <c r="L680" s="705">
        <v>85.44</v>
      </c>
      <c r="M680" s="705">
        <v>85.44</v>
      </c>
      <c r="N680" s="671">
        <v>1</v>
      </c>
      <c r="O680" s="706">
        <v>0.5</v>
      </c>
      <c r="P680" s="705">
        <v>85.44</v>
      </c>
      <c r="Q680" s="682">
        <v>1</v>
      </c>
      <c r="R680" s="671">
        <v>1</v>
      </c>
      <c r="S680" s="682">
        <v>1</v>
      </c>
      <c r="T680" s="706">
        <v>0.5</v>
      </c>
      <c r="U680" s="242">
        <v>1</v>
      </c>
    </row>
    <row r="681" spans="1:21" ht="14.4" customHeight="1" x14ac:dyDescent="0.3">
      <c r="A681" s="680">
        <v>18</v>
      </c>
      <c r="B681" s="671" t="s">
        <v>495</v>
      </c>
      <c r="C681" s="671">
        <v>89301182</v>
      </c>
      <c r="D681" s="703" t="s">
        <v>2438</v>
      </c>
      <c r="E681" s="704" t="s">
        <v>1616</v>
      </c>
      <c r="F681" s="671" t="s">
        <v>1586</v>
      </c>
      <c r="G681" s="671" t="s">
        <v>1673</v>
      </c>
      <c r="H681" s="671" t="s">
        <v>494</v>
      </c>
      <c r="I681" s="671" t="s">
        <v>2267</v>
      </c>
      <c r="J681" s="671" t="s">
        <v>2268</v>
      </c>
      <c r="K681" s="671" t="s">
        <v>2269</v>
      </c>
      <c r="L681" s="705">
        <v>144.01</v>
      </c>
      <c r="M681" s="705">
        <v>576.04</v>
      </c>
      <c r="N681" s="671">
        <v>4</v>
      </c>
      <c r="O681" s="706">
        <v>1</v>
      </c>
      <c r="P681" s="705">
        <v>576.04</v>
      </c>
      <c r="Q681" s="682">
        <v>1</v>
      </c>
      <c r="R681" s="671">
        <v>4</v>
      </c>
      <c r="S681" s="682">
        <v>1</v>
      </c>
      <c r="T681" s="706">
        <v>1</v>
      </c>
      <c r="U681" s="242">
        <v>1</v>
      </c>
    </row>
    <row r="682" spans="1:21" ht="14.4" customHeight="1" x14ac:dyDescent="0.3">
      <c r="A682" s="680">
        <v>18</v>
      </c>
      <c r="B682" s="671" t="s">
        <v>495</v>
      </c>
      <c r="C682" s="671">
        <v>89301182</v>
      </c>
      <c r="D682" s="703" t="s">
        <v>2438</v>
      </c>
      <c r="E682" s="704" t="s">
        <v>1616</v>
      </c>
      <c r="F682" s="671" t="s">
        <v>1586</v>
      </c>
      <c r="G682" s="671" t="s">
        <v>1668</v>
      </c>
      <c r="H682" s="671" t="s">
        <v>494</v>
      </c>
      <c r="I682" s="671" t="s">
        <v>1171</v>
      </c>
      <c r="J682" s="671" t="s">
        <v>1669</v>
      </c>
      <c r="K682" s="671" t="s">
        <v>1670</v>
      </c>
      <c r="L682" s="705">
        <v>55.71</v>
      </c>
      <c r="M682" s="705">
        <v>389.96999999999997</v>
      </c>
      <c r="N682" s="671">
        <v>7</v>
      </c>
      <c r="O682" s="706">
        <v>4</v>
      </c>
      <c r="P682" s="705">
        <v>55.71</v>
      </c>
      <c r="Q682" s="682">
        <v>0.14285714285714288</v>
      </c>
      <c r="R682" s="671">
        <v>1</v>
      </c>
      <c r="S682" s="682">
        <v>0.14285714285714285</v>
      </c>
      <c r="T682" s="706">
        <v>1</v>
      </c>
      <c r="U682" s="242">
        <v>0.25</v>
      </c>
    </row>
    <row r="683" spans="1:21" ht="14.4" customHeight="1" x14ac:dyDescent="0.3">
      <c r="A683" s="680">
        <v>18</v>
      </c>
      <c r="B683" s="671" t="s">
        <v>495</v>
      </c>
      <c r="C683" s="671">
        <v>89301182</v>
      </c>
      <c r="D683" s="703" t="s">
        <v>2438</v>
      </c>
      <c r="E683" s="704" t="s">
        <v>1616</v>
      </c>
      <c r="F683" s="671" t="s">
        <v>1586</v>
      </c>
      <c r="G683" s="671" t="s">
        <v>1883</v>
      </c>
      <c r="H683" s="671" t="s">
        <v>494</v>
      </c>
      <c r="I683" s="671" t="s">
        <v>2270</v>
      </c>
      <c r="J683" s="671" t="s">
        <v>816</v>
      </c>
      <c r="K683" s="671" t="s">
        <v>2271</v>
      </c>
      <c r="L683" s="705">
        <v>0</v>
      </c>
      <c r="M683" s="705">
        <v>0</v>
      </c>
      <c r="N683" s="671">
        <v>6</v>
      </c>
      <c r="O683" s="706">
        <v>1</v>
      </c>
      <c r="P683" s="705">
        <v>0</v>
      </c>
      <c r="Q683" s="682"/>
      <c r="R683" s="671">
        <v>6</v>
      </c>
      <c r="S683" s="682">
        <v>1</v>
      </c>
      <c r="T683" s="706">
        <v>1</v>
      </c>
      <c r="U683" s="242">
        <v>1</v>
      </c>
    </row>
    <row r="684" spans="1:21" ht="14.4" customHeight="1" x14ac:dyDescent="0.3">
      <c r="A684" s="680">
        <v>18</v>
      </c>
      <c r="B684" s="671" t="s">
        <v>495</v>
      </c>
      <c r="C684" s="671">
        <v>89301182</v>
      </c>
      <c r="D684" s="703" t="s">
        <v>2438</v>
      </c>
      <c r="E684" s="704" t="s">
        <v>1616</v>
      </c>
      <c r="F684" s="671" t="s">
        <v>1586</v>
      </c>
      <c r="G684" s="671" t="s">
        <v>1620</v>
      </c>
      <c r="H684" s="671" t="s">
        <v>869</v>
      </c>
      <c r="I684" s="671" t="s">
        <v>1696</v>
      </c>
      <c r="J684" s="671" t="s">
        <v>1697</v>
      </c>
      <c r="K684" s="671" t="s">
        <v>1698</v>
      </c>
      <c r="L684" s="705">
        <v>411.52</v>
      </c>
      <c r="M684" s="705">
        <v>2057.6</v>
      </c>
      <c r="N684" s="671">
        <v>5</v>
      </c>
      <c r="O684" s="706">
        <v>2</v>
      </c>
      <c r="P684" s="705">
        <v>823.04</v>
      </c>
      <c r="Q684" s="682">
        <v>0.4</v>
      </c>
      <c r="R684" s="671">
        <v>2</v>
      </c>
      <c r="S684" s="682">
        <v>0.4</v>
      </c>
      <c r="T684" s="706">
        <v>1</v>
      </c>
      <c r="U684" s="242">
        <v>0.5</v>
      </c>
    </row>
    <row r="685" spans="1:21" ht="14.4" customHeight="1" x14ac:dyDescent="0.3">
      <c r="A685" s="680">
        <v>18</v>
      </c>
      <c r="B685" s="671" t="s">
        <v>495</v>
      </c>
      <c r="C685" s="671">
        <v>89301182</v>
      </c>
      <c r="D685" s="703" t="s">
        <v>2438</v>
      </c>
      <c r="E685" s="704" t="s">
        <v>1616</v>
      </c>
      <c r="F685" s="671" t="s">
        <v>1586</v>
      </c>
      <c r="G685" s="671" t="s">
        <v>1620</v>
      </c>
      <c r="H685" s="671" t="s">
        <v>869</v>
      </c>
      <c r="I685" s="671" t="s">
        <v>1722</v>
      </c>
      <c r="J685" s="671" t="s">
        <v>1723</v>
      </c>
      <c r="K685" s="671" t="s">
        <v>523</v>
      </c>
      <c r="L685" s="705">
        <v>154.32</v>
      </c>
      <c r="M685" s="705">
        <v>771.59999999999991</v>
      </c>
      <c r="N685" s="671">
        <v>5</v>
      </c>
      <c r="O685" s="706">
        <v>2</v>
      </c>
      <c r="P685" s="705">
        <v>462.96</v>
      </c>
      <c r="Q685" s="682">
        <v>0.60000000000000009</v>
      </c>
      <c r="R685" s="671">
        <v>3</v>
      </c>
      <c r="S685" s="682">
        <v>0.6</v>
      </c>
      <c r="T685" s="706">
        <v>1.5</v>
      </c>
      <c r="U685" s="242">
        <v>0.75</v>
      </c>
    </row>
    <row r="686" spans="1:21" ht="14.4" customHeight="1" x14ac:dyDescent="0.3">
      <c r="A686" s="680">
        <v>18</v>
      </c>
      <c r="B686" s="671" t="s">
        <v>495</v>
      </c>
      <c r="C686" s="671">
        <v>89301182</v>
      </c>
      <c r="D686" s="703" t="s">
        <v>2438</v>
      </c>
      <c r="E686" s="704" t="s">
        <v>1616</v>
      </c>
      <c r="F686" s="671" t="s">
        <v>1586</v>
      </c>
      <c r="G686" s="671" t="s">
        <v>1620</v>
      </c>
      <c r="H686" s="671" t="s">
        <v>869</v>
      </c>
      <c r="I686" s="671" t="s">
        <v>947</v>
      </c>
      <c r="J686" s="671" t="s">
        <v>948</v>
      </c>
      <c r="K686" s="671" t="s">
        <v>949</v>
      </c>
      <c r="L686" s="705">
        <v>38.590000000000003</v>
      </c>
      <c r="M686" s="705">
        <v>463.08000000000004</v>
      </c>
      <c r="N686" s="671">
        <v>12</v>
      </c>
      <c r="O686" s="706">
        <v>4.5</v>
      </c>
      <c r="P686" s="705">
        <v>38.590000000000003</v>
      </c>
      <c r="Q686" s="682">
        <v>8.3333333333333329E-2</v>
      </c>
      <c r="R686" s="671">
        <v>1</v>
      </c>
      <c r="S686" s="682">
        <v>8.3333333333333329E-2</v>
      </c>
      <c r="T686" s="706">
        <v>1</v>
      </c>
      <c r="U686" s="242">
        <v>0.22222222222222221</v>
      </c>
    </row>
    <row r="687" spans="1:21" ht="14.4" customHeight="1" x14ac:dyDescent="0.3">
      <c r="A687" s="680">
        <v>18</v>
      </c>
      <c r="B687" s="671" t="s">
        <v>495</v>
      </c>
      <c r="C687" s="671">
        <v>89301182</v>
      </c>
      <c r="D687" s="703" t="s">
        <v>2438</v>
      </c>
      <c r="E687" s="704" t="s">
        <v>1616</v>
      </c>
      <c r="F687" s="671" t="s">
        <v>1586</v>
      </c>
      <c r="G687" s="671" t="s">
        <v>1620</v>
      </c>
      <c r="H687" s="671" t="s">
        <v>494</v>
      </c>
      <c r="I687" s="671" t="s">
        <v>2272</v>
      </c>
      <c r="J687" s="671" t="s">
        <v>2273</v>
      </c>
      <c r="K687" s="671" t="s">
        <v>2274</v>
      </c>
      <c r="L687" s="705">
        <v>0</v>
      </c>
      <c r="M687" s="705">
        <v>0</v>
      </c>
      <c r="N687" s="671">
        <v>1</v>
      </c>
      <c r="O687" s="706">
        <v>0.5</v>
      </c>
      <c r="P687" s="705">
        <v>0</v>
      </c>
      <c r="Q687" s="682"/>
      <c r="R687" s="671">
        <v>1</v>
      </c>
      <c r="S687" s="682">
        <v>1</v>
      </c>
      <c r="T687" s="706">
        <v>0.5</v>
      </c>
      <c r="U687" s="242">
        <v>1</v>
      </c>
    </row>
    <row r="688" spans="1:21" ht="14.4" customHeight="1" x14ac:dyDescent="0.3">
      <c r="A688" s="680">
        <v>18</v>
      </c>
      <c r="B688" s="671" t="s">
        <v>495</v>
      </c>
      <c r="C688" s="671">
        <v>89301182</v>
      </c>
      <c r="D688" s="703" t="s">
        <v>2438</v>
      </c>
      <c r="E688" s="704" t="s">
        <v>1616</v>
      </c>
      <c r="F688" s="671" t="s">
        <v>1586</v>
      </c>
      <c r="G688" s="671" t="s">
        <v>1621</v>
      </c>
      <c r="H688" s="671" t="s">
        <v>869</v>
      </c>
      <c r="I688" s="671" t="s">
        <v>1371</v>
      </c>
      <c r="J688" s="671" t="s">
        <v>1522</v>
      </c>
      <c r="K688" s="671" t="s">
        <v>1572</v>
      </c>
      <c r="L688" s="705">
        <v>465.7</v>
      </c>
      <c r="M688" s="705">
        <v>931.4</v>
      </c>
      <c r="N688" s="671">
        <v>2</v>
      </c>
      <c r="O688" s="706">
        <v>1</v>
      </c>
      <c r="P688" s="705"/>
      <c r="Q688" s="682">
        <v>0</v>
      </c>
      <c r="R688" s="671"/>
      <c r="S688" s="682">
        <v>0</v>
      </c>
      <c r="T688" s="706"/>
      <c r="U688" s="242">
        <v>0</v>
      </c>
    </row>
    <row r="689" spans="1:21" ht="14.4" customHeight="1" x14ac:dyDescent="0.3">
      <c r="A689" s="680">
        <v>18</v>
      </c>
      <c r="B689" s="671" t="s">
        <v>495</v>
      </c>
      <c r="C689" s="671">
        <v>89301182</v>
      </c>
      <c r="D689" s="703" t="s">
        <v>2438</v>
      </c>
      <c r="E689" s="704" t="s">
        <v>1616</v>
      </c>
      <c r="F689" s="671" t="s">
        <v>1586</v>
      </c>
      <c r="G689" s="671" t="s">
        <v>1677</v>
      </c>
      <c r="H689" s="671" t="s">
        <v>869</v>
      </c>
      <c r="I689" s="671" t="s">
        <v>963</v>
      </c>
      <c r="J689" s="671" t="s">
        <v>964</v>
      </c>
      <c r="K689" s="671" t="s">
        <v>965</v>
      </c>
      <c r="L689" s="705">
        <v>182.14</v>
      </c>
      <c r="M689" s="705">
        <v>1274.98</v>
      </c>
      <c r="N689" s="671">
        <v>7</v>
      </c>
      <c r="O689" s="706">
        <v>2.5</v>
      </c>
      <c r="P689" s="705">
        <v>728.56</v>
      </c>
      <c r="Q689" s="682">
        <v>0.5714285714285714</v>
      </c>
      <c r="R689" s="671">
        <v>4</v>
      </c>
      <c r="S689" s="682">
        <v>0.5714285714285714</v>
      </c>
      <c r="T689" s="706">
        <v>0.5</v>
      </c>
      <c r="U689" s="242">
        <v>0.2</v>
      </c>
    </row>
    <row r="690" spans="1:21" ht="14.4" customHeight="1" x14ac:dyDescent="0.3">
      <c r="A690" s="680">
        <v>18</v>
      </c>
      <c r="B690" s="671" t="s">
        <v>495</v>
      </c>
      <c r="C690" s="671">
        <v>89301182</v>
      </c>
      <c r="D690" s="703" t="s">
        <v>2438</v>
      </c>
      <c r="E690" s="704" t="s">
        <v>1616</v>
      </c>
      <c r="F690" s="671" t="s">
        <v>1586</v>
      </c>
      <c r="G690" s="671" t="s">
        <v>1677</v>
      </c>
      <c r="H690" s="671" t="s">
        <v>869</v>
      </c>
      <c r="I690" s="671" t="s">
        <v>1898</v>
      </c>
      <c r="J690" s="671" t="s">
        <v>1366</v>
      </c>
      <c r="K690" s="671" t="s">
        <v>1899</v>
      </c>
      <c r="L690" s="705">
        <v>578.23</v>
      </c>
      <c r="M690" s="705">
        <v>2312.92</v>
      </c>
      <c r="N690" s="671">
        <v>4</v>
      </c>
      <c r="O690" s="706">
        <v>1.5</v>
      </c>
      <c r="P690" s="705"/>
      <c r="Q690" s="682">
        <v>0</v>
      </c>
      <c r="R690" s="671"/>
      <c r="S690" s="682">
        <v>0</v>
      </c>
      <c r="T690" s="706"/>
      <c r="U690" s="242">
        <v>0</v>
      </c>
    </row>
    <row r="691" spans="1:21" ht="14.4" customHeight="1" x14ac:dyDescent="0.3">
      <c r="A691" s="680">
        <v>18</v>
      </c>
      <c r="B691" s="671" t="s">
        <v>495</v>
      </c>
      <c r="C691" s="671">
        <v>89301182</v>
      </c>
      <c r="D691" s="703" t="s">
        <v>2438</v>
      </c>
      <c r="E691" s="704" t="s">
        <v>1616</v>
      </c>
      <c r="F691" s="671" t="s">
        <v>1586</v>
      </c>
      <c r="G691" s="671" t="s">
        <v>1680</v>
      </c>
      <c r="H691" s="671" t="s">
        <v>494</v>
      </c>
      <c r="I691" s="671" t="s">
        <v>1048</v>
      </c>
      <c r="J691" s="671" t="s">
        <v>1049</v>
      </c>
      <c r="K691" s="671" t="s">
        <v>1681</v>
      </c>
      <c r="L691" s="705">
        <v>66.13</v>
      </c>
      <c r="M691" s="705">
        <v>198.39</v>
      </c>
      <c r="N691" s="671">
        <v>3</v>
      </c>
      <c r="O691" s="706">
        <v>2</v>
      </c>
      <c r="P691" s="705"/>
      <c r="Q691" s="682">
        <v>0</v>
      </c>
      <c r="R691" s="671"/>
      <c r="S691" s="682">
        <v>0</v>
      </c>
      <c r="T691" s="706"/>
      <c r="U691" s="242">
        <v>0</v>
      </c>
    </row>
    <row r="692" spans="1:21" ht="14.4" customHeight="1" x14ac:dyDescent="0.3">
      <c r="A692" s="680">
        <v>18</v>
      </c>
      <c r="B692" s="671" t="s">
        <v>495</v>
      </c>
      <c r="C692" s="671">
        <v>89301182</v>
      </c>
      <c r="D692" s="703" t="s">
        <v>2438</v>
      </c>
      <c r="E692" s="704" t="s">
        <v>1616</v>
      </c>
      <c r="F692" s="671" t="s">
        <v>1586</v>
      </c>
      <c r="G692" s="671" t="s">
        <v>1741</v>
      </c>
      <c r="H692" s="671" t="s">
        <v>494</v>
      </c>
      <c r="I692" s="671" t="s">
        <v>1742</v>
      </c>
      <c r="J692" s="671" t="s">
        <v>755</v>
      </c>
      <c r="K692" s="671" t="s">
        <v>756</v>
      </c>
      <c r="L692" s="705">
        <v>98.31</v>
      </c>
      <c r="M692" s="705">
        <v>393.24</v>
      </c>
      <c r="N692" s="671">
        <v>4</v>
      </c>
      <c r="O692" s="706">
        <v>1</v>
      </c>
      <c r="P692" s="705"/>
      <c r="Q692" s="682">
        <v>0</v>
      </c>
      <c r="R692" s="671"/>
      <c r="S692" s="682">
        <v>0</v>
      </c>
      <c r="T692" s="706"/>
      <c r="U692" s="242">
        <v>0</v>
      </c>
    </row>
    <row r="693" spans="1:21" ht="14.4" customHeight="1" x14ac:dyDescent="0.3">
      <c r="A693" s="680">
        <v>18</v>
      </c>
      <c r="B693" s="671" t="s">
        <v>495</v>
      </c>
      <c r="C693" s="671">
        <v>89301182</v>
      </c>
      <c r="D693" s="703" t="s">
        <v>2438</v>
      </c>
      <c r="E693" s="704" t="s">
        <v>1616</v>
      </c>
      <c r="F693" s="671" t="s">
        <v>1586</v>
      </c>
      <c r="G693" s="671" t="s">
        <v>1652</v>
      </c>
      <c r="H693" s="671" t="s">
        <v>869</v>
      </c>
      <c r="I693" s="671" t="s">
        <v>1117</v>
      </c>
      <c r="J693" s="671" t="s">
        <v>1118</v>
      </c>
      <c r="K693" s="671" t="s">
        <v>1119</v>
      </c>
      <c r="L693" s="705">
        <v>418.37</v>
      </c>
      <c r="M693" s="705">
        <v>836.74</v>
      </c>
      <c r="N693" s="671">
        <v>2</v>
      </c>
      <c r="O693" s="706">
        <v>1</v>
      </c>
      <c r="P693" s="705"/>
      <c r="Q693" s="682">
        <v>0</v>
      </c>
      <c r="R693" s="671"/>
      <c r="S693" s="682">
        <v>0</v>
      </c>
      <c r="T693" s="706"/>
      <c r="U693" s="242">
        <v>0</v>
      </c>
    </row>
    <row r="694" spans="1:21" ht="14.4" customHeight="1" x14ac:dyDescent="0.3">
      <c r="A694" s="680">
        <v>18</v>
      </c>
      <c r="B694" s="671" t="s">
        <v>495</v>
      </c>
      <c r="C694" s="671">
        <v>89301182</v>
      </c>
      <c r="D694" s="703" t="s">
        <v>2438</v>
      </c>
      <c r="E694" s="704" t="s">
        <v>1616</v>
      </c>
      <c r="F694" s="671" t="s">
        <v>1586</v>
      </c>
      <c r="G694" s="671" t="s">
        <v>1652</v>
      </c>
      <c r="H694" s="671" t="s">
        <v>869</v>
      </c>
      <c r="I694" s="671" t="s">
        <v>979</v>
      </c>
      <c r="J694" s="671" t="s">
        <v>1545</v>
      </c>
      <c r="K694" s="671" t="s">
        <v>981</v>
      </c>
      <c r="L694" s="705">
        <v>220.06</v>
      </c>
      <c r="M694" s="705">
        <v>880.24</v>
      </c>
      <c r="N694" s="671">
        <v>4</v>
      </c>
      <c r="O694" s="706">
        <v>1</v>
      </c>
      <c r="P694" s="705"/>
      <c r="Q694" s="682">
        <v>0</v>
      </c>
      <c r="R694" s="671"/>
      <c r="S694" s="682">
        <v>0</v>
      </c>
      <c r="T694" s="706"/>
      <c r="U694" s="242">
        <v>0</v>
      </c>
    </row>
    <row r="695" spans="1:21" ht="14.4" customHeight="1" x14ac:dyDescent="0.3">
      <c r="A695" s="680">
        <v>18</v>
      </c>
      <c r="B695" s="671" t="s">
        <v>495</v>
      </c>
      <c r="C695" s="671">
        <v>89301182</v>
      </c>
      <c r="D695" s="703" t="s">
        <v>2438</v>
      </c>
      <c r="E695" s="704" t="s">
        <v>1616</v>
      </c>
      <c r="F695" s="671" t="s">
        <v>1586</v>
      </c>
      <c r="G695" s="671" t="s">
        <v>1652</v>
      </c>
      <c r="H695" s="671" t="s">
        <v>869</v>
      </c>
      <c r="I695" s="671" t="s">
        <v>1378</v>
      </c>
      <c r="J695" s="671" t="s">
        <v>1580</v>
      </c>
      <c r="K695" s="671" t="s">
        <v>1024</v>
      </c>
      <c r="L695" s="705">
        <v>185.9</v>
      </c>
      <c r="M695" s="705">
        <v>2974.4</v>
      </c>
      <c r="N695" s="671">
        <v>16</v>
      </c>
      <c r="O695" s="706">
        <v>7</v>
      </c>
      <c r="P695" s="705">
        <v>1301.3</v>
      </c>
      <c r="Q695" s="682">
        <v>0.43749999999999994</v>
      </c>
      <c r="R695" s="671">
        <v>7</v>
      </c>
      <c r="S695" s="682">
        <v>0.4375</v>
      </c>
      <c r="T695" s="706">
        <v>2.5</v>
      </c>
      <c r="U695" s="242">
        <v>0.35714285714285715</v>
      </c>
    </row>
    <row r="696" spans="1:21" ht="14.4" customHeight="1" x14ac:dyDescent="0.3">
      <c r="A696" s="680">
        <v>18</v>
      </c>
      <c r="B696" s="671" t="s">
        <v>495</v>
      </c>
      <c r="C696" s="671">
        <v>89301182</v>
      </c>
      <c r="D696" s="703" t="s">
        <v>2438</v>
      </c>
      <c r="E696" s="704" t="s">
        <v>1616</v>
      </c>
      <c r="F696" s="671" t="s">
        <v>1586</v>
      </c>
      <c r="G696" s="671" t="s">
        <v>1682</v>
      </c>
      <c r="H696" s="671" t="s">
        <v>869</v>
      </c>
      <c r="I696" s="671" t="s">
        <v>1927</v>
      </c>
      <c r="J696" s="671" t="s">
        <v>1928</v>
      </c>
      <c r="K696" s="671" t="s">
        <v>745</v>
      </c>
      <c r="L696" s="705">
        <v>977.15</v>
      </c>
      <c r="M696" s="705">
        <v>10748.65</v>
      </c>
      <c r="N696" s="671">
        <v>11</v>
      </c>
      <c r="O696" s="706">
        <v>2.5</v>
      </c>
      <c r="P696" s="705">
        <v>1954.3</v>
      </c>
      <c r="Q696" s="682">
        <v>0.18181818181818182</v>
      </c>
      <c r="R696" s="671">
        <v>2</v>
      </c>
      <c r="S696" s="682">
        <v>0.18181818181818182</v>
      </c>
      <c r="T696" s="706">
        <v>1</v>
      </c>
      <c r="U696" s="242">
        <v>0.4</v>
      </c>
    </row>
    <row r="697" spans="1:21" ht="14.4" customHeight="1" x14ac:dyDescent="0.3">
      <c r="A697" s="680">
        <v>18</v>
      </c>
      <c r="B697" s="671" t="s">
        <v>495</v>
      </c>
      <c r="C697" s="671">
        <v>89301182</v>
      </c>
      <c r="D697" s="703" t="s">
        <v>2438</v>
      </c>
      <c r="E697" s="704" t="s">
        <v>1616</v>
      </c>
      <c r="F697" s="671" t="s">
        <v>1586</v>
      </c>
      <c r="G697" s="671" t="s">
        <v>1682</v>
      </c>
      <c r="H697" s="671" t="s">
        <v>494</v>
      </c>
      <c r="I697" s="671" t="s">
        <v>819</v>
      </c>
      <c r="J697" s="671" t="s">
        <v>820</v>
      </c>
      <c r="K697" s="671" t="s">
        <v>821</v>
      </c>
      <c r="L697" s="705">
        <v>295.45</v>
      </c>
      <c r="M697" s="705">
        <v>886.34999999999991</v>
      </c>
      <c r="N697" s="671">
        <v>3</v>
      </c>
      <c r="O697" s="706">
        <v>1</v>
      </c>
      <c r="P697" s="705">
        <v>886.34999999999991</v>
      </c>
      <c r="Q697" s="682">
        <v>1</v>
      </c>
      <c r="R697" s="671">
        <v>3</v>
      </c>
      <c r="S697" s="682">
        <v>1</v>
      </c>
      <c r="T697" s="706">
        <v>1</v>
      </c>
      <c r="U697" s="242">
        <v>1</v>
      </c>
    </row>
    <row r="698" spans="1:21" ht="14.4" customHeight="1" x14ac:dyDescent="0.3">
      <c r="A698" s="680">
        <v>18</v>
      </c>
      <c r="B698" s="671" t="s">
        <v>495</v>
      </c>
      <c r="C698" s="671">
        <v>89301182</v>
      </c>
      <c r="D698" s="703" t="s">
        <v>2438</v>
      </c>
      <c r="E698" s="704" t="s">
        <v>1616</v>
      </c>
      <c r="F698" s="671" t="s">
        <v>1586</v>
      </c>
      <c r="G698" s="671" t="s">
        <v>1682</v>
      </c>
      <c r="H698" s="671" t="s">
        <v>494</v>
      </c>
      <c r="I698" s="671" t="s">
        <v>1683</v>
      </c>
      <c r="J698" s="671" t="s">
        <v>1684</v>
      </c>
      <c r="K698" s="671" t="s">
        <v>860</v>
      </c>
      <c r="L698" s="705">
        <v>221.6</v>
      </c>
      <c r="M698" s="705">
        <v>1108</v>
      </c>
      <c r="N698" s="671">
        <v>5</v>
      </c>
      <c r="O698" s="706">
        <v>2</v>
      </c>
      <c r="P698" s="705">
        <v>221.6</v>
      </c>
      <c r="Q698" s="682">
        <v>0.19999999999999998</v>
      </c>
      <c r="R698" s="671">
        <v>1</v>
      </c>
      <c r="S698" s="682">
        <v>0.2</v>
      </c>
      <c r="T698" s="706">
        <v>0.5</v>
      </c>
      <c r="U698" s="242">
        <v>0.25</v>
      </c>
    </row>
    <row r="699" spans="1:21" ht="14.4" customHeight="1" x14ac:dyDescent="0.3">
      <c r="A699" s="680">
        <v>18</v>
      </c>
      <c r="B699" s="671" t="s">
        <v>495</v>
      </c>
      <c r="C699" s="671">
        <v>89301182</v>
      </c>
      <c r="D699" s="703" t="s">
        <v>2438</v>
      </c>
      <c r="E699" s="704" t="s">
        <v>1616</v>
      </c>
      <c r="F699" s="671" t="s">
        <v>1586</v>
      </c>
      <c r="G699" s="671" t="s">
        <v>1682</v>
      </c>
      <c r="H699" s="671" t="s">
        <v>494</v>
      </c>
      <c r="I699" s="671" t="s">
        <v>743</v>
      </c>
      <c r="J699" s="671" t="s">
        <v>744</v>
      </c>
      <c r="K699" s="671" t="s">
        <v>745</v>
      </c>
      <c r="L699" s="705">
        <v>295.45</v>
      </c>
      <c r="M699" s="705">
        <v>1772.6999999999998</v>
      </c>
      <c r="N699" s="671">
        <v>6</v>
      </c>
      <c r="O699" s="706">
        <v>1.5</v>
      </c>
      <c r="P699" s="705">
        <v>1181.8</v>
      </c>
      <c r="Q699" s="682">
        <v>0.66666666666666674</v>
      </c>
      <c r="R699" s="671">
        <v>4</v>
      </c>
      <c r="S699" s="682">
        <v>0.66666666666666663</v>
      </c>
      <c r="T699" s="706">
        <v>1</v>
      </c>
      <c r="U699" s="242">
        <v>0.66666666666666663</v>
      </c>
    </row>
    <row r="700" spans="1:21" ht="14.4" customHeight="1" x14ac:dyDescent="0.3">
      <c r="A700" s="680">
        <v>18</v>
      </c>
      <c r="B700" s="671" t="s">
        <v>495</v>
      </c>
      <c r="C700" s="671">
        <v>89301182</v>
      </c>
      <c r="D700" s="703" t="s">
        <v>2438</v>
      </c>
      <c r="E700" s="704" t="s">
        <v>1616</v>
      </c>
      <c r="F700" s="671" t="s">
        <v>1586</v>
      </c>
      <c r="G700" s="671" t="s">
        <v>1653</v>
      </c>
      <c r="H700" s="671" t="s">
        <v>494</v>
      </c>
      <c r="I700" s="671" t="s">
        <v>735</v>
      </c>
      <c r="J700" s="671" t="s">
        <v>1654</v>
      </c>
      <c r="K700" s="671" t="s">
        <v>1655</v>
      </c>
      <c r="L700" s="705">
        <v>19.66</v>
      </c>
      <c r="M700" s="705">
        <v>137.62</v>
      </c>
      <c r="N700" s="671">
        <v>7</v>
      </c>
      <c r="O700" s="706">
        <v>2</v>
      </c>
      <c r="P700" s="705">
        <v>58.980000000000004</v>
      </c>
      <c r="Q700" s="682">
        <v>0.4285714285714286</v>
      </c>
      <c r="R700" s="671">
        <v>3</v>
      </c>
      <c r="S700" s="682">
        <v>0.42857142857142855</v>
      </c>
      <c r="T700" s="706">
        <v>1.5</v>
      </c>
      <c r="U700" s="242">
        <v>0.75</v>
      </c>
    </row>
    <row r="701" spans="1:21" ht="14.4" customHeight="1" x14ac:dyDescent="0.3">
      <c r="A701" s="680">
        <v>18</v>
      </c>
      <c r="B701" s="671" t="s">
        <v>495</v>
      </c>
      <c r="C701" s="671">
        <v>89301182</v>
      </c>
      <c r="D701" s="703" t="s">
        <v>2438</v>
      </c>
      <c r="E701" s="704" t="s">
        <v>1616</v>
      </c>
      <c r="F701" s="671" t="s">
        <v>1586</v>
      </c>
      <c r="G701" s="671" t="s">
        <v>1958</v>
      </c>
      <c r="H701" s="671" t="s">
        <v>494</v>
      </c>
      <c r="I701" s="671" t="s">
        <v>2275</v>
      </c>
      <c r="J701" s="671" t="s">
        <v>2276</v>
      </c>
      <c r="K701" s="671" t="s">
        <v>2277</v>
      </c>
      <c r="L701" s="705">
        <v>0</v>
      </c>
      <c r="M701" s="705">
        <v>0</v>
      </c>
      <c r="N701" s="671">
        <v>2</v>
      </c>
      <c r="O701" s="706">
        <v>0.5</v>
      </c>
      <c r="P701" s="705">
        <v>0</v>
      </c>
      <c r="Q701" s="682"/>
      <c r="R701" s="671">
        <v>2</v>
      </c>
      <c r="S701" s="682">
        <v>1</v>
      </c>
      <c r="T701" s="706">
        <v>0.5</v>
      </c>
      <c r="U701" s="242">
        <v>1</v>
      </c>
    </row>
    <row r="702" spans="1:21" ht="14.4" customHeight="1" x14ac:dyDescent="0.3">
      <c r="A702" s="680">
        <v>18</v>
      </c>
      <c r="B702" s="671" t="s">
        <v>495</v>
      </c>
      <c r="C702" s="671">
        <v>89301182</v>
      </c>
      <c r="D702" s="703" t="s">
        <v>2438</v>
      </c>
      <c r="E702" s="704" t="s">
        <v>1616</v>
      </c>
      <c r="F702" s="671" t="s">
        <v>1586</v>
      </c>
      <c r="G702" s="671" t="s">
        <v>1656</v>
      </c>
      <c r="H702" s="671" t="s">
        <v>869</v>
      </c>
      <c r="I702" s="671" t="s">
        <v>1105</v>
      </c>
      <c r="J702" s="671" t="s">
        <v>1106</v>
      </c>
      <c r="K702" s="671" t="s">
        <v>1560</v>
      </c>
      <c r="L702" s="705">
        <v>1344.66</v>
      </c>
      <c r="M702" s="705">
        <v>2689.32</v>
      </c>
      <c r="N702" s="671">
        <v>2</v>
      </c>
      <c r="O702" s="706">
        <v>0.5</v>
      </c>
      <c r="P702" s="705"/>
      <c r="Q702" s="682">
        <v>0</v>
      </c>
      <c r="R702" s="671"/>
      <c r="S702" s="682">
        <v>0</v>
      </c>
      <c r="T702" s="706"/>
      <c r="U702" s="242">
        <v>0</v>
      </c>
    </row>
    <row r="703" spans="1:21" ht="14.4" customHeight="1" x14ac:dyDescent="0.3">
      <c r="A703" s="680">
        <v>18</v>
      </c>
      <c r="B703" s="671" t="s">
        <v>495</v>
      </c>
      <c r="C703" s="671">
        <v>89301182</v>
      </c>
      <c r="D703" s="703" t="s">
        <v>2438</v>
      </c>
      <c r="E703" s="704" t="s">
        <v>1616</v>
      </c>
      <c r="F703" s="671" t="s">
        <v>1586</v>
      </c>
      <c r="G703" s="671" t="s">
        <v>1730</v>
      </c>
      <c r="H703" s="671" t="s">
        <v>494</v>
      </c>
      <c r="I703" s="671" t="s">
        <v>1044</v>
      </c>
      <c r="J703" s="671" t="s">
        <v>1045</v>
      </c>
      <c r="K703" s="671" t="s">
        <v>1046</v>
      </c>
      <c r="L703" s="705">
        <v>52.32</v>
      </c>
      <c r="M703" s="705">
        <v>313.92</v>
      </c>
      <c r="N703" s="671">
        <v>6</v>
      </c>
      <c r="O703" s="706">
        <v>2.5</v>
      </c>
      <c r="P703" s="705"/>
      <c r="Q703" s="682">
        <v>0</v>
      </c>
      <c r="R703" s="671"/>
      <c r="S703" s="682">
        <v>0</v>
      </c>
      <c r="T703" s="706"/>
      <c r="U703" s="242">
        <v>0</v>
      </c>
    </row>
    <row r="704" spans="1:21" ht="14.4" customHeight="1" x14ac:dyDescent="0.3">
      <c r="A704" s="680">
        <v>18</v>
      </c>
      <c r="B704" s="671" t="s">
        <v>495</v>
      </c>
      <c r="C704" s="671">
        <v>89301182</v>
      </c>
      <c r="D704" s="703" t="s">
        <v>2438</v>
      </c>
      <c r="E704" s="704" t="s">
        <v>1616</v>
      </c>
      <c r="F704" s="671" t="s">
        <v>1586</v>
      </c>
      <c r="G704" s="671" t="s">
        <v>1635</v>
      </c>
      <c r="H704" s="671" t="s">
        <v>869</v>
      </c>
      <c r="I704" s="671" t="s">
        <v>975</v>
      </c>
      <c r="J704" s="671" t="s">
        <v>976</v>
      </c>
      <c r="K704" s="671" t="s">
        <v>977</v>
      </c>
      <c r="L704" s="705">
        <v>132.35</v>
      </c>
      <c r="M704" s="705">
        <v>1191.1499999999999</v>
      </c>
      <c r="N704" s="671">
        <v>9</v>
      </c>
      <c r="O704" s="706">
        <v>2.5</v>
      </c>
      <c r="P704" s="705">
        <v>264.7</v>
      </c>
      <c r="Q704" s="682">
        <v>0.22222222222222224</v>
      </c>
      <c r="R704" s="671">
        <v>2</v>
      </c>
      <c r="S704" s="682">
        <v>0.22222222222222221</v>
      </c>
      <c r="T704" s="706">
        <v>1</v>
      </c>
      <c r="U704" s="242">
        <v>0.4</v>
      </c>
    </row>
    <row r="705" spans="1:21" ht="14.4" customHeight="1" x14ac:dyDescent="0.3">
      <c r="A705" s="680">
        <v>18</v>
      </c>
      <c r="B705" s="671" t="s">
        <v>495</v>
      </c>
      <c r="C705" s="671">
        <v>89301182</v>
      </c>
      <c r="D705" s="703" t="s">
        <v>2438</v>
      </c>
      <c r="E705" s="704" t="s">
        <v>1616</v>
      </c>
      <c r="F705" s="671" t="s">
        <v>1586</v>
      </c>
      <c r="G705" s="671" t="s">
        <v>1635</v>
      </c>
      <c r="H705" s="671" t="s">
        <v>869</v>
      </c>
      <c r="I705" s="671" t="s">
        <v>1964</v>
      </c>
      <c r="J705" s="671" t="s">
        <v>1637</v>
      </c>
      <c r="K705" s="671" t="s">
        <v>1965</v>
      </c>
      <c r="L705" s="705">
        <v>176.68</v>
      </c>
      <c r="M705" s="705">
        <v>883.4</v>
      </c>
      <c r="N705" s="671">
        <v>5</v>
      </c>
      <c r="O705" s="706">
        <v>1.5</v>
      </c>
      <c r="P705" s="705">
        <v>883.4</v>
      </c>
      <c r="Q705" s="682">
        <v>1</v>
      </c>
      <c r="R705" s="671">
        <v>5</v>
      </c>
      <c r="S705" s="682">
        <v>1</v>
      </c>
      <c r="T705" s="706">
        <v>1.5</v>
      </c>
      <c r="U705" s="242">
        <v>1</v>
      </c>
    </row>
    <row r="706" spans="1:21" ht="14.4" customHeight="1" x14ac:dyDescent="0.3">
      <c r="A706" s="680">
        <v>18</v>
      </c>
      <c r="B706" s="671" t="s">
        <v>495</v>
      </c>
      <c r="C706" s="671">
        <v>89301182</v>
      </c>
      <c r="D706" s="703" t="s">
        <v>2438</v>
      </c>
      <c r="E706" s="704" t="s">
        <v>1616</v>
      </c>
      <c r="F706" s="671" t="s">
        <v>1586</v>
      </c>
      <c r="G706" s="671" t="s">
        <v>1688</v>
      </c>
      <c r="H706" s="671" t="s">
        <v>869</v>
      </c>
      <c r="I706" s="671" t="s">
        <v>1736</v>
      </c>
      <c r="J706" s="671" t="s">
        <v>1737</v>
      </c>
      <c r="K706" s="671" t="s">
        <v>1738</v>
      </c>
      <c r="L706" s="705">
        <v>678.26</v>
      </c>
      <c r="M706" s="705">
        <v>8139.12</v>
      </c>
      <c r="N706" s="671">
        <v>12</v>
      </c>
      <c r="O706" s="706">
        <v>3.5</v>
      </c>
      <c r="P706" s="705">
        <v>5426.08</v>
      </c>
      <c r="Q706" s="682">
        <v>0.66666666666666663</v>
      </c>
      <c r="R706" s="671">
        <v>8</v>
      </c>
      <c r="S706" s="682">
        <v>0.66666666666666663</v>
      </c>
      <c r="T706" s="706">
        <v>2.5</v>
      </c>
      <c r="U706" s="242">
        <v>0.7142857142857143</v>
      </c>
    </row>
    <row r="707" spans="1:21" ht="14.4" customHeight="1" x14ac:dyDescent="0.3">
      <c r="A707" s="680">
        <v>18</v>
      </c>
      <c r="B707" s="671" t="s">
        <v>495</v>
      </c>
      <c r="C707" s="671">
        <v>89301182</v>
      </c>
      <c r="D707" s="703" t="s">
        <v>2438</v>
      </c>
      <c r="E707" s="704" t="s">
        <v>1616</v>
      </c>
      <c r="F707" s="671" t="s">
        <v>1586</v>
      </c>
      <c r="G707" s="671" t="s">
        <v>1688</v>
      </c>
      <c r="H707" s="671" t="s">
        <v>494</v>
      </c>
      <c r="I707" s="671" t="s">
        <v>2278</v>
      </c>
      <c r="J707" s="671" t="s">
        <v>1978</v>
      </c>
      <c r="K707" s="671" t="s">
        <v>1540</v>
      </c>
      <c r="L707" s="705">
        <v>201.75</v>
      </c>
      <c r="M707" s="705">
        <v>403.5</v>
      </c>
      <c r="N707" s="671">
        <v>2</v>
      </c>
      <c r="O707" s="706">
        <v>0.5</v>
      </c>
      <c r="P707" s="705">
        <v>403.5</v>
      </c>
      <c r="Q707" s="682">
        <v>1</v>
      </c>
      <c r="R707" s="671">
        <v>2</v>
      </c>
      <c r="S707" s="682">
        <v>1</v>
      </c>
      <c r="T707" s="706">
        <v>0.5</v>
      </c>
      <c r="U707" s="242">
        <v>1</v>
      </c>
    </row>
    <row r="708" spans="1:21" ht="14.4" customHeight="1" x14ac:dyDescent="0.3">
      <c r="A708" s="680">
        <v>18</v>
      </c>
      <c r="B708" s="671" t="s">
        <v>495</v>
      </c>
      <c r="C708" s="671">
        <v>89301182</v>
      </c>
      <c r="D708" s="703" t="s">
        <v>2438</v>
      </c>
      <c r="E708" s="704" t="s">
        <v>1616</v>
      </c>
      <c r="F708" s="671" t="s">
        <v>1586</v>
      </c>
      <c r="G708" s="671" t="s">
        <v>1688</v>
      </c>
      <c r="H708" s="671" t="s">
        <v>869</v>
      </c>
      <c r="I708" s="671" t="s">
        <v>967</v>
      </c>
      <c r="J708" s="671" t="s">
        <v>1539</v>
      </c>
      <c r="K708" s="671" t="s">
        <v>1540</v>
      </c>
      <c r="L708" s="705">
        <v>201.75</v>
      </c>
      <c r="M708" s="705">
        <v>1412.25</v>
      </c>
      <c r="N708" s="671">
        <v>7</v>
      </c>
      <c r="O708" s="706">
        <v>3.5</v>
      </c>
      <c r="P708" s="705">
        <v>1008.75</v>
      </c>
      <c r="Q708" s="682">
        <v>0.7142857142857143</v>
      </c>
      <c r="R708" s="671">
        <v>5</v>
      </c>
      <c r="S708" s="682">
        <v>0.7142857142857143</v>
      </c>
      <c r="T708" s="706">
        <v>2.5</v>
      </c>
      <c r="U708" s="242">
        <v>0.7142857142857143</v>
      </c>
    </row>
    <row r="709" spans="1:21" ht="14.4" customHeight="1" x14ac:dyDescent="0.3">
      <c r="A709" s="680">
        <v>18</v>
      </c>
      <c r="B709" s="671" t="s">
        <v>495</v>
      </c>
      <c r="C709" s="671">
        <v>89301182</v>
      </c>
      <c r="D709" s="703" t="s">
        <v>2438</v>
      </c>
      <c r="E709" s="704" t="s">
        <v>1616</v>
      </c>
      <c r="F709" s="671" t="s">
        <v>1586</v>
      </c>
      <c r="G709" s="671" t="s">
        <v>1688</v>
      </c>
      <c r="H709" s="671" t="s">
        <v>869</v>
      </c>
      <c r="I709" s="671" t="s">
        <v>955</v>
      </c>
      <c r="J709" s="671" t="s">
        <v>1541</v>
      </c>
      <c r="K709" s="671" t="s">
        <v>1542</v>
      </c>
      <c r="L709" s="705">
        <v>269</v>
      </c>
      <c r="M709" s="705">
        <v>5918</v>
      </c>
      <c r="N709" s="671">
        <v>22</v>
      </c>
      <c r="O709" s="706">
        <v>7.5</v>
      </c>
      <c r="P709" s="705">
        <v>538</v>
      </c>
      <c r="Q709" s="682">
        <v>9.0909090909090912E-2</v>
      </c>
      <c r="R709" s="671">
        <v>2</v>
      </c>
      <c r="S709" s="682">
        <v>9.0909090909090912E-2</v>
      </c>
      <c r="T709" s="706">
        <v>2</v>
      </c>
      <c r="U709" s="242">
        <v>0.26666666666666666</v>
      </c>
    </row>
    <row r="710" spans="1:21" ht="14.4" customHeight="1" x14ac:dyDescent="0.3">
      <c r="A710" s="680">
        <v>18</v>
      </c>
      <c r="B710" s="671" t="s">
        <v>495</v>
      </c>
      <c r="C710" s="671">
        <v>89301182</v>
      </c>
      <c r="D710" s="703" t="s">
        <v>2438</v>
      </c>
      <c r="E710" s="704" t="s">
        <v>1616</v>
      </c>
      <c r="F710" s="671" t="s">
        <v>1586</v>
      </c>
      <c r="G710" s="671" t="s">
        <v>1983</v>
      </c>
      <c r="H710" s="671" t="s">
        <v>494</v>
      </c>
      <c r="I710" s="671" t="s">
        <v>1984</v>
      </c>
      <c r="J710" s="671" t="s">
        <v>1985</v>
      </c>
      <c r="K710" s="671" t="s">
        <v>1986</v>
      </c>
      <c r="L710" s="705">
        <v>216.16</v>
      </c>
      <c r="M710" s="705">
        <v>216.16</v>
      </c>
      <c r="N710" s="671">
        <v>1</v>
      </c>
      <c r="O710" s="706">
        <v>0.5</v>
      </c>
      <c r="P710" s="705"/>
      <c r="Q710" s="682">
        <v>0</v>
      </c>
      <c r="R710" s="671"/>
      <c r="S710" s="682">
        <v>0</v>
      </c>
      <c r="T710" s="706"/>
      <c r="U710" s="242">
        <v>0</v>
      </c>
    </row>
    <row r="711" spans="1:21" ht="14.4" customHeight="1" x14ac:dyDescent="0.3">
      <c r="A711" s="680">
        <v>18</v>
      </c>
      <c r="B711" s="671" t="s">
        <v>495</v>
      </c>
      <c r="C711" s="671">
        <v>89301182</v>
      </c>
      <c r="D711" s="703" t="s">
        <v>2438</v>
      </c>
      <c r="E711" s="704" t="s">
        <v>1616</v>
      </c>
      <c r="F711" s="671" t="s">
        <v>1586</v>
      </c>
      <c r="G711" s="671" t="s">
        <v>1699</v>
      </c>
      <c r="H711" s="671" t="s">
        <v>494</v>
      </c>
      <c r="I711" s="671" t="s">
        <v>606</v>
      </c>
      <c r="J711" s="671" t="s">
        <v>607</v>
      </c>
      <c r="K711" s="671" t="s">
        <v>1700</v>
      </c>
      <c r="L711" s="705">
        <v>98.31</v>
      </c>
      <c r="M711" s="705">
        <v>294.93</v>
      </c>
      <c r="N711" s="671">
        <v>3</v>
      </c>
      <c r="O711" s="706">
        <v>1</v>
      </c>
      <c r="P711" s="705">
        <v>196.62</v>
      </c>
      <c r="Q711" s="682">
        <v>0.66666666666666663</v>
      </c>
      <c r="R711" s="671">
        <v>2</v>
      </c>
      <c r="S711" s="682">
        <v>0.66666666666666663</v>
      </c>
      <c r="T711" s="706">
        <v>0.5</v>
      </c>
      <c r="U711" s="242">
        <v>0.5</v>
      </c>
    </row>
    <row r="712" spans="1:21" ht="14.4" customHeight="1" x14ac:dyDescent="0.3">
      <c r="A712" s="680">
        <v>18</v>
      </c>
      <c r="B712" s="671" t="s">
        <v>495</v>
      </c>
      <c r="C712" s="671">
        <v>89301182</v>
      </c>
      <c r="D712" s="703" t="s">
        <v>2438</v>
      </c>
      <c r="E712" s="704" t="s">
        <v>1616</v>
      </c>
      <c r="F712" s="671" t="s">
        <v>1586</v>
      </c>
      <c r="G712" s="671" t="s">
        <v>1657</v>
      </c>
      <c r="H712" s="671" t="s">
        <v>494</v>
      </c>
      <c r="I712" s="671" t="s">
        <v>1658</v>
      </c>
      <c r="J712" s="671" t="s">
        <v>1659</v>
      </c>
      <c r="K712" s="671" t="s">
        <v>1660</v>
      </c>
      <c r="L712" s="705">
        <v>432.32</v>
      </c>
      <c r="M712" s="705">
        <v>1729.28</v>
      </c>
      <c r="N712" s="671">
        <v>4</v>
      </c>
      <c r="O712" s="706">
        <v>2.5</v>
      </c>
      <c r="P712" s="705">
        <v>864.64</v>
      </c>
      <c r="Q712" s="682">
        <v>0.5</v>
      </c>
      <c r="R712" s="671">
        <v>2</v>
      </c>
      <c r="S712" s="682">
        <v>0.5</v>
      </c>
      <c r="T712" s="706">
        <v>1.5</v>
      </c>
      <c r="U712" s="242">
        <v>0.6</v>
      </c>
    </row>
    <row r="713" spans="1:21" ht="14.4" customHeight="1" x14ac:dyDescent="0.3">
      <c r="A713" s="680">
        <v>18</v>
      </c>
      <c r="B713" s="671" t="s">
        <v>495</v>
      </c>
      <c r="C713" s="671">
        <v>89301182</v>
      </c>
      <c r="D713" s="703" t="s">
        <v>2438</v>
      </c>
      <c r="E713" s="704" t="s">
        <v>1616</v>
      </c>
      <c r="F713" s="671" t="s">
        <v>1586</v>
      </c>
      <c r="G713" s="671" t="s">
        <v>1657</v>
      </c>
      <c r="H713" s="671" t="s">
        <v>494</v>
      </c>
      <c r="I713" s="671" t="s">
        <v>1990</v>
      </c>
      <c r="J713" s="671" t="s">
        <v>1659</v>
      </c>
      <c r="K713" s="671" t="s">
        <v>1991</v>
      </c>
      <c r="L713" s="705">
        <v>144.1</v>
      </c>
      <c r="M713" s="705">
        <v>720.5</v>
      </c>
      <c r="N713" s="671">
        <v>5</v>
      </c>
      <c r="O713" s="706">
        <v>3</v>
      </c>
      <c r="P713" s="705"/>
      <c r="Q713" s="682">
        <v>0</v>
      </c>
      <c r="R713" s="671"/>
      <c r="S713" s="682">
        <v>0</v>
      </c>
      <c r="T713" s="706"/>
      <c r="U713" s="242">
        <v>0</v>
      </c>
    </row>
    <row r="714" spans="1:21" ht="14.4" customHeight="1" x14ac:dyDescent="0.3">
      <c r="A714" s="680">
        <v>18</v>
      </c>
      <c r="B714" s="671" t="s">
        <v>495</v>
      </c>
      <c r="C714" s="671">
        <v>89301182</v>
      </c>
      <c r="D714" s="703" t="s">
        <v>2438</v>
      </c>
      <c r="E714" s="704" t="s">
        <v>1616</v>
      </c>
      <c r="F714" s="671" t="s">
        <v>1586</v>
      </c>
      <c r="G714" s="671" t="s">
        <v>1657</v>
      </c>
      <c r="H714" s="671" t="s">
        <v>494</v>
      </c>
      <c r="I714" s="671" t="s">
        <v>1689</v>
      </c>
      <c r="J714" s="671" t="s">
        <v>1690</v>
      </c>
      <c r="K714" s="671" t="s">
        <v>1691</v>
      </c>
      <c r="L714" s="705">
        <v>162.13</v>
      </c>
      <c r="M714" s="705">
        <v>162.13</v>
      </c>
      <c r="N714" s="671">
        <v>1</v>
      </c>
      <c r="O714" s="706">
        <v>0.5</v>
      </c>
      <c r="P714" s="705">
        <v>162.13</v>
      </c>
      <c r="Q714" s="682">
        <v>1</v>
      </c>
      <c r="R714" s="671">
        <v>1</v>
      </c>
      <c r="S714" s="682">
        <v>1</v>
      </c>
      <c r="T714" s="706">
        <v>0.5</v>
      </c>
      <c r="U714" s="242">
        <v>1</v>
      </c>
    </row>
    <row r="715" spans="1:21" ht="14.4" customHeight="1" x14ac:dyDescent="0.3">
      <c r="A715" s="680">
        <v>18</v>
      </c>
      <c r="B715" s="671" t="s">
        <v>495</v>
      </c>
      <c r="C715" s="671">
        <v>89301182</v>
      </c>
      <c r="D715" s="703" t="s">
        <v>2438</v>
      </c>
      <c r="E715" s="704" t="s">
        <v>1616</v>
      </c>
      <c r="F715" s="671" t="s">
        <v>1586</v>
      </c>
      <c r="G715" s="671" t="s">
        <v>1661</v>
      </c>
      <c r="H715" s="671" t="s">
        <v>494</v>
      </c>
      <c r="I715" s="671" t="s">
        <v>1273</v>
      </c>
      <c r="J715" s="671" t="s">
        <v>1274</v>
      </c>
      <c r="K715" s="671" t="s">
        <v>1275</v>
      </c>
      <c r="L715" s="705">
        <v>139.46</v>
      </c>
      <c r="M715" s="705">
        <v>1255.1399999999999</v>
      </c>
      <c r="N715" s="671">
        <v>9</v>
      </c>
      <c r="O715" s="706">
        <v>2</v>
      </c>
      <c r="P715" s="705"/>
      <c r="Q715" s="682">
        <v>0</v>
      </c>
      <c r="R715" s="671"/>
      <c r="S715" s="682">
        <v>0</v>
      </c>
      <c r="T715" s="706"/>
      <c r="U715" s="242">
        <v>0</v>
      </c>
    </row>
    <row r="716" spans="1:21" ht="14.4" customHeight="1" x14ac:dyDescent="0.3">
      <c r="A716" s="680">
        <v>18</v>
      </c>
      <c r="B716" s="671" t="s">
        <v>495</v>
      </c>
      <c r="C716" s="671">
        <v>89301182</v>
      </c>
      <c r="D716" s="703" t="s">
        <v>2438</v>
      </c>
      <c r="E716" s="704" t="s">
        <v>1616</v>
      </c>
      <c r="F716" s="671" t="s">
        <v>1586</v>
      </c>
      <c r="G716" s="671" t="s">
        <v>1661</v>
      </c>
      <c r="H716" s="671" t="s">
        <v>494</v>
      </c>
      <c r="I716" s="671" t="s">
        <v>1306</v>
      </c>
      <c r="J716" s="671" t="s">
        <v>1274</v>
      </c>
      <c r="K716" s="671" t="s">
        <v>1307</v>
      </c>
      <c r="L716" s="705">
        <v>464.86</v>
      </c>
      <c r="M716" s="705">
        <v>929.72</v>
      </c>
      <c r="N716" s="671">
        <v>2</v>
      </c>
      <c r="O716" s="706">
        <v>1.5</v>
      </c>
      <c r="P716" s="705">
        <v>464.86</v>
      </c>
      <c r="Q716" s="682">
        <v>0.5</v>
      </c>
      <c r="R716" s="671">
        <v>1</v>
      </c>
      <c r="S716" s="682">
        <v>0.5</v>
      </c>
      <c r="T716" s="706">
        <v>0.5</v>
      </c>
      <c r="U716" s="242">
        <v>0.33333333333333331</v>
      </c>
    </row>
    <row r="717" spans="1:21" ht="14.4" customHeight="1" x14ac:dyDescent="0.3">
      <c r="A717" s="680">
        <v>18</v>
      </c>
      <c r="B717" s="671" t="s">
        <v>495</v>
      </c>
      <c r="C717" s="671">
        <v>89301182</v>
      </c>
      <c r="D717" s="703" t="s">
        <v>2438</v>
      </c>
      <c r="E717" s="704" t="s">
        <v>1616</v>
      </c>
      <c r="F717" s="671" t="s">
        <v>1586</v>
      </c>
      <c r="G717" s="671" t="s">
        <v>1661</v>
      </c>
      <c r="H717" s="671" t="s">
        <v>494</v>
      </c>
      <c r="I717" s="671" t="s">
        <v>1662</v>
      </c>
      <c r="J717" s="671" t="s">
        <v>1303</v>
      </c>
      <c r="K717" s="671" t="s">
        <v>1663</v>
      </c>
      <c r="L717" s="705">
        <v>185.9</v>
      </c>
      <c r="M717" s="705">
        <v>2230.8000000000002</v>
      </c>
      <c r="N717" s="671">
        <v>12</v>
      </c>
      <c r="O717" s="706">
        <v>2.5</v>
      </c>
      <c r="P717" s="705">
        <v>1301.3000000000002</v>
      </c>
      <c r="Q717" s="682">
        <v>0.58333333333333337</v>
      </c>
      <c r="R717" s="671">
        <v>7</v>
      </c>
      <c r="S717" s="682">
        <v>0.58333333333333337</v>
      </c>
      <c r="T717" s="706">
        <v>1</v>
      </c>
      <c r="U717" s="242">
        <v>0.4</v>
      </c>
    </row>
    <row r="718" spans="1:21" ht="14.4" customHeight="1" x14ac:dyDescent="0.3">
      <c r="A718" s="680">
        <v>18</v>
      </c>
      <c r="B718" s="671" t="s">
        <v>495</v>
      </c>
      <c r="C718" s="671">
        <v>89301182</v>
      </c>
      <c r="D718" s="703" t="s">
        <v>2438</v>
      </c>
      <c r="E718" s="704" t="s">
        <v>1616</v>
      </c>
      <c r="F718" s="671" t="s">
        <v>1586</v>
      </c>
      <c r="G718" s="671" t="s">
        <v>1661</v>
      </c>
      <c r="H718" s="671" t="s">
        <v>494</v>
      </c>
      <c r="I718" s="671" t="s">
        <v>1302</v>
      </c>
      <c r="J718" s="671" t="s">
        <v>1303</v>
      </c>
      <c r="K718" s="671" t="s">
        <v>1304</v>
      </c>
      <c r="L718" s="705">
        <v>619.66</v>
      </c>
      <c r="M718" s="705">
        <v>619.66</v>
      </c>
      <c r="N718" s="671">
        <v>1</v>
      </c>
      <c r="O718" s="706">
        <v>0.5</v>
      </c>
      <c r="P718" s="705">
        <v>619.66</v>
      </c>
      <c r="Q718" s="682">
        <v>1</v>
      </c>
      <c r="R718" s="671">
        <v>1</v>
      </c>
      <c r="S718" s="682">
        <v>1</v>
      </c>
      <c r="T718" s="706">
        <v>0.5</v>
      </c>
      <c r="U718" s="242">
        <v>1</v>
      </c>
    </row>
    <row r="719" spans="1:21" ht="14.4" customHeight="1" x14ac:dyDescent="0.3">
      <c r="A719" s="680">
        <v>18</v>
      </c>
      <c r="B719" s="671" t="s">
        <v>495</v>
      </c>
      <c r="C719" s="671">
        <v>89301182</v>
      </c>
      <c r="D719" s="703" t="s">
        <v>2438</v>
      </c>
      <c r="E719" s="704" t="s">
        <v>1616</v>
      </c>
      <c r="F719" s="671" t="s">
        <v>1586</v>
      </c>
      <c r="G719" s="671" t="s">
        <v>1661</v>
      </c>
      <c r="H719" s="671" t="s">
        <v>494</v>
      </c>
      <c r="I719" s="671" t="s">
        <v>2001</v>
      </c>
      <c r="J719" s="671" t="s">
        <v>2002</v>
      </c>
      <c r="K719" s="671" t="s">
        <v>2003</v>
      </c>
      <c r="L719" s="705">
        <v>173.51</v>
      </c>
      <c r="M719" s="705">
        <v>173.51</v>
      </c>
      <c r="N719" s="671">
        <v>1</v>
      </c>
      <c r="O719" s="706">
        <v>0.5</v>
      </c>
      <c r="P719" s="705">
        <v>173.51</v>
      </c>
      <c r="Q719" s="682">
        <v>1</v>
      </c>
      <c r="R719" s="671">
        <v>1</v>
      </c>
      <c r="S719" s="682">
        <v>1</v>
      </c>
      <c r="T719" s="706">
        <v>0.5</v>
      </c>
      <c r="U719" s="242">
        <v>1</v>
      </c>
    </row>
    <row r="720" spans="1:21" ht="14.4" customHeight="1" x14ac:dyDescent="0.3">
      <c r="A720" s="680">
        <v>18</v>
      </c>
      <c r="B720" s="671" t="s">
        <v>495</v>
      </c>
      <c r="C720" s="671">
        <v>89301182</v>
      </c>
      <c r="D720" s="703" t="s">
        <v>2438</v>
      </c>
      <c r="E720" s="704" t="s">
        <v>1616</v>
      </c>
      <c r="F720" s="671" t="s">
        <v>1586</v>
      </c>
      <c r="G720" s="671" t="s">
        <v>1661</v>
      </c>
      <c r="H720" s="671" t="s">
        <v>494</v>
      </c>
      <c r="I720" s="671" t="s">
        <v>2279</v>
      </c>
      <c r="J720" s="671" t="s">
        <v>2280</v>
      </c>
      <c r="K720" s="671" t="s">
        <v>2281</v>
      </c>
      <c r="L720" s="705">
        <v>130.16</v>
      </c>
      <c r="M720" s="705">
        <v>130.16</v>
      </c>
      <c r="N720" s="671">
        <v>1</v>
      </c>
      <c r="O720" s="706">
        <v>0.5</v>
      </c>
      <c r="P720" s="705">
        <v>130.16</v>
      </c>
      <c r="Q720" s="682">
        <v>1</v>
      </c>
      <c r="R720" s="671">
        <v>1</v>
      </c>
      <c r="S720" s="682">
        <v>1</v>
      </c>
      <c r="T720" s="706">
        <v>0.5</v>
      </c>
      <c r="U720" s="242">
        <v>1</v>
      </c>
    </row>
    <row r="721" spans="1:21" ht="14.4" customHeight="1" x14ac:dyDescent="0.3">
      <c r="A721" s="680">
        <v>18</v>
      </c>
      <c r="B721" s="671" t="s">
        <v>495</v>
      </c>
      <c r="C721" s="671">
        <v>89301182</v>
      </c>
      <c r="D721" s="703" t="s">
        <v>2438</v>
      </c>
      <c r="E721" s="704" t="s">
        <v>1616</v>
      </c>
      <c r="F721" s="671" t="s">
        <v>1586</v>
      </c>
      <c r="G721" s="671" t="s">
        <v>1664</v>
      </c>
      <c r="H721" s="671" t="s">
        <v>869</v>
      </c>
      <c r="I721" s="671" t="s">
        <v>1392</v>
      </c>
      <c r="J721" s="671" t="s">
        <v>1575</v>
      </c>
      <c r="K721" s="671" t="s">
        <v>1576</v>
      </c>
      <c r="L721" s="705">
        <v>1713.59</v>
      </c>
      <c r="M721" s="705">
        <v>8567.9499999999989</v>
      </c>
      <c r="N721" s="671">
        <v>5</v>
      </c>
      <c r="O721" s="706">
        <v>0.5</v>
      </c>
      <c r="P721" s="705">
        <v>8567.9499999999989</v>
      </c>
      <c r="Q721" s="682">
        <v>1</v>
      </c>
      <c r="R721" s="671">
        <v>5</v>
      </c>
      <c r="S721" s="682">
        <v>1</v>
      </c>
      <c r="T721" s="706">
        <v>0.5</v>
      </c>
      <c r="U721" s="242">
        <v>1</v>
      </c>
    </row>
    <row r="722" spans="1:21" ht="14.4" customHeight="1" x14ac:dyDescent="0.3">
      <c r="A722" s="680">
        <v>18</v>
      </c>
      <c r="B722" s="671" t="s">
        <v>495</v>
      </c>
      <c r="C722" s="671">
        <v>89301182</v>
      </c>
      <c r="D722" s="703" t="s">
        <v>2438</v>
      </c>
      <c r="E722" s="704" t="s">
        <v>1616</v>
      </c>
      <c r="F722" s="671" t="s">
        <v>1586</v>
      </c>
      <c r="G722" s="671" t="s">
        <v>1664</v>
      </c>
      <c r="H722" s="671" t="s">
        <v>869</v>
      </c>
      <c r="I722" s="671" t="s">
        <v>2004</v>
      </c>
      <c r="J722" s="671" t="s">
        <v>2005</v>
      </c>
      <c r="K722" s="671" t="s">
        <v>2006</v>
      </c>
      <c r="L722" s="705">
        <v>3084.32</v>
      </c>
      <c r="M722" s="705">
        <v>3084.32</v>
      </c>
      <c r="N722" s="671">
        <v>1</v>
      </c>
      <c r="O722" s="706">
        <v>1</v>
      </c>
      <c r="P722" s="705"/>
      <c r="Q722" s="682">
        <v>0</v>
      </c>
      <c r="R722" s="671"/>
      <c r="S722" s="682">
        <v>0</v>
      </c>
      <c r="T722" s="706"/>
      <c r="U722" s="242">
        <v>0</v>
      </c>
    </row>
    <row r="723" spans="1:21" ht="14.4" customHeight="1" x14ac:dyDescent="0.3">
      <c r="A723" s="680">
        <v>18</v>
      </c>
      <c r="B723" s="671" t="s">
        <v>495</v>
      </c>
      <c r="C723" s="671">
        <v>89301182</v>
      </c>
      <c r="D723" s="703" t="s">
        <v>2438</v>
      </c>
      <c r="E723" s="704" t="s">
        <v>1616</v>
      </c>
      <c r="F723" s="671" t="s">
        <v>1586</v>
      </c>
      <c r="G723" s="671" t="s">
        <v>1665</v>
      </c>
      <c r="H723" s="671" t="s">
        <v>494</v>
      </c>
      <c r="I723" s="671" t="s">
        <v>2282</v>
      </c>
      <c r="J723" s="671" t="s">
        <v>1672</v>
      </c>
      <c r="K723" s="671" t="s">
        <v>1038</v>
      </c>
      <c r="L723" s="705">
        <v>0</v>
      </c>
      <c r="M723" s="705">
        <v>0</v>
      </c>
      <c r="N723" s="671">
        <v>1</v>
      </c>
      <c r="O723" s="706">
        <v>1</v>
      </c>
      <c r="P723" s="705">
        <v>0</v>
      </c>
      <c r="Q723" s="682"/>
      <c r="R723" s="671">
        <v>1</v>
      </c>
      <c r="S723" s="682">
        <v>1</v>
      </c>
      <c r="T723" s="706">
        <v>1</v>
      </c>
      <c r="U723" s="242">
        <v>1</v>
      </c>
    </row>
    <row r="724" spans="1:21" ht="14.4" customHeight="1" x14ac:dyDescent="0.3">
      <c r="A724" s="680">
        <v>18</v>
      </c>
      <c r="B724" s="671" t="s">
        <v>495</v>
      </c>
      <c r="C724" s="671">
        <v>89301182</v>
      </c>
      <c r="D724" s="703" t="s">
        <v>2438</v>
      </c>
      <c r="E724" s="704" t="s">
        <v>1616</v>
      </c>
      <c r="F724" s="671" t="s">
        <v>1586</v>
      </c>
      <c r="G724" s="671" t="s">
        <v>1665</v>
      </c>
      <c r="H724" s="671" t="s">
        <v>494</v>
      </c>
      <c r="I724" s="671" t="s">
        <v>1671</v>
      </c>
      <c r="J724" s="671" t="s">
        <v>1672</v>
      </c>
      <c r="K724" s="671" t="s">
        <v>1651</v>
      </c>
      <c r="L724" s="705">
        <v>0</v>
      </c>
      <c r="M724" s="705">
        <v>0</v>
      </c>
      <c r="N724" s="671">
        <v>1</v>
      </c>
      <c r="O724" s="706">
        <v>0.5</v>
      </c>
      <c r="P724" s="705"/>
      <c r="Q724" s="682"/>
      <c r="R724" s="671"/>
      <c r="S724" s="682">
        <v>0</v>
      </c>
      <c r="T724" s="706"/>
      <c r="U724" s="242">
        <v>0</v>
      </c>
    </row>
    <row r="725" spans="1:21" ht="14.4" customHeight="1" x14ac:dyDescent="0.3">
      <c r="A725" s="680">
        <v>18</v>
      </c>
      <c r="B725" s="671" t="s">
        <v>495</v>
      </c>
      <c r="C725" s="671">
        <v>89301182</v>
      </c>
      <c r="D725" s="703" t="s">
        <v>2438</v>
      </c>
      <c r="E725" s="704" t="s">
        <v>1616</v>
      </c>
      <c r="F725" s="671" t="s">
        <v>1586</v>
      </c>
      <c r="G725" s="671" t="s">
        <v>1665</v>
      </c>
      <c r="H725" s="671" t="s">
        <v>494</v>
      </c>
      <c r="I725" s="671" t="s">
        <v>1036</v>
      </c>
      <c r="J725" s="671" t="s">
        <v>1037</v>
      </c>
      <c r="K725" s="671" t="s">
        <v>1038</v>
      </c>
      <c r="L725" s="705">
        <v>0</v>
      </c>
      <c r="M725" s="705">
        <v>0</v>
      </c>
      <c r="N725" s="671">
        <v>1</v>
      </c>
      <c r="O725" s="706">
        <v>1</v>
      </c>
      <c r="P725" s="705"/>
      <c r="Q725" s="682"/>
      <c r="R725" s="671"/>
      <c r="S725" s="682">
        <v>0</v>
      </c>
      <c r="T725" s="706"/>
      <c r="U725" s="242">
        <v>0</v>
      </c>
    </row>
    <row r="726" spans="1:21" ht="14.4" customHeight="1" x14ac:dyDescent="0.3">
      <c r="A726" s="680">
        <v>18</v>
      </c>
      <c r="B726" s="671" t="s">
        <v>495</v>
      </c>
      <c r="C726" s="671">
        <v>89301182</v>
      </c>
      <c r="D726" s="703" t="s">
        <v>2438</v>
      </c>
      <c r="E726" s="704" t="s">
        <v>1616</v>
      </c>
      <c r="F726" s="671" t="s">
        <v>1586</v>
      </c>
      <c r="G726" s="671" t="s">
        <v>1665</v>
      </c>
      <c r="H726" s="671" t="s">
        <v>494</v>
      </c>
      <c r="I726" s="671" t="s">
        <v>2009</v>
      </c>
      <c r="J726" s="671" t="s">
        <v>1037</v>
      </c>
      <c r="K726" s="671" t="s">
        <v>1651</v>
      </c>
      <c r="L726" s="705">
        <v>0</v>
      </c>
      <c r="M726" s="705">
        <v>0</v>
      </c>
      <c r="N726" s="671">
        <v>1</v>
      </c>
      <c r="O726" s="706">
        <v>1</v>
      </c>
      <c r="P726" s="705"/>
      <c r="Q726" s="682"/>
      <c r="R726" s="671"/>
      <c r="S726" s="682">
        <v>0</v>
      </c>
      <c r="T726" s="706"/>
      <c r="U726" s="242">
        <v>0</v>
      </c>
    </row>
    <row r="727" spans="1:21" ht="14.4" customHeight="1" x14ac:dyDescent="0.3">
      <c r="A727" s="680">
        <v>18</v>
      </c>
      <c r="B727" s="671" t="s">
        <v>495</v>
      </c>
      <c r="C727" s="671">
        <v>89301182</v>
      </c>
      <c r="D727" s="703" t="s">
        <v>2438</v>
      </c>
      <c r="E727" s="704" t="s">
        <v>1616</v>
      </c>
      <c r="F727" s="671" t="s">
        <v>1586</v>
      </c>
      <c r="G727" s="671" t="s">
        <v>1665</v>
      </c>
      <c r="H727" s="671" t="s">
        <v>494</v>
      </c>
      <c r="I727" s="671" t="s">
        <v>2010</v>
      </c>
      <c r="J727" s="671" t="s">
        <v>2011</v>
      </c>
      <c r="K727" s="671" t="s">
        <v>2012</v>
      </c>
      <c r="L727" s="705">
        <v>0</v>
      </c>
      <c r="M727" s="705">
        <v>0</v>
      </c>
      <c r="N727" s="671">
        <v>1</v>
      </c>
      <c r="O727" s="706">
        <v>0.5</v>
      </c>
      <c r="P727" s="705"/>
      <c r="Q727" s="682"/>
      <c r="R727" s="671"/>
      <c r="S727" s="682">
        <v>0</v>
      </c>
      <c r="T727" s="706"/>
      <c r="U727" s="242">
        <v>0</v>
      </c>
    </row>
    <row r="728" spans="1:21" ht="14.4" customHeight="1" x14ac:dyDescent="0.3">
      <c r="A728" s="680">
        <v>18</v>
      </c>
      <c r="B728" s="671" t="s">
        <v>495</v>
      </c>
      <c r="C728" s="671">
        <v>89301182</v>
      </c>
      <c r="D728" s="703" t="s">
        <v>2438</v>
      </c>
      <c r="E728" s="704" t="s">
        <v>1616</v>
      </c>
      <c r="F728" s="671" t="s">
        <v>1586</v>
      </c>
      <c r="G728" s="671" t="s">
        <v>1665</v>
      </c>
      <c r="H728" s="671" t="s">
        <v>494</v>
      </c>
      <c r="I728" s="671" t="s">
        <v>1694</v>
      </c>
      <c r="J728" s="671" t="s">
        <v>1672</v>
      </c>
      <c r="K728" s="671" t="s">
        <v>1695</v>
      </c>
      <c r="L728" s="705">
        <v>0</v>
      </c>
      <c r="M728" s="705">
        <v>0</v>
      </c>
      <c r="N728" s="671">
        <v>2</v>
      </c>
      <c r="O728" s="706">
        <v>1</v>
      </c>
      <c r="P728" s="705"/>
      <c r="Q728" s="682"/>
      <c r="R728" s="671"/>
      <c r="S728" s="682">
        <v>0</v>
      </c>
      <c r="T728" s="706"/>
      <c r="U728" s="242">
        <v>0</v>
      </c>
    </row>
    <row r="729" spans="1:21" ht="14.4" customHeight="1" x14ac:dyDescent="0.3">
      <c r="A729" s="680">
        <v>18</v>
      </c>
      <c r="B729" s="671" t="s">
        <v>495</v>
      </c>
      <c r="C729" s="671">
        <v>89301182</v>
      </c>
      <c r="D729" s="703" t="s">
        <v>2438</v>
      </c>
      <c r="E729" s="704" t="s">
        <v>1616</v>
      </c>
      <c r="F729" s="671" t="s">
        <v>1586</v>
      </c>
      <c r="G729" s="671" t="s">
        <v>1665</v>
      </c>
      <c r="H729" s="671" t="s">
        <v>494</v>
      </c>
      <c r="I729" s="671" t="s">
        <v>2283</v>
      </c>
      <c r="J729" s="671" t="s">
        <v>1672</v>
      </c>
      <c r="K729" s="671" t="s">
        <v>745</v>
      </c>
      <c r="L729" s="705">
        <v>0</v>
      </c>
      <c r="M729" s="705">
        <v>0</v>
      </c>
      <c r="N729" s="671">
        <v>1</v>
      </c>
      <c r="O729" s="706">
        <v>0.5</v>
      </c>
      <c r="P729" s="705">
        <v>0</v>
      </c>
      <c r="Q729" s="682"/>
      <c r="R729" s="671">
        <v>1</v>
      </c>
      <c r="S729" s="682">
        <v>1</v>
      </c>
      <c r="T729" s="706">
        <v>0.5</v>
      </c>
      <c r="U729" s="242">
        <v>1</v>
      </c>
    </row>
    <row r="730" spans="1:21" ht="14.4" customHeight="1" x14ac:dyDescent="0.3">
      <c r="A730" s="680">
        <v>18</v>
      </c>
      <c r="B730" s="671" t="s">
        <v>495</v>
      </c>
      <c r="C730" s="671">
        <v>89301182</v>
      </c>
      <c r="D730" s="703" t="s">
        <v>2438</v>
      </c>
      <c r="E730" s="704" t="s">
        <v>1618</v>
      </c>
      <c r="F730" s="671" t="s">
        <v>1586</v>
      </c>
      <c r="G730" s="671" t="s">
        <v>1680</v>
      </c>
      <c r="H730" s="671" t="s">
        <v>494</v>
      </c>
      <c r="I730" s="671" t="s">
        <v>1048</v>
      </c>
      <c r="J730" s="671" t="s">
        <v>1049</v>
      </c>
      <c r="K730" s="671" t="s">
        <v>1681</v>
      </c>
      <c r="L730" s="705">
        <v>66.13</v>
      </c>
      <c r="M730" s="705">
        <v>66.13</v>
      </c>
      <c r="N730" s="671">
        <v>1</v>
      </c>
      <c r="O730" s="706">
        <v>1</v>
      </c>
      <c r="P730" s="705"/>
      <c r="Q730" s="682">
        <v>0</v>
      </c>
      <c r="R730" s="671"/>
      <c r="S730" s="682">
        <v>0</v>
      </c>
      <c r="T730" s="706"/>
      <c r="U730" s="242">
        <v>0</v>
      </c>
    </row>
    <row r="731" spans="1:21" ht="14.4" customHeight="1" x14ac:dyDescent="0.3">
      <c r="A731" s="680">
        <v>18</v>
      </c>
      <c r="B731" s="671" t="s">
        <v>495</v>
      </c>
      <c r="C731" s="671">
        <v>89301182</v>
      </c>
      <c r="D731" s="703" t="s">
        <v>2438</v>
      </c>
      <c r="E731" s="704" t="s">
        <v>1618</v>
      </c>
      <c r="F731" s="671" t="s">
        <v>1586</v>
      </c>
      <c r="G731" s="671" t="s">
        <v>2284</v>
      </c>
      <c r="H731" s="671" t="s">
        <v>494</v>
      </c>
      <c r="I731" s="671" t="s">
        <v>2285</v>
      </c>
      <c r="J731" s="671" t="s">
        <v>2286</v>
      </c>
      <c r="K731" s="671" t="s">
        <v>2287</v>
      </c>
      <c r="L731" s="705">
        <v>0</v>
      </c>
      <c r="M731" s="705">
        <v>0</v>
      </c>
      <c r="N731" s="671">
        <v>1</v>
      </c>
      <c r="O731" s="706">
        <v>0.5</v>
      </c>
      <c r="P731" s="705">
        <v>0</v>
      </c>
      <c r="Q731" s="682"/>
      <c r="R731" s="671">
        <v>1</v>
      </c>
      <c r="S731" s="682">
        <v>1</v>
      </c>
      <c r="T731" s="706">
        <v>0.5</v>
      </c>
      <c r="U731" s="242">
        <v>1</v>
      </c>
    </row>
    <row r="732" spans="1:21" ht="14.4" customHeight="1" x14ac:dyDescent="0.3">
      <c r="A732" s="680">
        <v>18</v>
      </c>
      <c r="B732" s="671" t="s">
        <v>495</v>
      </c>
      <c r="C732" s="671">
        <v>89301182</v>
      </c>
      <c r="D732" s="703" t="s">
        <v>2438</v>
      </c>
      <c r="E732" s="704" t="s">
        <v>1618</v>
      </c>
      <c r="F732" s="671" t="s">
        <v>1586</v>
      </c>
      <c r="G732" s="671" t="s">
        <v>2288</v>
      </c>
      <c r="H732" s="671" t="s">
        <v>494</v>
      </c>
      <c r="I732" s="671" t="s">
        <v>1179</v>
      </c>
      <c r="J732" s="671" t="s">
        <v>852</v>
      </c>
      <c r="K732" s="671" t="s">
        <v>1180</v>
      </c>
      <c r="L732" s="705">
        <v>56.69</v>
      </c>
      <c r="M732" s="705">
        <v>56.69</v>
      </c>
      <c r="N732" s="671">
        <v>1</v>
      </c>
      <c r="O732" s="706">
        <v>0.5</v>
      </c>
      <c r="P732" s="705">
        <v>56.69</v>
      </c>
      <c r="Q732" s="682">
        <v>1</v>
      </c>
      <c r="R732" s="671">
        <v>1</v>
      </c>
      <c r="S732" s="682">
        <v>1</v>
      </c>
      <c r="T732" s="706">
        <v>0.5</v>
      </c>
      <c r="U732" s="242">
        <v>1</v>
      </c>
    </row>
    <row r="733" spans="1:21" ht="14.4" customHeight="1" x14ac:dyDescent="0.3">
      <c r="A733" s="680">
        <v>18</v>
      </c>
      <c r="B733" s="671" t="s">
        <v>495</v>
      </c>
      <c r="C733" s="671">
        <v>89301182</v>
      </c>
      <c r="D733" s="703" t="s">
        <v>2438</v>
      </c>
      <c r="E733" s="704" t="s">
        <v>1618</v>
      </c>
      <c r="F733" s="671" t="s">
        <v>1586</v>
      </c>
      <c r="G733" s="671" t="s">
        <v>1665</v>
      </c>
      <c r="H733" s="671" t="s">
        <v>494</v>
      </c>
      <c r="I733" s="671" t="s">
        <v>2007</v>
      </c>
      <c r="J733" s="671" t="s">
        <v>2008</v>
      </c>
      <c r="K733" s="671" t="s">
        <v>1651</v>
      </c>
      <c r="L733" s="705">
        <v>0</v>
      </c>
      <c r="M733" s="705">
        <v>0</v>
      </c>
      <c r="N733" s="671">
        <v>1</v>
      </c>
      <c r="O733" s="706">
        <v>1</v>
      </c>
      <c r="P733" s="705"/>
      <c r="Q733" s="682"/>
      <c r="R733" s="671"/>
      <c r="S733" s="682">
        <v>0</v>
      </c>
      <c r="T733" s="706"/>
      <c r="U733" s="242">
        <v>0</v>
      </c>
    </row>
    <row r="734" spans="1:21" ht="14.4" customHeight="1" x14ac:dyDescent="0.3">
      <c r="A734" s="680">
        <v>18</v>
      </c>
      <c r="B734" s="671" t="s">
        <v>495</v>
      </c>
      <c r="C734" s="671">
        <v>89301184</v>
      </c>
      <c r="D734" s="703" t="s">
        <v>2440</v>
      </c>
      <c r="E734" s="704" t="s">
        <v>1604</v>
      </c>
      <c r="F734" s="671" t="s">
        <v>1586</v>
      </c>
      <c r="G734" s="671" t="s">
        <v>1766</v>
      </c>
      <c r="H734" s="671" t="s">
        <v>494</v>
      </c>
      <c r="I734" s="671" t="s">
        <v>2289</v>
      </c>
      <c r="J734" s="671" t="s">
        <v>2290</v>
      </c>
      <c r="K734" s="671" t="s">
        <v>2291</v>
      </c>
      <c r="L734" s="705">
        <v>2259.2399999999998</v>
      </c>
      <c r="M734" s="705">
        <v>31629.359999999997</v>
      </c>
      <c r="N734" s="671">
        <v>14</v>
      </c>
      <c r="O734" s="706">
        <v>3.5</v>
      </c>
      <c r="P734" s="705">
        <v>9036.9599999999991</v>
      </c>
      <c r="Q734" s="682">
        <v>0.2857142857142857</v>
      </c>
      <c r="R734" s="671">
        <v>4</v>
      </c>
      <c r="S734" s="682">
        <v>0.2857142857142857</v>
      </c>
      <c r="T734" s="706">
        <v>1</v>
      </c>
      <c r="U734" s="242">
        <v>0.2857142857142857</v>
      </c>
    </row>
    <row r="735" spans="1:21" ht="14.4" customHeight="1" x14ac:dyDescent="0.3">
      <c r="A735" s="680">
        <v>18</v>
      </c>
      <c r="B735" s="671" t="s">
        <v>495</v>
      </c>
      <c r="C735" s="671">
        <v>89301184</v>
      </c>
      <c r="D735" s="703" t="s">
        <v>2440</v>
      </c>
      <c r="E735" s="704" t="s">
        <v>1604</v>
      </c>
      <c r="F735" s="671" t="s">
        <v>1586</v>
      </c>
      <c r="G735" s="671" t="s">
        <v>1766</v>
      </c>
      <c r="H735" s="671" t="s">
        <v>494</v>
      </c>
      <c r="I735" s="671" t="s">
        <v>2292</v>
      </c>
      <c r="J735" s="671" t="s">
        <v>2293</v>
      </c>
      <c r="K735" s="671" t="s">
        <v>2294</v>
      </c>
      <c r="L735" s="705">
        <v>2259.2399999999998</v>
      </c>
      <c r="M735" s="705">
        <v>36147.839999999997</v>
      </c>
      <c r="N735" s="671">
        <v>16</v>
      </c>
      <c r="O735" s="706">
        <v>4.5</v>
      </c>
      <c r="P735" s="705">
        <v>18073.919999999998</v>
      </c>
      <c r="Q735" s="682">
        <v>0.5</v>
      </c>
      <c r="R735" s="671">
        <v>8</v>
      </c>
      <c r="S735" s="682">
        <v>0.5</v>
      </c>
      <c r="T735" s="706">
        <v>3</v>
      </c>
      <c r="U735" s="242">
        <v>0.66666666666666663</v>
      </c>
    </row>
    <row r="736" spans="1:21" ht="14.4" customHeight="1" x14ac:dyDescent="0.3">
      <c r="A736" s="680">
        <v>18</v>
      </c>
      <c r="B736" s="671" t="s">
        <v>495</v>
      </c>
      <c r="C736" s="671">
        <v>89301184</v>
      </c>
      <c r="D736" s="703" t="s">
        <v>2440</v>
      </c>
      <c r="E736" s="704" t="s">
        <v>1604</v>
      </c>
      <c r="F736" s="671" t="s">
        <v>1586</v>
      </c>
      <c r="G736" s="671" t="s">
        <v>1766</v>
      </c>
      <c r="H736" s="671" t="s">
        <v>494</v>
      </c>
      <c r="I736" s="671" t="s">
        <v>2295</v>
      </c>
      <c r="J736" s="671" t="s">
        <v>1829</v>
      </c>
      <c r="K736" s="671" t="s">
        <v>2296</v>
      </c>
      <c r="L736" s="705">
        <v>2259.2199999999998</v>
      </c>
      <c r="M736" s="705">
        <v>22592.199999999997</v>
      </c>
      <c r="N736" s="671">
        <v>10</v>
      </c>
      <c r="O736" s="706">
        <v>3.5</v>
      </c>
      <c r="P736" s="705">
        <v>15814.539999999997</v>
      </c>
      <c r="Q736" s="682">
        <v>0.7</v>
      </c>
      <c r="R736" s="671">
        <v>7</v>
      </c>
      <c r="S736" s="682">
        <v>0.7</v>
      </c>
      <c r="T736" s="706">
        <v>2</v>
      </c>
      <c r="U736" s="242">
        <v>0.5714285714285714</v>
      </c>
    </row>
    <row r="737" spans="1:21" ht="14.4" customHeight="1" x14ac:dyDescent="0.3">
      <c r="A737" s="680">
        <v>18</v>
      </c>
      <c r="B737" s="671" t="s">
        <v>495</v>
      </c>
      <c r="C737" s="671">
        <v>89301184</v>
      </c>
      <c r="D737" s="703" t="s">
        <v>2440</v>
      </c>
      <c r="E737" s="704" t="s">
        <v>1604</v>
      </c>
      <c r="F737" s="671" t="s">
        <v>1586</v>
      </c>
      <c r="G737" s="671" t="s">
        <v>1766</v>
      </c>
      <c r="H737" s="671" t="s">
        <v>494</v>
      </c>
      <c r="I737" s="671" t="s">
        <v>1767</v>
      </c>
      <c r="J737" s="671" t="s">
        <v>1768</v>
      </c>
      <c r="K737" s="671" t="s">
        <v>1769</v>
      </c>
      <c r="L737" s="705">
        <v>2259.23</v>
      </c>
      <c r="M737" s="705">
        <v>58739.98</v>
      </c>
      <c r="N737" s="671">
        <v>26</v>
      </c>
      <c r="O737" s="706">
        <v>7.5</v>
      </c>
      <c r="P737" s="705">
        <v>20333.07</v>
      </c>
      <c r="Q737" s="682">
        <v>0.34615384615384615</v>
      </c>
      <c r="R737" s="671">
        <v>9</v>
      </c>
      <c r="S737" s="682">
        <v>0.34615384615384615</v>
      </c>
      <c r="T737" s="706">
        <v>3.5</v>
      </c>
      <c r="U737" s="242">
        <v>0.46666666666666667</v>
      </c>
    </row>
    <row r="738" spans="1:21" ht="14.4" customHeight="1" x14ac:dyDescent="0.3">
      <c r="A738" s="680">
        <v>18</v>
      </c>
      <c r="B738" s="671" t="s">
        <v>495</v>
      </c>
      <c r="C738" s="671">
        <v>89301184</v>
      </c>
      <c r="D738" s="703" t="s">
        <v>2440</v>
      </c>
      <c r="E738" s="704" t="s">
        <v>1604</v>
      </c>
      <c r="F738" s="671" t="s">
        <v>1586</v>
      </c>
      <c r="G738" s="671" t="s">
        <v>1766</v>
      </c>
      <c r="H738" s="671" t="s">
        <v>494</v>
      </c>
      <c r="I738" s="671" t="s">
        <v>2297</v>
      </c>
      <c r="J738" s="671" t="s">
        <v>2298</v>
      </c>
      <c r="K738" s="671" t="s">
        <v>2299</v>
      </c>
      <c r="L738" s="705">
        <v>2259.1999999999998</v>
      </c>
      <c r="M738" s="705">
        <v>18073.599999999999</v>
      </c>
      <c r="N738" s="671">
        <v>8</v>
      </c>
      <c r="O738" s="706">
        <v>1.5</v>
      </c>
      <c r="P738" s="705">
        <v>6777.5999999999995</v>
      </c>
      <c r="Q738" s="682">
        <v>0.375</v>
      </c>
      <c r="R738" s="671">
        <v>3</v>
      </c>
      <c r="S738" s="682">
        <v>0.375</v>
      </c>
      <c r="T738" s="706">
        <v>0.5</v>
      </c>
      <c r="U738" s="242">
        <v>0.33333333333333331</v>
      </c>
    </row>
    <row r="739" spans="1:21" ht="14.4" customHeight="1" x14ac:dyDescent="0.3">
      <c r="A739" s="680">
        <v>18</v>
      </c>
      <c r="B739" s="671" t="s">
        <v>495</v>
      </c>
      <c r="C739" s="671">
        <v>89301184</v>
      </c>
      <c r="D739" s="703" t="s">
        <v>2440</v>
      </c>
      <c r="E739" s="704" t="s">
        <v>1604</v>
      </c>
      <c r="F739" s="671" t="s">
        <v>1586</v>
      </c>
      <c r="G739" s="671" t="s">
        <v>2300</v>
      </c>
      <c r="H739" s="671" t="s">
        <v>494</v>
      </c>
      <c r="I739" s="671" t="s">
        <v>2301</v>
      </c>
      <c r="J739" s="671" t="s">
        <v>2302</v>
      </c>
      <c r="K739" s="671" t="s">
        <v>2303</v>
      </c>
      <c r="L739" s="705">
        <v>229.57</v>
      </c>
      <c r="M739" s="705">
        <v>229.57</v>
      </c>
      <c r="N739" s="671">
        <v>1</v>
      </c>
      <c r="O739" s="706">
        <v>1</v>
      </c>
      <c r="P739" s="705">
        <v>229.57</v>
      </c>
      <c r="Q739" s="682">
        <v>1</v>
      </c>
      <c r="R739" s="671">
        <v>1</v>
      </c>
      <c r="S739" s="682">
        <v>1</v>
      </c>
      <c r="T739" s="706">
        <v>1</v>
      </c>
      <c r="U739" s="242">
        <v>1</v>
      </c>
    </row>
    <row r="740" spans="1:21" ht="14.4" customHeight="1" x14ac:dyDescent="0.3">
      <c r="A740" s="680">
        <v>18</v>
      </c>
      <c r="B740" s="671" t="s">
        <v>495</v>
      </c>
      <c r="C740" s="671">
        <v>89301184</v>
      </c>
      <c r="D740" s="703" t="s">
        <v>2440</v>
      </c>
      <c r="E740" s="704" t="s">
        <v>1604</v>
      </c>
      <c r="F740" s="671" t="s">
        <v>1586</v>
      </c>
      <c r="G740" s="671" t="s">
        <v>1628</v>
      </c>
      <c r="H740" s="671" t="s">
        <v>494</v>
      </c>
      <c r="I740" s="671" t="s">
        <v>1629</v>
      </c>
      <c r="J740" s="671" t="s">
        <v>1630</v>
      </c>
      <c r="K740" s="671" t="s">
        <v>1631</v>
      </c>
      <c r="L740" s="705">
        <v>69.180000000000007</v>
      </c>
      <c r="M740" s="705">
        <v>69.180000000000007</v>
      </c>
      <c r="N740" s="671">
        <v>1</v>
      </c>
      <c r="O740" s="706">
        <v>0.5</v>
      </c>
      <c r="P740" s="705"/>
      <c r="Q740" s="682">
        <v>0</v>
      </c>
      <c r="R740" s="671"/>
      <c r="S740" s="682">
        <v>0</v>
      </c>
      <c r="T740" s="706"/>
      <c r="U740" s="242">
        <v>0</v>
      </c>
    </row>
    <row r="741" spans="1:21" ht="14.4" customHeight="1" x14ac:dyDescent="0.3">
      <c r="A741" s="680">
        <v>18</v>
      </c>
      <c r="B741" s="671" t="s">
        <v>495</v>
      </c>
      <c r="C741" s="671">
        <v>89301184</v>
      </c>
      <c r="D741" s="703" t="s">
        <v>2440</v>
      </c>
      <c r="E741" s="704" t="s">
        <v>1604</v>
      </c>
      <c r="F741" s="671" t="s">
        <v>1586</v>
      </c>
      <c r="G741" s="671" t="s">
        <v>1754</v>
      </c>
      <c r="H741" s="671" t="s">
        <v>494</v>
      </c>
      <c r="I741" s="671" t="s">
        <v>844</v>
      </c>
      <c r="J741" s="671" t="s">
        <v>845</v>
      </c>
      <c r="K741" s="671" t="s">
        <v>846</v>
      </c>
      <c r="L741" s="705">
        <v>162.13</v>
      </c>
      <c r="M741" s="705">
        <v>2756.21</v>
      </c>
      <c r="N741" s="671">
        <v>17</v>
      </c>
      <c r="O741" s="706">
        <v>4</v>
      </c>
      <c r="P741" s="705"/>
      <c r="Q741" s="682">
        <v>0</v>
      </c>
      <c r="R741" s="671"/>
      <c r="S741" s="682">
        <v>0</v>
      </c>
      <c r="T741" s="706"/>
      <c r="U741" s="242">
        <v>0</v>
      </c>
    </row>
    <row r="742" spans="1:21" ht="14.4" customHeight="1" x14ac:dyDescent="0.3">
      <c r="A742" s="680">
        <v>18</v>
      </c>
      <c r="B742" s="671" t="s">
        <v>495</v>
      </c>
      <c r="C742" s="671">
        <v>89301184</v>
      </c>
      <c r="D742" s="703" t="s">
        <v>2440</v>
      </c>
      <c r="E742" s="704" t="s">
        <v>1604</v>
      </c>
      <c r="F742" s="671" t="s">
        <v>1586</v>
      </c>
      <c r="G742" s="671" t="s">
        <v>1626</v>
      </c>
      <c r="H742" s="671" t="s">
        <v>494</v>
      </c>
      <c r="I742" s="671" t="s">
        <v>1068</v>
      </c>
      <c r="J742" s="671" t="s">
        <v>1069</v>
      </c>
      <c r="K742" s="671" t="s">
        <v>1627</v>
      </c>
      <c r="L742" s="705">
        <v>0</v>
      </c>
      <c r="M742" s="705">
        <v>0</v>
      </c>
      <c r="N742" s="671">
        <v>1</v>
      </c>
      <c r="O742" s="706">
        <v>1</v>
      </c>
      <c r="P742" s="705"/>
      <c r="Q742" s="682"/>
      <c r="R742" s="671"/>
      <c r="S742" s="682">
        <v>0</v>
      </c>
      <c r="T742" s="706"/>
      <c r="U742" s="242">
        <v>0</v>
      </c>
    </row>
    <row r="743" spans="1:21" ht="14.4" customHeight="1" x14ac:dyDescent="0.3">
      <c r="A743" s="680">
        <v>18</v>
      </c>
      <c r="B743" s="671" t="s">
        <v>495</v>
      </c>
      <c r="C743" s="671">
        <v>89301184</v>
      </c>
      <c r="D743" s="703" t="s">
        <v>2440</v>
      </c>
      <c r="E743" s="704" t="s">
        <v>1604</v>
      </c>
      <c r="F743" s="671" t="s">
        <v>1586</v>
      </c>
      <c r="G743" s="671" t="s">
        <v>1632</v>
      </c>
      <c r="H743" s="671" t="s">
        <v>494</v>
      </c>
      <c r="I743" s="671" t="s">
        <v>1080</v>
      </c>
      <c r="J743" s="671" t="s">
        <v>1633</v>
      </c>
      <c r="K743" s="671" t="s">
        <v>1634</v>
      </c>
      <c r="L743" s="705">
        <v>20.079999999999998</v>
      </c>
      <c r="M743" s="705">
        <v>60.239999999999995</v>
      </c>
      <c r="N743" s="671">
        <v>3</v>
      </c>
      <c r="O743" s="706">
        <v>1</v>
      </c>
      <c r="P743" s="705"/>
      <c r="Q743" s="682">
        <v>0</v>
      </c>
      <c r="R743" s="671"/>
      <c r="S743" s="682">
        <v>0</v>
      </c>
      <c r="T743" s="706"/>
      <c r="U743" s="242">
        <v>0</v>
      </c>
    </row>
    <row r="744" spans="1:21" ht="14.4" customHeight="1" x14ac:dyDescent="0.3">
      <c r="A744" s="680">
        <v>18</v>
      </c>
      <c r="B744" s="671" t="s">
        <v>495</v>
      </c>
      <c r="C744" s="671">
        <v>89301184</v>
      </c>
      <c r="D744" s="703" t="s">
        <v>2440</v>
      </c>
      <c r="E744" s="704" t="s">
        <v>1604</v>
      </c>
      <c r="F744" s="671" t="s">
        <v>1586</v>
      </c>
      <c r="G744" s="671" t="s">
        <v>2304</v>
      </c>
      <c r="H744" s="671" t="s">
        <v>494</v>
      </c>
      <c r="I744" s="671" t="s">
        <v>2305</v>
      </c>
      <c r="J744" s="671" t="s">
        <v>2306</v>
      </c>
      <c r="K744" s="671" t="s">
        <v>2307</v>
      </c>
      <c r="L744" s="705">
        <v>41.07</v>
      </c>
      <c r="M744" s="705">
        <v>41.07</v>
      </c>
      <c r="N744" s="671">
        <v>1</v>
      </c>
      <c r="O744" s="706">
        <v>1</v>
      </c>
      <c r="P744" s="705">
        <v>41.07</v>
      </c>
      <c r="Q744" s="682">
        <v>1</v>
      </c>
      <c r="R744" s="671">
        <v>1</v>
      </c>
      <c r="S744" s="682">
        <v>1</v>
      </c>
      <c r="T744" s="706">
        <v>1</v>
      </c>
      <c r="U744" s="242">
        <v>1</v>
      </c>
    </row>
    <row r="745" spans="1:21" ht="14.4" customHeight="1" x14ac:dyDescent="0.3">
      <c r="A745" s="680">
        <v>18</v>
      </c>
      <c r="B745" s="671" t="s">
        <v>495</v>
      </c>
      <c r="C745" s="671">
        <v>89301184</v>
      </c>
      <c r="D745" s="703" t="s">
        <v>2440</v>
      </c>
      <c r="E745" s="704" t="s">
        <v>1604</v>
      </c>
      <c r="F745" s="671" t="s">
        <v>1586</v>
      </c>
      <c r="G745" s="671" t="s">
        <v>1621</v>
      </c>
      <c r="H745" s="671" t="s">
        <v>869</v>
      </c>
      <c r="I745" s="671" t="s">
        <v>1113</v>
      </c>
      <c r="J745" s="671" t="s">
        <v>1557</v>
      </c>
      <c r="K745" s="671" t="s">
        <v>1558</v>
      </c>
      <c r="L745" s="705">
        <v>376.75</v>
      </c>
      <c r="M745" s="705">
        <v>1507</v>
      </c>
      <c r="N745" s="671">
        <v>4</v>
      </c>
      <c r="O745" s="706">
        <v>1</v>
      </c>
      <c r="P745" s="705">
        <v>753.5</v>
      </c>
      <c r="Q745" s="682">
        <v>0.5</v>
      </c>
      <c r="R745" s="671">
        <v>2</v>
      </c>
      <c r="S745" s="682">
        <v>0.5</v>
      </c>
      <c r="T745" s="706">
        <v>0.5</v>
      </c>
      <c r="U745" s="242">
        <v>0.5</v>
      </c>
    </row>
    <row r="746" spans="1:21" ht="14.4" customHeight="1" x14ac:dyDescent="0.3">
      <c r="A746" s="680">
        <v>18</v>
      </c>
      <c r="B746" s="671" t="s">
        <v>495</v>
      </c>
      <c r="C746" s="671">
        <v>89301184</v>
      </c>
      <c r="D746" s="703" t="s">
        <v>2440</v>
      </c>
      <c r="E746" s="704" t="s">
        <v>1604</v>
      </c>
      <c r="F746" s="671" t="s">
        <v>1586</v>
      </c>
      <c r="G746" s="671" t="s">
        <v>1680</v>
      </c>
      <c r="H746" s="671" t="s">
        <v>494</v>
      </c>
      <c r="I746" s="671" t="s">
        <v>1048</v>
      </c>
      <c r="J746" s="671" t="s">
        <v>1049</v>
      </c>
      <c r="K746" s="671" t="s">
        <v>1681</v>
      </c>
      <c r="L746" s="705">
        <v>66.13</v>
      </c>
      <c r="M746" s="705">
        <v>264.52</v>
      </c>
      <c r="N746" s="671">
        <v>4</v>
      </c>
      <c r="O746" s="706">
        <v>1</v>
      </c>
      <c r="P746" s="705">
        <v>132.26</v>
      </c>
      <c r="Q746" s="682">
        <v>0.5</v>
      </c>
      <c r="R746" s="671">
        <v>2</v>
      </c>
      <c r="S746" s="682">
        <v>0.5</v>
      </c>
      <c r="T746" s="706">
        <v>0.5</v>
      </c>
      <c r="U746" s="242">
        <v>0.5</v>
      </c>
    </row>
    <row r="747" spans="1:21" ht="14.4" customHeight="1" x14ac:dyDescent="0.3">
      <c r="A747" s="680">
        <v>18</v>
      </c>
      <c r="B747" s="671" t="s">
        <v>495</v>
      </c>
      <c r="C747" s="671">
        <v>89301184</v>
      </c>
      <c r="D747" s="703" t="s">
        <v>2440</v>
      </c>
      <c r="E747" s="704" t="s">
        <v>1604</v>
      </c>
      <c r="F747" s="671" t="s">
        <v>1586</v>
      </c>
      <c r="G747" s="671" t="s">
        <v>1730</v>
      </c>
      <c r="H747" s="671" t="s">
        <v>494</v>
      </c>
      <c r="I747" s="671" t="s">
        <v>1044</v>
      </c>
      <c r="J747" s="671" t="s">
        <v>1045</v>
      </c>
      <c r="K747" s="671" t="s">
        <v>1046</v>
      </c>
      <c r="L747" s="705">
        <v>52.32</v>
      </c>
      <c r="M747" s="705">
        <v>104.64</v>
      </c>
      <c r="N747" s="671">
        <v>2</v>
      </c>
      <c r="O747" s="706">
        <v>0.5</v>
      </c>
      <c r="P747" s="705">
        <v>104.64</v>
      </c>
      <c r="Q747" s="682">
        <v>1</v>
      </c>
      <c r="R747" s="671">
        <v>2</v>
      </c>
      <c r="S747" s="682">
        <v>1</v>
      </c>
      <c r="T747" s="706">
        <v>0.5</v>
      </c>
      <c r="U747" s="242">
        <v>1</v>
      </c>
    </row>
    <row r="748" spans="1:21" ht="14.4" customHeight="1" x14ac:dyDescent="0.3">
      <c r="A748" s="680">
        <v>18</v>
      </c>
      <c r="B748" s="671" t="s">
        <v>495</v>
      </c>
      <c r="C748" s="671">
        <v>89301184</v>
      </c>
      <c r="D748" s="703" t="s">
        <v>2440</v>
      </c>
      <c r="E748" s="704" t="s">
        <v>1604</v>
      </c>
      <c r="F748" s="671" t="s">
        <v>1586</v>
      </c>
      <c r="G748" s="671" t="s">
        <v>1635</v>
      </c>
      <c r="H748" s="671" t="s">
        <v>494</v>
      </c>
      <c r="I748" s="671" t="s">
        <v>2308</v>
      </c>
      <c r="J748" s="671" t="s">
        <v>2309</v>
      </c>
      <c r="K748" s="671" t="s">
        <v>2310</v>
      </c>
      <c r="L748" s="705">
        <v>198.52</v>
      </c>
      <c r="M748" s="705">
        <v>397.04</v>
      </c>
      <c r="N748" s="671">
        <v>2</v>
      </c>
      <c r="O748" s="706">
        <v>1</v>
      </c>
      <c r="P748" s="705"/>
      <c r="Q748" s="682">
        <v>0</v>
      </c>
      <c r="R748" s="671"/>
      <c r="S748" s="682">
        <v>0</v>
      </c>
      <c r="T748" s="706"/>
      <c r="U748" s="242">
        <v>0</v>
      </c>
    </row>
    <row r="749" spans="1:21" ht="14.4" customHeight="1" x14ac:dyDescent="0.3">
      <c r="A749" s="680">
        <v>18</v>
      </c>
      <c r="B749" s="671" t="s">
        <v>495</v>
      </c>
      <c r="C749" s="671">
        <v>89301184</v>
      </c>
      <c r="D749" s="703" t="s">
        <v>2440</v>
      </c>
      <c r="E749" s="704" t="s">
        <v>1604</v>
      </c>
      <c r="F749" s="671" t="s">
        <v>1586</v>
      </c>
      <c r="G749" s="671" t="s">
        <v>1635</v>
      </c>
      <c r="H749" s="671" t="s">
        <v>869</v>
      </c>
      <c r="I749" s="671" t="s">
        <v>1385</v>
      </c>
      <c r="J749" s="671" t="s">
        <v>1386</v>
      </c>
      <c r="K749" s="671" t="s">
        <v>1577</v>
      </c>
      <c r="L749" s="705">
        <v>99.27</v>
      </c>
      <c r="M749" s="705">
        <v>4169.34</v>
      </c>
      <c r="N749" s="671">
        <v>42</v>
      </c>
      <c r="O749" s="706">
        <v>12.5</v>
      </c>
      <c r="P749" s="705">
        <v>1191.24</v>
      </c>
      <c r="Q749" s="682">
        <v>0.2857142857142857</v>
      </c>
      <c r="R749" s="671">
        <v>12</v>
      </c>
      <c r="S749" s="682">
        <v>0.2857142857142857</v>
      </c>
      <c r="T749" s="706">
        <v>3.5</v>
      </c>
      <c r="U749" s="242">
        <v>0.28000000000000003</v>
      </c>
    </row>
    <row r="750" spans="1:21" ht="14.4" customHeight="1" x14ac:dyDescent="0.3">
      <c r="A750" s="680">
        <v>18</v>
      </c>
      <c r="B750" s="671" t="s">
        <v>495</v>
      </c>
      <c r="C750" s="671">
        <v>89301184</v>
      </c>
      <c r="D750" s="703" t="s">
        <v>2440</v>
      </c>
      <c r="E750" s="704" t="s">
        <v>1604</v>
      </c>
      <c r="F750" s="671" t="s">
        <v>1586</v>
      </c>
      <c r="G750" s="671" t="s">
        <v>1635</v>
      </c>
      <c r="H750" s="671" t="s">
        <v>869</v>
      </c>
      <c r="I750" s="671" t="s">
        <v>975</v>
      </c>
      <c r="J750" s="671" t="s">
        <v>976</v>
      </c>
      <c r="K750" s="671" t="s">
        <v>977</v>
      </c>
      <c r="L750" s="705">
        <v>132.35</v>
      </c>
      <c r="M750" s="705">
        <v>1455.85</v>
      </c>
      <c r="N750" s="671">
        <v>11</v>
      </c>
      <c r="O750" s="706">
        <v>2.5</v>
      </c>
      <c r="P750" s="705">
        <v>1455.85</v>
      </c>
      <c r="Q750" s="682">
        <v>1</v>
      </c>
      <c r="R750" s="671">
        <v>11</v>
      </c>
      <c r="S750" s="682">
        <v>1</v>
      </c>
      <c r="T750" s="706">
        <v>2.5</v>
      </c>
      <c r="U750" s="242">
        <v>1</v>
      </c>
    </row>
    <row r="751" spans="1:21" ht="14.4" customHeight="1" x14ac:dyDescent="0.3">
      <c r="A751" s="680">
        <v>18</v>
      </c>
      <c r="B751" s="671" t="s">
        <v>495</v>
      </c>
      <c r="C751" s="671">
        <v>89301184</v>
      </c>
      <c r="D751" s="703" t="s">
        <v>2440</v>
      </c>
      <c r="E751" s="704" t="s">
        <v>1604</v>
      </c>
      <c r="F751" s="671" t="s">
        <v>1586</v>
      </c>
      <c r="G751" s="671" t="s">
        <v>1635</v>
      </c>
      <c r="H751" s="671" t="s">
        <v>494</v>
      </c>
      <c r="I751" s="671" t="s">
        <v>602</v>
      </c>
      <c r="J751" s="671" t="s">
        <v>1743</v>
      </c>
      <c r="K751" s="671" t="s">
        <v>1744</v>
      </c>
      <c r="L751" s="705">
        <v>88.22</v>
      </c>
      <c r="M751" s="705">
        <v>793.98</v>
      </c>
      <c r="N751" s="671">
        <v>9</v>
      </c>
      <c r="O751" s="706">
        <v>9</v>
      </c>
      <c r="P751" s="705">
        <v>529.32000000000005</v>
      </c>
      <c r="Q751" s="682">
        <v>0.66666666666666674</v>
      </c>
      <c r="R751" s="671">
        <v>6</v>
      </c>
      <c r="S751" s="682">
        <v>0.66666666666666663</v>
      </c>
      <c r="T751" s="706">
        <v>6</v>
      </c>
      <c r="U751" s="242">
        <v>0.66666666666666663</v>
      </c>
    </row>
    <row r="752" spans="1:21" ht="14.4" customHeight="1" x14ac:dyDescent="0.3">
      <c r="A752" s="680">
        <v>18</v>
      </c>
      <c r="B752" s="671" t="s">
        <v>495</v>
      </c>
      <c r="C752" s="671">
        <v>89301184</v>
      </c>
      <c r="D752" s="703" t="s">
        <v>2440</v>
      </c>
      <c r="E752" s="704" t="s">
        <v>1604</v>
      </c>
      <c r="F752" s="671" t="s">
        <v>1586</v>
      </c>
      <c r="G752" s="671" t="s">
        <v>1635</v>
      </c>
      <c r="H752" s="671" t="s">
        <v>494</v>
      </c>
      <c r="I752" s="671" t="s">
        <v>1749</v>
      </c>
      <c r="J752" s="671" t="s">
        <v>1743</v>
      </c>
      <c r="K752" s="671" t="s">
        <v>1750</v>
      </c>
      <c r="L752" s="705">
        <v>264.69</v>
      </c>
      <c r="M752" s="705">
        <v>6087.8700000000008</v>
      </c>
      <c r="N752" s="671">
        <v>23</v>
      </c>
      <c r="O752" s="706">
        <v>17</v>
      </c>
      <c r="P752" s="705">
        <v>2382.21</v>
      </c>
      <c r="Q752" s="682">
        <v>0.39130434782608692</v>
      </c>
      <c r="R752" s="671">
        <v>9</v>
      </c>
      <c r="S752" s="682">
        <v>0.39130434782608697</v>
      </c>
      <c r="T752" s="706">
        <v>7</v>
      </c>
      <c r="U752" s="242">
        <v>0.41176470588235292</v>
      </c>
    </row>
    <row r="753" spans="1:21" ht="14.4" customHeight="1" x14ac:dyDescent="0.3">
      <c r="A753" s="680">
        <v>18</v>
      </c>
      <c r="B753" s="671" t="s">
        <v>495</v>
      </c>
      <c r="C753" s="671">
        <v>89301184</v>
      </c>
      <c r="D753" s="703" t="s">
        <v>2440</v>
      </c>
      <c r="E753" s="704" t="s">
        <v>1604</v>
      </c>
      <c r="F753" s="671" t="s">
        <v>1586</v>
      </c>
      <c r="G753" s="671" t="s">
        <v>1635</v>
      </c>
      <c r="H753" s="671" t="s">
        <v>494</v>
      </c>
      <c r="I753" s="671" t="s">
        <v>2311</v>
      </c>
      <c r="J753" s="671" t="s">
        <v>2312</v>
      </c>
      <c r="K753" s="671" t="s">
        <v>2313</v>
      </c>
      <c r="L753" s="705">
        <v>88.34</v>
      </c>
      <c r="M753" s="705">
        <v>530.04</v>
      </c>
      <c r="N753" s="671">
        <v>6</v>
      </c>
      <c r="O753" s="706">
        <v>4</v>
      </c>
      <c r="P753" s="705">
        <v>353.36</v>
      </c>
      <c r="Q753" s="682">
        <v>0.66666666666666674</v>
      </c>
      <c r="R753" s="671">
        <v>4</v>
      </c>
      <c r="S753" s="682">
        <v>0.66666666666666663</v>
      </c>
      <c r="T753" s="706">
        <v>2</v>
      </c>
      <c r="U753" s="242">
        <v>0.5</v>
      </c>
    </row>
    <row r="754" spans="1:21" ht="14.4" customHeight="1" x14ac:dyDescent="0.3">
      <c r="A754" s="680">
        <v>18</v>
      </c>
      <c r="B754" s="671" t="s">
        <v>495</v>
      </c>
      <c r="C754" s="671">
        <v>89301184</v>
      </c>
      <c r="D754" s="703" t="s">
        <v>2440</v>
      </c>
      <c r="E754" s="704" t="s">
        <v>1604</v>
      </c>
      <c r="F754" s="671" t="s">
        <v>1586</v>
      </c>
      <c r="G754" s="671" t="s">
        <v>1688</v>
      </c>
      <c r="H754" s="671" t="s">
        <v>869</v>
      </c>
      <c r="I754" s="671" t="s">
        <v>1805</v>
      </c>
      <c r="J754" s="671" t="s">
        <v>1734</v>
      </c>
      <c r="K754" s="671" t="s">
        <v>1066</v>
      </c>
      <c r="L754" s="705">
        <v>339.13</v>
      </c>
      <c r="M754" s="705">
        <v>1017.39</v>
      </c>
      <c r="N754" s="671">
        <v>3</v>
      </c>
      <c r="O754" s="706">
        <v>1</v>
      </c>
      <c r="P754" s="705"/>
      <c r="Q754" s="682">
        <v>0</v>
      </c>
      <c r="R754" s="671"/>
      <c r="S754" s="682">
        <v>0</v>
      </c>
      <c r="T754" s="706"/>
      <c r="U754" s="242">
        <v>0</v>
      </c>
    </row>
    <row r="755" spans="1:21" ht="14.4" customHeight="1" x14ac:dyDescent="0.3">
      <c r="A755" s="680">
        <v>18</v>
      </c>
      <c r="B755" s="671" t="s">
        <v>495</v>
      </c>
      <c r="C755" s="671">
        <v>89301184</v>
      </c>
      <c r="D755" s="703" t="s">
        <v>2440</v>
      </c>
      <c r="E755" s="704" t="s">
        <v>1604</v>
      </c>
      <c r="F755" s="671" t="s">
        <v>1586</v>
      </c>
      <c r="G755" s="671" t="s">
        <v>1688</v>
      </c>
      <c r="H755" s="671" t="s">
        <v>869</v>
      </c>
      <c r="I755" s="671" t="s">
        <v>967</v>
      </c>
      <c r="J755" s="671" t="s">
        <v>1539</v>
      </c>
      <c r="K755" s="671" t="s">
        <v>1540</v>
      </c>
      <c r="L755" s="705">
        <v>201.75</v>
      </c>
      <c r="M755" s="705">
        <v>9482.25</v>
      </c>
      <c r="N755" s="671">
        <v>47</v>
      </c>
      <c r="O755" s="706">
        <v>20.5</v>
      </c>
      <c r="P755" s="705">
        <v>2421</v>
      </c>
      <c r="Q755" s="682">
        <v>0.25531914893617019</v>
      </c>
      <c r="R755" s="671">
        <v>12</v>
      </c>
      <c r="S755" s="682">
        <v>0.25531914893617019</v>
      </c>
      <c r="T755" s="706">
        <v>7</v>
      </c>
      <c r="U755" s="242">
        <v>0.34146341463414637</v>
      </c>
    </row>
    <row r="756" spans="1:21" ht="14.4" customHeight="1" x14ac:dyDescent="0.3">
      <c r="A756" s="680">
        <v>18</v>
      </c>
      <c r="B756" s="671" t="s">
        <v>495</v>
      </c>
      <c r="C756" s="671">
        <v>89301184</v>
      </c>
      <c r="D756" s="703" t="s">
        <v>2440</v>
      </c>
      <c r="E756" s="704" t="s">
        <v>1604</v>
      </c>
      <c r="F756" s="671" t="s">
        <v>1586</v>
      </c>
      <c r="G756" s="671" t="s">
        <v>1688</v>
      </c>
      <c r="H756" s="671" t="s">
        <v>869</v>
      </c>
      <c r="I756" s="671" t="s">
        <v>955</v>
      </c>
      <c r="J756" s="671" t="s">
        <v>1541</v>
      </c>
      <c r="K756" s="671" t="s">
        <v>1542</v>
      </c>
      <c r="L756" s="705">
        <v>269</v>
      </c>
      <c r="M756" s="705">
        <v>1076</v>
      </c>
      <c r="N756" s="671">
        <v>4</v>
      </c>
      <c r="O756" s="706">
        <v>1</v>
      </c>
      <c r="P756" s="705">
        <v>538</v>
      </c>
      <c r="Q756" s="682">
        <v>0.5</v>
      </c>
      <c r="R756" s="671">
        <v>2</v>
      </c>
      <c r="S756" s="682">
        <v>0.5</v>
      </c>
      <c r="T756" s="706">
        <v>0.5</v>
      </c>
      <c r="U756" s="242">
        <v>0.5</v>
      </c>
    </row>
    <row r="757" spans="1:21" ht="14.4" customHeight="1" x14ac:dyDescent="0.3">
      <c r="A757" s="680">
        <v>18</v>
      </c>
      <c r="B757" s="671" t="s">
        <v>495</v>
      </c>
      <c r="C757" s="671">
        <v>89301184</v>
      </c>
      <c r="D757" s="703" t="s">
        <v>2440</v>
      </c>
      <c r="E757" s="704" t="s">
        <v>1604</v>
      </c>
      <c r="F757" s="671" t="s">
        <v>1586</v>
      </c>
      <c r="G757" s="671" t="s">
        <v>1699</v>
      </c>
      <c r="H757" s="671" t="s">
        <v>494</v>
      </c>
      <c r="I757" s="671" t="s">
        <v>2314</v>
      </c>
      <c r="J757" s="671" t="s">
        <v>607</v>
      </c>
      <c r="K757" s="671" t="s">
        <v>2315</v>
      </c>
      <c r="L757" s="705">
        <v>82.59</v>
      </c>
      <c r="M757" s="705">
        <v>330.36</v>
      </c>
      <c r="N757" s="671">
        <v>4</v>
      </c>
      <c r="O757" s="706">
        <v>2</v>
      </c>
      <c r="P757" s="705">
        <v>82.59</v>
      </c>
      <c r="Q757" s="682">
        <v>0.25</v>
      </c>
      <c r="R757" s="671">
        <v>1</v>
      </c>
      <c r="S757" s="682">
        <v>0.25</v>
      </c>
      <c r="T757" s="706">
        <v>1</v>
      </c>
      <c r="U757" s="242">
        <v>0.5</v>
      </c>
    </row>
    <row r="758" spans="1:21" ht="14.4" customHeight="1" x14ac:dyDescent="0.3">
      <c r="A758" s="680">
        <v>18</v>
      </c>
      <c r="B758" s="671" t="s">
        <v>495</v>
      </c>
      <c r="C758" s="671">
        <v>89301184</v>
      </c>
      <c r="D758" s="703" t="s">
        <v>2440</v>
      </c>
      <c r="E758" s="704" t="s">
        <v>1604</v>
      </c>
      <c r="F758" s="671" t="s">
        <v>1586</v>
      </c>
      <c r="G758" s="671" t="s">
        <v>1699</v>
      </c>
      <c r="H758" s="671" t="s">
        <v>494</v>
      </c>
      <c r="I758" s="671" t="s">
        <v>2316</v>
      </c>
      <c r="J758" s="671" t="s">
        <v>2317</v>
      </c>
      <c r="K758" s="671" t="s">
        <v>1700</v>
      </c>
      <c r="L758" s="705">
        <v>181.74</v>
      </c>
      <c r="M758" s="705">
        <v>363.48</v>
      </c>
      <c r="N758" s="671">
        <v>2</v>
      </c>
      <c r="O758" s="706">
        <v>1</v>
      </c>
      <c r="P758" s="705">
        <v>363.48</v>
      </c>
      <c r="Q758" s="682">
        <v>1</v>
      </c>
      <c r="R758" s="671">
        <v>2</v>
      </c>
      <c r="S758" s="682">
        <v>1</v>
      </c>
      <c r="T758" s="706">
        <v>1</v>
      </c>
      <c r="U758" s="242">
        <v>1</v>
      </c>
    </row>
    <row r="759" spans="1:21" ht="14.4" customHeight="1" x14ac:dyDescent="0.3">
      <c r="A759" s="680">
        <v>18</v>
      </c>
      <c r="B759" s="671" t="s">
        <v>495</v>
      </c>
      <c r="C759" s="671">
        <v>89301184</v>
      </c>
      <c r="D759" s="703" t="s">
        <v>2440</v>
      </c>
      <c r="E759" s="704" t="s">
        <v>1604</v>
      </c>
      <c r="F759" s="671" t="s">
        <v>1586</v>
      </c>
      <c r="G759" s="671" t="s">
        <v>1699</v>
      </c>
      <c r="H759" s="671" t="s">
        <v>494</v>
      </c>
      <c r="I759" s="671" t="s">
        <v>606</v>
      </c>
      <c r="J759" s="671" t="s">
        <v>607</v>
      </c>
      <c r="K759" s="671" t="s">
        <v>1700</v>
      </c>
      <c r="L759" s="705">
        <v>98.31</v>
      </c>
      <c r="M759" s="705">
        <v>983.1</v>
      </c>
      <c r="N759" s="671">
        <v>10</v>
      </c>
      <c r="O759" s="706">
        <v>5</v>
      </c>
      <c r="P759" s="705">
        <v>589.86</v>
      </c>
      <c r="Q759" s="682">
        <v>0.6</v>
      </c>
      <c r="R759" s="671">
        <v>6</v>
      </c>
      <c r="S759" s="682">
        <v>0.6</v>
      </c>
      <c r="T759" s="706">
        <v>2</v>
      </c>
      <c r="U759" s="242">
        <v>0.4</v>
      </c>
    </row>
    <row r="760" spans="1:21" ht="14.4" customHeight="1" x14ac:dyDescent="0.3">
      <c r="A760" s="680">
        <v>18</v>
      </c>
      <c r="B760" s="671" t="s">
        <v>495</v>
      </c>
      <c r="C760" s="671">
        <v>89301184</v>
      </c>
      <c r="D760" s="703" t="s">
        <v>2440</v>
      </c>
      <c r="E760" s="704" t="s">
        <v>1604</v>
      </c>
      <c r="F760" s="671" t="s">
        <v>1586</v>
      </c>
      <c r="G760" s="671" t="s">
        <v>1664</v>
      </c>
      <c r="H760" s="671" t="s">
        <v>869</v>
      </c>
      <c r="I760" s="671" t="s">
        <v>1392</v>
      </c>
      <c r="J760" s="671" t="s">
        <v>1575</v>
      </c>
      <c r="K760" s="671" t="s">
        <v>1576</v>
      </c>
      <c r="L760" s="705">
        <v>1713.59</v>
      </c>
      <c r="M760" s="705">
        <v>3427.18</v>
      </c>
      <c r="N760" s="671">
        <v>2</v>
      </c>
      <c r="O760" s="706">
        <v>0.5</v>
      </c>
      <c r="P760" s="705"/>
      <c r="Q760" s="682">
        <v>0</v>
      </c>
      <c r="R760" s="671"/>
      <c r="S760" s="682">
        <v>0</v>
      </c>
      <c r="T760" s="706"/>
      <c r="U760" s="242">
        <v>0</v>
      </c>
    </row>
    <row r="761" spans="1:21" ht="14.4" customHeight="1" x14ac:dyDescent="0.3">
      <c r="A761" s="680">
        <v>18</v>
      </c>
      <c r="B761" s="671" t="s">
        <v>495</v>
      </c>
      <c r="C761" s="671">
        <v>89301184</v>
      </c>
      <c r="D761" s="703" t="s">
        <v>2440</v>
      </c>
      <c r="E761" s="704" t="s">
        <v>1604</v>
      </c>
      <c r="F761" s="671" t="s">
        <v>1586</v>
      </c>
      <c r="G761" s="671" t="s">
        <v>2020</v>
      </c>
      <c r="H761" s="671" t="s">
        <v>494</v>
      </c>
      <c r="I761" s="671" t="s">
        <v>2021</v>
      </c>
      <c r="J761" s="671" t="s">
        <v>2022</v>
      </c>
      <c r="K761" s="671" t="s">
        <v>2023</v>
      </c>
      <c r="L761" s="705">
        <v>102.88</v>
      </c>
      <c r="M761" s="705">
        <v>308.64</v>
      </c>
      <c r="N761" s="671">
        <v>3</v>
      </c>
      <c r="O761" s="706">
        <v>0.5</v>
      </c>
      <c r="P761" s="705"/>
      <c r="Q761" s="682">
        <v>0</v>
      </c>
      <c r="R761" s="671"/>
      <c r="S761" s="682">
        <v>0</v>
      </c>
      <c r="T761" s="706"/>
      <c r="U761" s="242">
        <v>0</v>
      </c>
    </row>
    <row r="762" spans="1:21" ht="14.4" customHeight="1" x14ac:dyDescent="0.3">
      <c r="A762" s="680">
        <v>18</v>
      </c>
      <c r="B762" s="671" t="s">
        <v>495</v>
      </c>
      <c r="C762" s="671">
        <v>89301184</v>
      </c>
      <c r="D762" s="703" t="s">
        <v>2440</v>
      </c>
      <c r="E762" s="704" t="s">
        <v>1604</v>
      </c>
      <c r="F762" s="671" t="s">
        <v>1586</v>
      </c>
      <c r="G762" s="671" t="s">
        <v>2024</v>
      </c>
      <c r="H762" s="671" t="s">
        <v>494</v>
      </c>
      <c r="I762" s="671" t="s">
        <v>2025</v>
      </c>
      <c r="J762" s="671" t="s">
        <v>2026</v>
      </c>
      <c r="K762" s="671" t="s">
        <v>2012</v>
      </c>
      <c r="L762" s="705">
        <v>166.59</v>
      </c>
      <c r="M762" s="705">
        <v>166.59</v>
      </c>
      <c r="N762" s="671">
        <v>1</v>
      </c>
      <c r="O762" s="706">
        <v>1</v>
      </c>
      <c r="P762" s="705"/>
      <c r="Q762" s="682">
        <v>0</v>
      </c>
      <c r="R762" s="671"/>
      <c r="S762" s="682">
        <v>0</v>
      </c>
      <c r="T762" s="706"/>
      <c r="U762" s="242">
        <v>0</v>
      </c>
    </row>
    <row r="763" spans="1:21" ht="14.4" customHeight="1" x14ac:dyDescent="0.3">
      <c r="A763" s="680">
        <v>18</v>
      </c>
      <c r="B763" s="671" t="s">
        <v>495</v>
      </c>
      <c r="C763" s="671">
        <v>89301184</v>
      </c>
      <c r="D763" s="703" t="s">
        <v>2440</v>
      </c>
      <c r="E763" s="704" t="s">
        <v>1605</v>
      </c>
      <c r="F763" s="671" t="s">
        <v>1586</v>
      </c>
      <c r="G763" s="671" t="s">
        <v>1766</v>
      </c>
      <c r="H763" s="671" t="s">
        <v>494</v>
      </c>
      <c r="I763" s="671" t="s">
        <v>2318</v>
      </c>
      <c r="J763" s="671" t="s">
        <v>2290</v>
      </c>
      <c r="K763" s="671" t="s">
        <v>2319</v>
      </c>
      <c r="L763" s="705">
        <v>564.82000000000005</v>
      </c>
      <c r="M763" s="705">
        <v>564.82000000000005</v>
      </c>
      <c r="N763" s="671">
        <v>1</v>
      </c>
      <c r="O763" s="706">
        <v>0.5</v>
      </c>
      <c r="P763" s="705">
        <v>564.82000000000005</v>
      </c>
      <c r="Q763" s="682">
        <v>1</v>
      </c>
      <c r="R763" s="671">
        <v>1</v>
      </c>
      <c r="S763" s="682">
        <v>1</v>
      </c>
      <c r="T763" s="706">
        <v>0.5</v>
      </c>
      <c r="U763" s="242">
        <v>1</v>
      </c>
    </row>
    <row r="764" spans="1:21" ht="14.4" customHeight="1" x14ac:dyDescent="0.3">
      <c r="A764" s="680">
        <v>18</v>
      </c>
      <c r="B764" s="671" t="s">
        <v>495</v>
      </c>
      <c r="C764" s="671">
        <v>89301184</v>
      </c>
      <c r="D764" s="703" t="s">
        <v>2440</v>
      </c>
      <c r="E764" s="704" t="s">
        <v>1605</v>
      </c>
      <c r="F764" s="671" t="s">
        <v>1586</v>
      </c>
      <c r="G764" s="671" t="s">
        <v>1766</v>
      </c>
      <c r="H764" s="671" t="s">
        <v>494</v>
      </c>
      <c r="I764" s="671" t="s">
        <v>2289</v>
      </c>
      <c r="J764" s="671" t="s">
        <v>2290</v>
      </c>
      <c r="K764" s="671" t="s">
        <v>2291</v>
      </c>
      <c r="L764" s="705">
        <v>2259.2399999999998</v>
      </c>
      <c r="M764" s="705">
        <v>4518.4799999999996</v>
      </c>
      <c r="N764" s="671">
        <v>2</v>
      </c>
      <c r="O764" s="706">
        <v>1</v>
      </c>
      <c r="P764" s="705">
        <v>4518.4799999999996</v>
      </c>
      <c r="Q764" s="682">
        <v>1</v>
      </c>
      <c r="R764" s="671">
        <v>2</v>
      </c>
      <c r="S764" s="682">
        <v>1</v>
      </c>
      <c r="T764" s="706">
        <v>1</v>
      </c>
      <c r="U764" s="242">
        <v>1</v>
      </c>
    </row>
    <row r="765" spans="1:21" ht="14.4" customHeight="1" x14ac:dyDescent="0.3">
      <c r="A765" s="680">
        <v>18</v>
      </c>
      <c r="B765" s="671" t="s">
        <v>495</v>
      </c>
      <c r="C765" s="671">
        <v>89301184</v>
      </c>
      <c r="D765" s="703" t="s">
        <v>2440</v>
      </c>
      <c r="E765" s="704" t="s">
        <v>1605</v>
      </c>
      <c r="F765" s="671" t="s">
        <v>1586</v>
      </c>
      <c r="G765" s="671" t="s">
        <v>1766</v>
      </c>
      <c r="H765" s="671" t="s">
        <v>494</v>
      </c>
      <c r="I765" s="671" t="s">
        <v>2320</v>
      </c>
      <c r="J765" s="671" t="s">
        <v>2293</v>
      </c>
      <c r="K765" s="671" t="s">
        <v>2321</v>
      </c>
      <c r="L765" s="705">
        <v>564.80999999999995</v>
      </c>
      <c r="M765" s="705">
        <v>564.80999999999995</v>
      </c>
      <c r="N765" s="671">
        <v>1</v>
      </c>
      <c r="O765" s="706">
        <v>0.5</v>
      </c>
      <c r="P765" s="705">
        <v>564.80999999999995</v>
      </c>
      <c r="Q765" s="682">
        <v>1</v>
      </c>
      <c r="R765" s="671">
        <v>1</v>
      </c>
      <c r="S765" s="682">
        <v>1</v>
      </c>
      <c r="T765" s="706">
        <v>0.5</v>
      </c>
      <c r="U765" s="242">
        <v>1</v>
      </c>
    </row>
    <row r="766" spans="1:21" ht="14.4" customHeight="1" x14ac:dyDescent="0.3">
      <c r="A766" s="680">
        <v>18</v>
      </c>
      <c r="B766" s="671" t="s">
        <v>495</v>
      </c>
      <c r="C766" s="671">
        <v>89301184</v>
      </c>
      <c r="D766" s="703" t="s">
        <v>2440</v>
      </c>
      <c r="E766" s="704" t="s">
        <v>1605</v>
      </c>
      <c r="F766" s="671" t="s">
        <v>1586</v>
      </c>
      <c r="G766" s="671" t="s">
        <v>1766</v>
      </c>
      <c r="H766" s="671" t="s">
        <v>494</v>
      </c>
      <c r="I766" s="671" t="s">
        <v>2292</v>
      </c>
      <c r="J766" s="671" t="s">
        <v>2293</v>
      </c>
      <c r="K766" s="671" t="s">
        <v>2294</v>
      </c>
      <c r="L766" s="705">
        <v>2259.2399999999998</v>
      </c>
      <c r="M766" s="705">
        <v>22592.399999999998</v>
      </c>
      <c r="N766" s="671">
        <v>10</v>
      </c>
      <c r="O766" s="706">
        <v>3</v>
      </c>
      <c r="P766" s="705">
        <v>15814.679999999998</v>
      </c>
      <c r="Q766" s="682">
        <v>0.7</v>
      </c>
      <c r="R766" s="671">
        <v>7</v>
      </c>
      <c r="S766" s="682">
        <v>0.7</v>
      </c>
      <c r="T766" s="706">
        <v>2.5</v>
      </c>
      <c r="U766" s="242">
        <v>0.83333333333333337</v>
      </c>
    </row>
    <row r="767" spans="1:21" ht="14.4" customHeight="1" x14ac:dyDescent="0.3">
      <c r="A767" s="680">
        <v>18</v>
      </c>
      <c r="B767" s="671" t="s">
        <v>495</v>
      </c>
      <c r="C767" s="671">
        <v>89301184</v>
      </c>
      <c r="D767" s="703" t="s">
        <v>2440</v>
      </c>
      <c r="E767" s="704" t="s">
        <v>1605</v>
      </c>
      <c r="F767" s="671" t="s">
        <v>1586</v>
      </c>
      <c r="G767" s="671" t="s">
        <v>1766</v>
      </c>
      <c r="H767" s="671" t="s">
        <v>494</v>
      </c>
      <c r="I767" s="671" t="s">
        <v>2295</v>
      </c>
      <c r="J767" s="671" t="s">
        <v>1829</v>
      </c>
      <c r="K767" s="671" t="s">
        <v>2296</v>
      </c>
      <c r="L767" s="705">
        <v>2259.2199999999998</v>
      </c>
      <c r="M767" s="705">
        <v>42925.18</v>
      </c>
      <c r="N767" s="671">
        <v>19</v>
      </c>
      <c r="O767" s="706">
        <v>5.5</v>
      </c>
      <c r="P767" s="705">
        <v>27110.639999999999</v>
      </c>
      <c r="Q767" s="682">
        <v>0.63157894736842102</v>
      </c>
      <c r="R767" s="671">
        <v>12</v>
      </c>
      <c r="S767" s="682">
        <v>0.63157894736842102</v>
      </c>
      <c r="T767" s="706">
        <v>3.5</v>
      </c>
      <c r="U767" s="242">
        <v>0.63636363636363635</v>
      </c>
    </row>
    <row r="768" spans="1:21" ht="14.4" customHeight="1" x14ac:dyDescent="0.3">
      <c r="A768" s="680">
        <v>18</v>
      </c>
      <c r="B768" s="671" t="s">
        <v>495</v>
      </c>
      <c r="C768" s="671">
        <v>89301184</v>
      </c>
      <c r="D768" s="703" t="s">
        <v>2440</v>
      </c>
      <c r="E768" s="704" t="s">
        <v>1605</v>
      </c>
      <c r="F768" s="671" t="s">
        <v>1586</v>
      </c>
      <c r="G768" s="671" t="s">
        <v>1766</v>
      </c>
      <c r="H768" s="671" t="s">
        <v>494</v>
      </c>
      <c r="I768" s="671" t="s">
        <v>1767</v>
      </c>
      <c r="J768" s="671" t="s">
        <v>1768</v>
      </c>
      <c r="K768" s="671" t="s">
        <v>1769</v>
      </c>
      <c r="L768" s="705">
        <v>2259.23</v>
      </c>
      <c r="M768" s="705">
        <v>15814.61</v>
      </c>
      <c r="N768" s="671">
        <v>7</v>
      </c>
      <c r="O768" s="706">
        <v>2.5</v>
      </c>
      <c r="P768" s="705">
        <v>9036.92</v>
      </c>
      <c r="Q768" s="682">
        <v>0.5714285714285714</v>
      </c>
      <c r="R768" s="671">
        <v>4</v>
      </c>
      <c r="S768" s="682">
        <v>0.5714285714285714</v>
      </c>
      <c r="T768" s="706">
        <v>1.5</v>
      </c>
      <c r="U768" s="242">
        <v>0.6</v>
      </c>
    </row>
    <row r="769" spans="1:21" ht="14.4" customHeight="1" x14ac:dyDescent="0.3">
      <c r="A769" s="680">
        <v>18</v>
      </c>
      <c r="B769" s="671" t="s">
        <v>495</v>
      </c>
      <c r="C769" s="671">
        <v>89301184</v>
      </c>
      <c r="D769" s="703" t="s">
        <v>2440</v>
      </c>
      <c r="E769" s="704" t="s">
        <v>1605</v>
      </c>
      <c r="F769" s="671" t="s">
        <v>1586</v>
      </c>
      <c r="G769" s="671" t="s">
        <v>1766</v>
      </c>
      <c r="H769" s="671" t="s">
        <v>494</v>
      </c>
      <c r="I769" s="671" t="s">
        <v>2297</v>
      </c>
      <c r="J769" s="671" t="s">
        <v>2298</v>
      </c>
      <c r="K769" s="671" t="s">
        <v>2299</v>
      </c>
      <c r="L769" s="705">
        <v>2259.1999999999998</v>
      </c>
      <c r="M769" s="705">
        <v>2259.1999999999998</v>
      </c>
      <c r="N769" s="671">
        <v>1</v>
      </c>
      <c r="O769" s="706">
        <v>1</v>
      </c>
      <c r="P769" s="705"/>
      <c r="Q769" s="682">
        <v>0</v>
      </c>
      <c r="R769" s="671"/>
      <c r="S769" s="682">
        <v>0</v>
      </c>
      <c r="T769" s="706"/>
      <c r="U769" s="242">
        <v>0</v>
      </c>
    </row>
    <row r="770" spans="1:21" ht="14.4" customHeight="1" x14ac:dyDescent="0.3">
      <c r="A770" s="680">
        <v>18</v>
      </c>
      <c r="B770" s="671" t="s">
        <v>495</v>
      </c>
      <c r="C770" s="671">
        <v>89301184</v>
      </c>
      <c r="D770" s="703" t="s">
        <v>2440</v>
      </c>
      <c r="E770" s="704" t="s">
        <v>1605</v>
      </c>
      <c r="F770" s="671" t="s">
        <v>1586</v>
      </c>
      <c r="G770" s="671" t="s">
        <v>1754</v>
      </c>
      <c r="H770" s="671" t="s">
        <v>494</v>
      </c>
      <c r="I770" s="671" t="s">
        <v>844</v>
      </c>
      <c r="J770" s="671" t="s">
        <v>845</v>
      </c>
      <c r="K770" s="671" t="s">
        <v>846</v>
      </c>
      <c r="L770" s="705">
        <v>162.13</v>
      </c>
      <c r="M770" s="705">
        <v>6323.07</v>
      </c>
      <c r="N770" s="671">
        <v>39</v>
      </c>
      <c r="O770" s="706">
        <v>10.5</v>
      </c>
      <c r="P770" s="705">
        <v>3891.1199999999994</v>
      </c>
      <c r="Q770" s="682">
        <v>0.61538461538461531</v>
      </c>
      <c r="R770" s="671">
        <v>24</v>
      </c>
      <c r="S770" s="682">
        <v>0.61538461538461542</v>
      </c>
      <c r="T770" s="706">
        <v>5.5</v>
      </c>
      <c r="U770" s="242">
        <v>0.52380952380952384</v>
      </c>
    </row>
    <row r="771" spans="1:21" ht="14.4" customHeight="1" x14ac:dyDescent="0.3">
      <c r="A771" s="680">
        <v>18</v>
      </c>
      <c r="B771" s="671" t="s">
        <v>495</v>
      </c>
      <c r="C771" s="671">
        <v>89301184</v>
      </c>
      <c r="D771" s="703" t="s">
        <v>2440</v>
      </c>
      <c r="E771" s="704" t="s">
        <v>1605</v>
      </c>
      <c r="F771" s="671" t="s">
        <v>1586</v>
      </c>
      <c r="G771" s="671" t="s">
        <v>1626</v>
      </c>
      <c r="H771" s="671" t="s">
        <v>494</v>
      </c>
      <c r="I771" s="671" t="s">
        <v>1068</v>
      </c>
      <c r="J771" s="671" t="s">
        <v>1069</v>
      </c>
      <c r="K771" s="671" t="s">
        <v>1627</v>
      </c>
      <c r="L771" s="705">
        <v>0</v>
      </c>
      <c r="M771" s="705">
        <v>0</v>
      </c>
      <c r="N771" s="671">
        <v>2</v>
      </c>
      <c r="O771" s="706">
        <v>2</v>
      </c>
      <c r="P771" s="705"/>
      <c r="Q771" s="682"/>
      <c r="R771" s="671"/>
      <c r="S771" s="682">
        <v>0</v>
      </c>
      <c r="T771" s="706"/>
      <c r="U771" s="242">
        <v>0</v>
      </c>
    </row>
    <row r="772" spans="1:21" ht="14.4" customHeight="1" x14ac:dyDescent="0.3">
      <c r="A772" s="680">
        <v>18</v>
      </c>
      <c r="B772" s="671" t="s">
        <v>495</v>
      </c>
      <c r="C772" s="671">
        <v>89301184</v>
      </c>
      <c r="D772" s="703" t="s">
        <v>2440</v>
      </c>
      <c r="E772" s="704" t="s">
        <v>1605</v>
      </c>
      <c r="F772" s="671" t="s">
        <v>1586</v>
      </c>
      <c r="G772" s="671" t="s">
        <v>1632</v>
      </c>
      <c r="H772" s="671" t="s">
        <v>494</v>
      </c>
      <c r="I772" s="671" t="s">
        <v>1644</v>
      </c>
      <c r="J772" s="671" t="s">
        <v>1633</v>
      </c>
      <c r="K772" s="671" t="s">
        <v>1645</v>
      </c>
      <c r="L772" s="705">
        <v>0</v>
      </c>
      <c r="M772" s="705">
        <v>0</v>
      </c>
      <c r="N772" s="671">
        <v>8</v>
      </c>
      <c r="O772" s="706">
        <v>1</v>
      </c>
      <c r="P772" s="705"/>
      <c r="Q772" s="682"/>
      <c r="R772" s="671"/>
      <c r="S772" s="682">
        <v>0</v>
      </c>
      <c r="T772" s="706"/>
      <c r="U772" s="242">
        <v>0</v>
      </c>
    </row>
    <row r="773" spans="1:21" ht="14.4" customHeight="1" x14ac:dyDescent="0.3">
      <c r="A773" s="680">
        <v>18</v>
      </c>
      <c r="B773" s="671" t="s">
        <v>495</v>
      </c>
      <c r="C773" s="671">
        <v>89301184</v>
      </c>
      <c r="D773" s="703" t="s">
        <v>2440</v>
      </c>
      <c r="E773" s="704" t="s">
        <v>1605</v>
      </c>
      <c r="F773" s="671" t="s">
        <v>1586</v>
      </c>
      <c r="G773" s="671" t="s">
        <v>1632</v>
      </c>
      <c r="H773" s="671" t="s">
        <v>494</v>
      </c>
      <c r="I773" s="671" t="s">
        <v>1080</v>
      </c>
      <c r="J773" s="671" t="s">
        <v>1633</v>
      </c>
      <c r="K773" s="671" t="s">
        <v>1634</v>
      </c>
      <c r="L773" s="705">
        <v>20.079999999999998</v>
      </c>
      <c r="M773" s="705">
        <v>40.159999999999997</v>
      </c>
      <c r="N773" s="671">
        <v>2</v>
      </c>
      <c r="O773" s="706">
        <v>1</v>
      </c>
      <c r="P773" s="705"/>
      <c r="Q773" s="682">
        <v>0</v>
      </c>
      <c r="R773" s="671"/>
      <c r="S773" s="682">
        <v>0</v>
      </c>
      <c r="T773" s="706"/>
      <c r="U773" s="242">
        <v>0</v>
      </c>
    </row>
    <row r="774" spans="1:21" ht="14.4" customHeight="1" x14ac:dyDescent="0.3">
      <c r="A774" s="680">
        <v>18</v>
      </c>
      <c r="B774" s="671" t="s">
        <v>495</v>
      </c>
      <c r="C774" s="671">
        <v>89301184</v>
      </c>
      <c r="D774" s="703" t="s">
        <v>2440</v>
      </c>
      <c r="E774" s="704" t="s">
        <v>1605</v>
      </c>
      <c r="F774" s="671" t="s">
        <v>1586</v>
      </c>
      <c r="G774" s="671" t="s">
        <v>1620</v>
      </c>
      <c r="H774" s="671" t="s">
        <v>869</v>
      </c>
      <c r="I774" s="671" t="s">
        <v>947</v>
      </c>
      <c r="J774" s="671" t="s">
        <v>948</v>
      </c>
      <c r="K774" s="671" t="s">
        <v>949</v>
      </c>
      <c r="L774" s="705">
        <v>38.590000000000003</v>
      </c>
      <c r="M774" s="705">
        <v>77.180000000000007</v>
      </c>
      <c r="N774" s="671">
        <v>2</v>
      </c>
      <c r="O774" s="706">
        <v>0.5</v>
      </c>
      <c r="P774" s="705">
        <v>77.180000000000007</v>
      </c>
      <c r="Q774" s="682">
        <v>1</v>
      </c>
      <c r="R774" s="671">
        <v>2</v>
      </c>
      <c r="S774" s="682">
        <v>1</v>
      </c>
      <c r="T774" s="706">
        <v>0.5</v>
      </c>
      <c r="U774" s="242">
        <v>1</v>
      </c>
    </row>
    <row r="775" spans="1:21" ht="14.4" customHeight="1" x14ac:dyDescent="0.3">
      <c r="A775" s="680">
        <v>18</v>
      </c>
      <c r="B775" s="671" t="s">
        <v>495</v>
      </c>
      <c r="C775" s="671">
        <v>89301184</v>
      </c>
      <c r="D775" s="703" t="s">
        <v>2440</v>
      </c>
      <c r="E775" s="704" t="s">
        <v>1605</v>
      </c>
      <c r="F775" s="671" t="s">
        <v>1586</v>
      </c>
      <c r="G775" s="671" t="s">
        <v>1680</v>
      </c>
      <c r="H775" s="671" t="s">
        <v>494</v>
      </c>
      <c r="I775" s="671" t="s">
        <v>1048</v>
      </c>
      <c r="J775" s="671" t="s">
        <v>1049</v>
      </c>
      <c r="K775" s="671" t="s">
        <v>1681</v>
      </c>
      <c r="L775" s="705">
        <v>66.13</v>
      </c>
      <c r="M775" s="705">
        <v>66.13</v>
      </c>
      <c r="N775" s="671">
        <v>1</v>
      </c>
      <c r="O775" s="706">
        <v>1</v>
      </c>
      <c r="P775" s="705"/>
      <c r="Q775" s="682">
        <v>0</v>
      </c>
      <c r="R775" s="671"/>
      <c r="S775" s="682">
        <v>0</v>
      </c>
      <c r="T775" s="706"/>
      <c r="U775" s="242">
        <v>0</v>
      </c>
    </row>
    <row r="776" spans="1:21" ht="14.4" customHeight="1" x14ac:dyDescent="0.3">
      <c r="A776" s="680">
        <v>18</v>
      </c>
      <c r="B776" s="671" t="s">
        <v>495</v>
      </c>
      <c r="C776" s="671">
        <v>89301184</v>
      </c>
      <c r="D776" s="703" t="s">
        <v>2440</v>
      </c>
      <c r="E776" s="704" t="s">
        <v>1605</v>
      </c>
      <c r="F776" s="671" t="s">
        <v>1586</v>
      </c>
      <c r="G776" s="671" t="s">
        <v>2322</v>
      </c>
      <c r="H776" s="671" t="s">
        <v>494</v>
      </c>
      <c r="I776" s="671" t="s">
        <v>2323</v>
      </c>
      <c r="J776" s="671" t="s">
        <v>2324</v>
      </c>
      <c r="K776" s="671" t="s">
        <v>1100</v>
      </c>
      <c r="L776" s="705">
        <v>88.1</v>
      </c>
      <c r="M776" s="705">
        <v>1850.1</v>
      </c>
      <c r="N776" s="671">
        <v>21</v>
      </c>
      <c r="O776" s="706">
        <v>4</v>
      </c>
      <c r="P776" s="705">
        <v>616.69999999999993</v>
      </c>
      <c r="Q776" s="682">
        <v>0.33333333333333331</v>
      </c>
      <c r="R776" s="671">
        <v>7</v>
      </c>
      <c r="S776" s="682">
        <v>0.33333333333333331</v>
      </c>
      <c r="T776" s="706">
        <v>2</v>
      </c>
      <c r="U776" s="242">
        <v>0.5</v>
      </c>
    </row>
    <row r="777" spans="1:21" ht="14.4" customHeight="1" x14ac:dyDescent="0.3">
      <c r="A777" s="680">
        <v>18</v>
      </c>
      <c r="B777" s="671" t="s">
        <v>495</v>
      </c>
      <c r="C777" s="671">
        <v>89301184</v>
      </c>
      <c r="D777" s="703" t="s">
        <v>2440</v>
      </c>
      <c r="E777" s="704" t="s">
        <v>1605</v>
      </c>
      <c r="F777" s="671" t="s">
        <v>1586</v>
      </c>
      <c r="G777" s="671" t="s">
        <v>1652</v>
      </c>
      <c r="H777" s="671" t="s">
        <v>869</v>
      </c>
      <c r="I777" s="671" t="s">
        <v>1378</v>
      </c>
      <c r="J777" s="671" t="s">
        <v>1580</v>
      </c>
      <c r="K777" s="671" t="s">
        <v>1024</v>
      </c>
      <c r="L777" s="705">
        <v>185.9</v>
      </c>
      <c r="M777" s="705">
        <v>185.9</v>
      </c>
      <c r="N777" s="671">
        <v>1</v>
      </c>
      <c r="O777" s="706">
        <v>0.5</v>
      </c>
      <c r="P777" s="705"/>
      <c r="Q777" s="682">
        <v>0</v>
      </c>
      <c r="R777" s="671"/>
      <c r="S777" s="682">
        <v>0</v>
      </c>
      <c r="T777" s="706"/>
      <c r="U777" s="242">
        <v>0</v>
      </c>
    </row>
    <row r="778" spans="1:21" ht="14.4" customHeight="1" x14ac:dyDescent="0.3">
      <c r="A778" s="680">
        <v>18</v>
      </c>
      <c r="B778" s="671" t="s">
        <v>495</v>
      </c>
      <c r="C778" s="671">
        <v>89301184</v>
      </c>
      <c r="D778" s="703" t="s">
        <v>2440</v>
      </c>
      <c r="E778" s="704" t="s">
        <v>1605</v>
      </c>
      <c r="F778" s="671" t="s">
        <v>1586</v>
      </c>
      <c r="G778" s="671" t="s">
        <v>1635</v>
      </c>
      <c r="H778" s="671" t="s">
        <v>869</v>
      </c>
      <c r="I778" s="671" t="s">
        <v>1385</v>
      </c>
      <c r="J778" s="671" t="s">
        <v>1386</v>
      </c>
      <c r="K778" s="671" t="s">
        <v>1577</v>
      </c>
      <c r="L778" s="705">
        <v>99.27</v>
      </c>
      <c r="M778" s="705">
        <v>3970.7999999999997</v>
      </c>
      <c r="N778" s="671">
        <v>40</v>
      </c>
      <c r="O778" s="706">
        <v>13</v>
      </c>
      <c r="P778" s="705">
        <v>992.69999999999993</v>
      </c>
      <c r="Q778" s="682">
        <v>0.25</v>
      </c>
      <c r="R778" s="671">
        <v>10</v>
      </c>
      <c r="S778" s="682">
        <v>0.25</v>
      </c>
      <c r="T778" s="706">
        <v>3.5</v>
      </c>
      <c r="U778" s="242">
        <v>0.26923076923076922</v>
      </c>
    </row>
    <row r="779" spans="1:21" ht="14.4" customHeight="1" x14ac:dyDescent="0.3">
      <c r="A779" s="680">
        <v>18</v>
      </c>
      <c r="B779" s="671" t="s">
        <v>495</v>
      </c>
      <c r="C779" s="671">
        <v>89301184</v>
      </c>
      <c r="D779" s="703" t="s">
        <v>2440</v>
      </c>
      <c r="E779" s="704" t="s">
        <v>1605</v>
      </c>
      <c r="F779" s="671" t="s">
        <v>1586</v>
      </c>
      <c r="G779" s="671" t="s">
        <v>1635</v>
      </c>
      <c r="H779" s="671" t="s">
        <v>494</v>
      </c>
      <c r="I779" s="671" t="s">
        <v>1749</v>
      </c>
      <c r="J779" s="671" t="s">
        <v>1743</v>
      </c>
      <c r="K779" s="671" t="s">
        <v>1750</v>
      </c>
      <c r="L779" s="705">
        <v>264.69</v>
      </c>
      <c r="M779" s="705">
        <v>264.69</v>
      </c>
      <c r="N779" s="671">
        <v>1</v>
      </c>
      <c r="O779" s="706">
        <v>1</v>
      </c>
      <c r="P779" s="705"/>
      <c r="Q779" s="682">
        <v>0</v>
      </c>
      <c r="R779" s="671"/>
      <c r="S779" s="682">
        <v>0</v>
      </c>
      <c r="T779" s="706"/>
      <c r="U779" s="242">
        <v>0</v>
      </c>
    </row>
    <row r="780" spans="1:21" ht="14.4" customHeight="1" x14ac:dyDescent="0.3">
      <c r="A780" s="680">
        <v>18</v>
      </c>
      <c r="B780" s="671" t="s">
        <v>495</v>
      </c>
      <c r="C780" s="671">
        <v>89301184</v>
      </c>
      <c r="D780" s="703" t="s">
        <v>2440</v>
      </c>
      <c r="E780" s="704" t="s">
        <v>1605</v>
      </c>
      <c r="F780" s="671" t="s">
        <v>1586</v>
      </c>
      <c r="G780" s="671" t="s">
        <v>1635</v>
      </c>
      <c r="H780" s="671" t="s">
        <v>494</v>
      </c>
      <c r="I780" s="671" t="s">
        <v>2311</v>
      </c>
      <c r="J780" s="671" t="s">
        <v>2312</v>
      </c>
      <c r="K780" s="671" t="s">
        <v>2313</v>
      </c>
      <c r="L780" s="705">
        <v>88.34</v>
      </c>
      <c r="M780" s="705">
        <v>795.06000000000006</v>
      </c>
      <c r="N780" s="671">
        <v>9</v>
      </c>
      <c r="O780" s="706">
        <v>8</v>
      </c>
      <c r="P780" s="705">
        <v>353.36</v>
      </c>
      <c r="Q780" s="682">
        <v>0.44444444444444442</v>
      </c>
      <c r="R780" s="671">
        <v>4</v>
      </c>
      <c r="S780" s="682">
        <v>0.44444444444444442</v>
      </c>
      <c r="T780" s="706">
        <v>3</v>
      </c>
      <c r="U780" s="242">
        <v>0.375</v>
      </c>
    </row>
    <row r="781" spans="1:21" ht="14.4" customHeight="1" x14ac:dyDescent="0.3">
      <c r="A781" s="680">
        <v>18</v>
      </c>
      <c r="B781" s="671" t="s">
        <v>495</v>
      </c>
      <c r="C781" s="671">
        <v>89301184</v>
      </c>
      <c r="D781" s="703" t="s">
        <v>2440</v>
      </c>
      <c r="E781" s="704" t="s">
        <v>1605</v>
      </c>
      <c r="F781" s="671" t="s">
        <v>1586</v>
      </c>
      <c r="G781" s="671" t="s">
        <v>1688</v>
      </c>
      <c r="H781" s="671" t="s">
        <v>869</v>
      </c>
      <c r="I781" s="671" t="s">
        <v>967</v>
      </c>
      <c r="J781" s="671" t="s">
        <v>1539</v>
      </c>
      <c r="K781" s="671" t="s">
        <v>1540</v>
      </c>
      <c r="L781" s="705">
        <v>201.75</v>
      </c>
      <c r="M781" s="705">
        <v>4438.5</v>
      </c>
      <c r="N781" s="671">
        <v>22</v>
      </c>
      <c r="O781" s="706">
        <v>9.5</v>
      </c>
      <c r="P781" s="705">
        <v>807</v>
      </c>
      <c r="Q781" s="682">
        <v>0.18181818181818182</v>
      </c>
      <c r="R781" s="671">
        <v>4</v>
      </c>
      <c r="S781" s="682">
        <v>0.18181818181818182</v>
      </c>
      <c r="T781" s="706">
        <v>2</v>
      </c>
      <c r="U781" s="242">
        <v>0.21052631578947367</v>
      </c>
    </row>
    <row r="782" spans="1:21" ht="14.4" customHeight="1" x14ac:dyDescent="0.3">
      <c r="A782" s="680">
        <v>18</v>
      </c>
      <c r="B782" s="671" t="s">
        <v>495</v>
      </c>
      <c r="C782" s="671">
        <v>89301184</v>
      </c>
      <c r="D782" s="703" t="s">
        <v>2440</v>
      </c>
      <c r="E782" s="704" t="s">
        <v>1605</v>
      </c>
      <c r="F782" s="671" t="s">
        <v>1586</v>
      </c>
      <c r="G782" s="671" t="s">
        <v>1688</v>
      </c>
      <c r="H782" s="671" t="s">
        <v>869</v>
      </c>
      <c r="I782" s="671" t="s">
        <v>955</v>
      </c>
      <c r="J782" s="671" t="s">
        <v>1541</v>
      </c>
      <c r="K782" s="671" t="s">
        <v>1542</v>
      </c>
      <c r="L782" s="705">
        <v>269</v>
      </c>
      <c r="M782" s="705">
        <v>2690</v>
      </c>
      <c r="N782" s="671">
        <v>10</v>
      </c>
      <c r="O782" s="706">
        <v>4.5</v>
      </c>
      <c r="P782" s="705">
        <v>2421</v>
      </c>
      <c r="Q782" s="682">
        <v>0.9</v>
      </c>
      <c r="R782" s="671">
        <v>9</v>
      </c>
      <c r="S782" s="682">
        <v>0.9</v>
      </c>
      <c r="T782" s="706">
        <v>3.5</v>
      </c>
      <c r="U782" s="242">
        <v>0.77777777777777779</v>
      </c>
    </row>
    <row r="783" spans="1:21" ht="14.4" customHeight="1" x14ac:dyDescent="0.3">
      <c r="A783" s="680">
        <v>18</v>
      </c>
      <c r="B783" s="671" t="s">
        <v>495</v>
      </c>
      <c r="C783" s="671">
        <v>89301184</v>
      </c>
      <c r="D783" s="703" t="s">
        <v>2440</v>
      </c>
      <c r="E783" s="704" t="s">
        <v>1605</v>
      </c>
      <c r="F783" s="671" t="s">
        <v>1586</v>
      </c>
      <c r="G783" s="671" t="s">
        <v>1699</v>
      </c>
      <c r="H783" s="671" t="s">
        <v>494</v>
      </c>
      <c r="I783" s="671" t="s">
        <v>2314</v>
      </c>
      <c r="J783" s="671" t="s">
        <v>607</v>
      </c>
      <c r="K783" s="671" t="s">
        <v>2315</v>
      </c>
      <c r="L783" s="705">
        <v>82.59</v>
      </c>
      <c r="M783" s="705">
        <v>412.95000000000005</v>
      </c>
      <c r="N783" s="671">
        <v>5</v>
      </c>
      <c r="O783" s="706">
        <v>3</v>
      </c>
      <c r="P783" s="705"/>
      <c r="Q783" s="682">
        <v>0</v>
      </c>
      <c r="R783" s="671"/>
      <c r="S783" s="682">
        <v>0</v>
      </c>
      <c r="T783" s="706"/>
      <c r="U783" s="242">
        <v>0</v>
      </c>
    </row>
    <row r="784" spans="1:21" ht="14.4" customHeight="1" x14ac:dyDescent="0.3">
      <c r="A784" s="680">
        <v>18</v>
      </c>
      <c r="B784" s="671" t="s">
        <v>495</v>
      </c>
      <c r="C784" s="671">
        <v>89301184</v>
      </c>
      <c r="D784" s="703" t="s">
        <v>2440</v>
      </c>
      <c r="E784" s="704" t="s">
        <v>1605</v>
      </c>
      <c r="F784" s="671" t="s">
        <v>1586</v>
      </c>
      <c r="G784" s="671" t="s">
        <v>1699</v>
      </c>
      <c r="H784" s="671" t="s">
        <v>494</v>
      </c>
      <c r="I784" s="671" t="s">
        <v>606</v>
      </c>
      <c r="J784" s="671" t="s">
        <v>607</v>
      </c>
      <c r="K784" s="671" t="s">
        <v>1700</v>
      </c>
      <c r="L784" s="705">
        <v>98.31</v>
      </c>
      <c r="M784" s="705">
        <v>393.24</v>
      </c>
      <c r="N784" s="671">
        <v>4</v>
      </c>
      <c r="O784" s="706">
        <v>3</v>
      </c>
      <c r="P784" s="705">
        <v>98.31</v>
      </c>
      <c r="Q784" s="682">
        <v>0.25</v>
      </c>
      <c r="R784" s="671">
        <v>1</v>
      </c>
      <c r="S784" s="682">
        <v>0.25</v>
      </c>
      <c r="T784" s="706">
        <v>0.5</v>
      </c>
      <c r="U784" s="242">
        <v>0.16666666666666666</v>
      </c>
    </row>
    <row r="785" spans="1:21" ht="14.4" customHeight="1" x14ac:dyDescent="0.3">
      <c r="A785" s="680">
        <v>18</v>
      </c>
      <c r="B785" s="671" t="s">
        <v>495</v>
      </c>
      <c r="C785" s="671">
        <v>89301184</v>
      </c>
      <c r="D785" s="703" t="s">
        <v>2440</v>
      </c>
      <c r="E785" s="704" t="s">
        <v>1605</v>
      </c>
      <c r="F785" s="671" t="s">
        <v>1586</v>
      </c>
      <c r="G785" s="671" t="s">
        <v>1661</v>
      </c>
      <c r="H785" s="671" t="s">
        <v>494</v>
      </c>
      <c r="I785" s="671" t="s">
        <v>1662</v>
      </c>
      <c r="J785" s="671" t="s">
        <v>1303</v>
      </c>
      <c r="K785" s="671" t="s">
        <v>1663</v>
      </c>
      <c r="L785" s="705">
        <v>185.9</v>
      </c>
      <c r="M785" s="705">
        <v>185.9</v>
      </c>
      <c r="N785" s="671">
        <v>1</v>
      </c>
      <c r="O785" s="706">
        <v>0.5</v>
      </c>
      <c r="P785" s="705"/>
      <c r="Q785" s="682">
        <v>0</v>
      </c>
      <c r="R785" s="671"/>
      <c r="S785" s="682">
        <v>0</v>
      </c>
      <c r="T785" s="706"/>
      <c r="U785" s="242">
        <v>0</v>
      </c>
    </row>
    <row r="786" spans="1:21" ht="14.4" customHeight="1" x14ac:dyDescent="0.3">
      <c r="A786" s="680">
        <v>18</v>
      </c>
      <c r="B786" s="671" t="s">
        <v>495</v>
      </c>
      <c r="C786" s="671">
        <v>89301185</v>
      </c>
      <c r="D786" s="703" t="s">
        <v>2441</v>
      </c>
      <c r="E786" s="704" t="s">
        <v>1606</v>
      </c>
      <c r="F786" s="671" t="s">
        <v>1586</v>
      </c>
      <c r="G786" s="671" t="s">
        <v>1643</v>
      </c>
      <c r="H786" s="671" t="s">
        <v>869</v>
      </c>
      <c r="I786" s="671" t="s">
        <v>1109</v>
      </c>
      <c r="J786" s="671" t="s">
        <v>1110</v>
      </c>
      <c r="K786" s="671" t="s">
        <v>1562</v>
      </c>
      <c r="L786" s="705">
        <v>216.16</v>
      </c>
      <c r="M786" s="705">
        <v>216.16</v>
      </c>
      <c r="N786" s="671">
        <v>1</v>
      </c>
      <c r="O786" s="706">
        <v>1</v>
      </c>
      <c r="P786" s="705"/>
      <c r="Q786" s="682">
        <v>0</v>
      </c>
      <c r="R786" s="671"/>
      <c r="S786" s="682">
        <v>0</v>
      </c>
      <c r="T786" s="706"/>
      <c r="U786" s="242">
        <v>0</v>
      </c>
    </row>
    <row r="787" spans="1:21" ht="14.4" customHeight="1" x14ac:dyDescent="0.3">
      <c r="A787" s="680">
        <v>18</v>
      </c>
      <c r="B787" s="671" t="s">
        <v>495</v>
      </c>
      <c r="C787" s="671">
        <v>89301185</v>
      </c>
      <c r="D787" s="703" t="s">
        <v>2441</v>
      </c>
      <c r="E787" s="704" t="s">
        <v>1606</v>
      </c>
      <c r="F787" s="671" t="s">
        <v>1586</v>
      </c>
      <c r="G787" s="671" t="s">
        <v>1619</v>
      </c>
      <c r="H787" s="671" t="s">
        <v>869</v>
      </c>
      <c r="I787" s="671" t="s">
        <v>941</v>
      </c>
      <c r="J787" s="671" t="s">
        <v>942</v>
      </c>
      <c r="K787" s="671" t="s">
        <v>939</v>
      </c>
      <c r="L787" s="705">
        <v>232.44</v>
      </c>
      <c r="M787" s="705">
        <v>1627.08</v>
      </c>
      <c r="N787" s="671">
        <v>7</v>
      </c>
      <c r="O787" s="706">
        <v>2</v>
      </c>
      <c r="P787" s="705"/>
      <c r="Q787" s="682">
        <v>0</v>
      </c>
      <c r="R787" s="671"/>
      <c r="S787" s="682">
        <v>0</v>
      </c>
      <c r="T787" s="706"/>
      <c r="U787" s="242">
        <v>0</v>
      </c>
    </row>
    <row r="788" spans="1:21" ht="14.4" customHeight="1" x14ac:dyDescent="0.3">
      <c r="A788" s="680">
        <v>18</v>
      </c>
      <c r="B788" s="671" t="s">
        <v>495</v>
      </c>
      <c r="C788" s="671">
        <v>89301185</v>
      </c>
      <c r="D788" s="703" t="s">
        <v>2441</v>
      </c>
      <c r="E788" s="704" t="s">
        <v>1606</v>
      </c>
      <c r="F788" s="671" t="s">
        <v>1586</v>
      </c>
      <c r="G788" s="671" t="s">
        <v>1632</v>
      </c>
      <c r="H788" s="671" t="s">
        <v>494</v>
      </c>
      <c r="I788" s="671" t="s">
        <v>1080</v>
      </c>
      <c r="J788" s="671" t="s">
        <v>1633</v>
      </c>
      <c r="K788" s="671" t="s">
        <v>1634</v>
      </c>
      <c r="L788" s="705">
        <v>20.079999999999998</v>
      </c>
      <c r="M788" s="705">
        <v>20.079999999999998</v>
      </c>
      <c r="N788" s="671">
        <v>1</v>
      </c>
      <c r="O788" s="706">
        <v>0.5</v>
      </c>
      <c r="P788" s="705"/>
      <c r="Q788" s="682">
        <v>0</v>
      </c>
      <c r="R788" s="671"/>
      <c r="S788" s="682">
        <v>0</v>
      </c>
      <c r="T788" s="706"/>
      <c r="U788" s="242">
        <v>0</v>
      </c>
    </row>
    <row r="789" spans="1:21" ht="14.4" customHeight="1" x14ac:dyDescent="0.3">
      <c r="A789" s="680">
        <v>18</v>
      </c>
      <c r="B789" s="671" t="s">
        <v>495</v>
      </c>
      <c r="C789" s="671">
        <v>89301185</v>
      </c>
      <c r="D789" s="703" t="s">
        <v>2441</v>
      </c>
      <c r="E789" s="704" t="s">
        <v>1606</v>
      </c>
      <c r="F789" s="671" t="s">
        <v>1586</v>
      </c>
      <c r="G789" s="671" t="s">
        <v>1668</v>
      </c>
      <c r="H789" s="671" t="s">
        <v>494</v>
      </c>
      <c r="I789" s="671" t="s">
        <v>1238</v>
      </c>
      <c r="J789" s="671" t="s">
        <v>1239</v>
      </c>
      <c r="K789" s="671" t="s">
        <v>1882</v>
      </c>
      <c r="L789" s="705">
        <v>59.43</v>
      </c>
      <c r="M789" s="705">
        <v>178.29</v>
      </c>
      <c r="N789" s="671">
        <v>3</v>
      </c>
      <c r="O789" s="706">
        <v>0.5</v>
      </c>
      <c r="P789" s="705"/>
      <c r="Q789" s="682">
        <v>0</v>
      </c>
      <c r="R789" s="671"/>
      <c r="S789" s="682">
        <v>0</v>
      </c>
      <c r="T789" s="706"/>
      <c r="U789" s="242">
        <v>0</v>
      </c>
    </row>
    <row r="790" spans="1:21" ht="14.4" customHeight="1" x14ac:dyDescent="0.3">
      <c r="A790" s="680">
        <v>18</v>
      </c>
      <c r="B790" s="671" t="s">
        <v>495</v>
      </c>
      <c r="C790" s="671">
        <v>89301185</v>
      </c>
      <c r="D790" s="703" t="s">
        <v>2441</v>
      </c>
      <c r="E790" s="704" t="s">
        <v>1606</v>
      </c>
      <c r="F790" s="671" t="s">
        <v>1586</v>
      </c>
      <c r="G790" s="671" t="s">
        <v>1620</v>
      </c>
      <c r="H790" s="671" t="s">
        <v>869</v>
      </c>
      <c r="I790" s="671" t="s">
        <v>1696</v>
      </c>
      <c r="J790" s="671" t="s">
        <v>1697</v>
      </c>
      <c r="K790" s="671" t="s">
        <v>1698</v>
      </c>
      <c r="L790" s="705">
        <v>411.52</v>
      </c>
      <c r="M790" s="705">
        <v>823.04</v>
      </c>
      <c r="N790" s="671">
        <v>2</v>
      </c>
      <c r="O790" s="706">
        <v>1</v>
      </c>
      <c r="P790" s="705"/>
      <c r="Q790" s="682">
        <v>0</v>
      </c>
      <c r="R790" s="671"/>
      <c r="S790" s="682">
        <v>0</v>
      </c>
      <c r="T790" s="706"/>
      <c r="U790" s="242">
        <v>0</v>
      </c>
    </row>
    <row r="791" spans="1:21" ht="14.4" customHeight="1" x14ac:dyDescent="0.3">
      <c r="A791" s="680">
        <v>18</v>
      </c>
      <c r="B791" s="671" t="s">
        <v>495</v>
      </c>
      <c r="C791" s="671">
        <v>89301185</v>
      </c>
      <c r="D791" s="703" t="s">
        <v>2441</v>
      </c>
      <c r="E791" s="704" t="s">
        <v>1606</v>
      </c>
      <c r="F791" s="671" t="s">
        <v>1586</v>
      </c>
      <c r="G791" s="671" t="s">
        <v>1620</v>
      </c>
      <c r="H791" s="671" t="s">
        <v>869</v>
      </c>
      <c r="I791" s="671" t="s">
        <v>1722</v>
      </c>
      <c r="J791" s="671" t="s">
        <v>1723</v>
      </c>
      <c r="K791" s="671" t="s">
        <v>523</v>
      </c>
      <c r="L791" s="705">
        <v>154.32</v>
      </c>
      <c r="M791" s="705">
        <v>462.96</v>
      </c>
      <c r="N791" s="671">
        <v>3</v>
      </c>
      <c r="O791" s="706">
        <v>0.5</v>
      </c>
      <c r="P791" s="705"/>
      <c r="Q791" s="682">
        <v>0</v>
      </c>
      <c r="R791" s="671"/>
      <c r="S791" s="682">
        <v>0</v>
      </c>
      <c r="T791" s="706"/>
      <c r="U791" s="242">
        <v>0</v>
      </c>
    </row>
    <row r="792" spans="1:21" ht="14.4" customHeight="1" x14ac:dyDescent="0.3">
      <c r="A792" s="680">
        <v>18</v>
      </c>
      <c r="B792" s="671" t="s">
        <v>495</v>
      </c>
      <c r="C792" s="671">
        <v>89301185</v>
      </c>
      <c r="D792" s="703" t="s">
        <v>2441</v>
      </c>
      <c r="E792" s="704" t="s">
        <v>1606</v>
      </c>
      <c r="F792" s="671" t="s">
        <v>1586</v>
      </c>
      <c r="G792" s="671" t="s">
        <v>1677</v>
      </c>
      <c r="H792" s="671" t="s">
        <v>869</v>
      </c>
      <c r="I792" s="671" t="s">
        <v>2061</v>
      </c>
      <c r="J792" s="671" t="s">
        <v>964</v>
      </c>
      <c r="K792" s="671" t="s">
        <v>1994</v>
      </c>
      <c r="L792" s="705">
        <v>130.1</v>
      </c>
      <c r="M792" s="705">
        <v>780.59999999999991</v>
      </c>
      <c r="N792" s="671">
        <v>6</v>
      </c>
      <c r="O792" s="706">
        <v>0.5</v>
      </c>
      <c r="P792" s="705"/>
      <c r="Q792" s="682">
        <v>0</v>
      </c>
      <c r="R792" s="671"/>
      <c r="S792" s="682">
        <v>0</v>
      </c>
      <c r="T792" s="706"/>
      <c r="U792" s="242">
        <v>0</v>
      </c>
    </row>
    <row r="793" spans="1:21" ht="14.4" customHeight="1" x14ac:dyDescent="0.3">
      <c r="A793" s="680">
        <v>18</v>
      </c>
      <c r="B793" s="671" t="s">
        <v>495</v>
      </c>
      <c r="C793" s="671">
        <v>89301185</v>
      </c>
      <c r="D793" s="703" t="s">
        <v>2441</v>
      </c>
      <c r="E793" s="704" t="s">
        <v>1606</v>
      </c>
      <c r="F793" s="671" t="s">
        <v>1586</v>
      </c>
      <c r="G793" s="671" t="s">
        <v>2325</v>
      </c>
      <c r="H793" s="671" t="s">
        <v>494</v>
      </c>
      <c r="I793" s="671" t="s">
        <v>2326</v>
      </c>
      <c r="J793" s="671" t="s">
        <v>2327</v>
      </c>
      <c r="K793" s="671" t="s">
        <v>2328</v>
      </c>
      <c r="L793" s="705">
        <v>0</v>
      </c>
      <c r="M793" s="705">
        <v>0</v>
      </c>
      <c r="N793" s="671">
        <v>1</v>
      </c>
      <c r="O793" s="706">
        <v>1</v>
      </c>
      <c r="P793" s="705"/>
      <c r="Q793" s="682"/>
      <c r="R793" s="671"/>
      <c r="S793" s="682">
        <v>0</v>
      </c>
      <c r="T793" s="706"/>
      <c r="U793" s="242">
        <v>0</v>
      </c>
    </row>
    <row r="794" spans="1:21" ht="14.4" customHeight="1" x14ac:dyDescent="0.3">
      <c r="A794" s="680">
        <v>18</v>
      </c>
      <c r="B794" s="671" t="s">
        <v>495</v>
      </c>
      <c r="C794" s="671">
        <v>89301185</v>
      </c>
      <c r="D794" s="703" t="s">
        <v>2441</v>
      </c>
      <c r="E794" s="704" t="s">
        <v>1606</v>
      </c>
      <c r="F794" s="671" t="s">
        <v>1586</v>
      </c>
      <c r="G794" s="671" t="s">
        <v>1635</v>
      </c>
      <c r="H794" s="671" t="s">
        <v>869</v>
      </c>
      <c r="I794" s="671" t="s">
        <v>975</v>
      </c>
      <c r="J794" s="671" t="s">
        <v>976</v>
      </c>
      <c r="K794" s="671" t="s">
        <v>977</v>
      </c>
      <c r="L794" s="705">
        <v>132.35</v>
      </c>
      <c r="M794" s="705">
        <v>397.04999999999995</v>
      </c>
      <c r="N794" s="671">
        <v>3</v>
      </c>
      <c r="O794" s="706">
        <v>1</v>
      </c>
      <c r="P794" s="705"/>
      <c r="Q794" s="682">
        <v>0</v>
      </c>
      <c r="R794" s="671"/>
      <c r="S794" s="682">
        <v>0</v>
      </c>
      <c r="T794" s="706"/>
      <c r="U794" s="242">
        <v>0</v>
      </c>
    </row>
    <row r="795" spans="1:21" ht="14.4" customHeight="1" x14ac:dyDescent="0.3">
      <c r="A795" s="680">
        <v>18</v>
      </c>
      <c r="B795" s="671" t="s">
        <v>495</v>
      </c>
      <c r="C795" s="671">
        <v>89301185</v>
      </c>
      <c r="D795" s="703" t="s">
        <v>2441</v>
      </c>
      <c r="E795" s="704" t="s">
        <v>1606</v>
      </c>
      <c r="F795" s="671" t="s">
        <v>1586</v>
      </c>
      <c r="G795" s="671" t="s">
        <v>1688</v>
      </c>
      <c r="H795" s="671" t="s">
        <v>869</v>
      </c>
      <c r="I795" s="671" t="s">
        <v>955</v>
      </c>
      <c r="J795" s="671" t="s">
        <v>1541</v>
      </c>
      <c r="K795" s="671" t="s">
        <v>1542</v>
      </c>
      <c r="L795" s="705">
        <v>269</v>
      </c>
      <c r="M795" s="705">
        <v>538</v>
      </c>
      <c r="N795" s="671">
        <v>2</v>
      </c>
      <c r="O795" s="706">
        <v>0.5</v>
      </c>
      <c r="P795" s="705"/>
      <c r="Q795" s="682">
        <v>0</v>
      </c>
      <c r="R795" s="671"/>
      <c r="S795" s="682">
        <v>0</v>
      </c>
      <c r="T795" s="706"/>
      <c r="U795" s="242">
        <v>0</v>
      </c>
    </row>
    <row r="796" spans="1:21" ht="14.4" customHeight="1" x14ac:dyDescent="0.3">
      <c r="A796" s="680">
        <v>18</v>
      </c>
      <c r="B796" s="671" t="s">
        <v>495</v>
      </c>
      <c r="C796" s="671">
        <v>89301185</v>
      </c>
      <c r="D796" s="703" t="s">
        <v>2441</v>
      </c>
      <c r="E796" s="704" t="s">
        <v>1606</v>
      </c>
      <c r="F796" s="671" t="s">
        <v>1586</v>
      </c>
      <c r="G796" s="671" t="s">
        <v>1982</v>
      </c>
      <c r="H796" s="671" t="s">
        <v>494</v>
      </c>
      <c r="I796" s="671" t="s">
        <v>1064</v>
      </c>
      <c r="J796" s="671" t="s">
        <v>1065</v>
      </c>
      <c r="K796" s="671" t="s">
        <v>1066</v>
      </c>
      <c r="L796" s="705">
        <v>76.650000000000006</v>
      </c>
      <c r="M796" s="705">
        <v>76.650000000000006</v>
      </c>
      <c r="N796" s="671">
        <v>1</v>
      </c>
      <c r="O796" s="706">
        <v>0.5</v>
      </c>
      <c r="P796" s="705"/>
      <c r="Q796" s="682">
        <v>0</v>
      </c>
      <c r="R796" s="671"/>
      <c r="S796" s="682">
        <v>0</v>
      </c>
      <c r="T796" s="706"/>
      <c r="U796" s="242">
        <v>0</v>
      </c>
    </row>
    <row r="797" spans="1:21" ht="14.4" customHeight="1" x14ac:dyDescent="0.3">
      <c r="A797" s="680">
        <v>18</v>
      </c>
      <c r="B797" s="671" t="s">
        <v>495</v>
      </c>
      <c r="C797" s="671">
        <v>89301185</v>
      </c>
      <c r="D797" s="703" t="s">
        <v>2441</v>
      </c>
      <c r="E797" s="704" t="s">
        <v>1606</v>
      </c>
      <c r="F797" s="671" t="s">
        <v>1586</v>
      </c>
      <c r="G797" s="671" t="s">
        <v>1699</v>
      </c>
      <c r="H797" s="671" t="s">
        <v>494</v>
      </c>
      <c r="I797" s="671" t="s">
        <v>606</v>
      </c>
      <c r="J797" s="671" t="s">
        <v>607</v>
      </c>
      <c r="K797" s="671" t="s">
        <v>1700</v>
      </c>
      <c r="L797" s="705">
        <v>98.31</v>
      </c>
      <c r="M797" s="705">
        <v>196.62</v>
      </c>
      <c r="N797" s="671">
        <v>2</v>
      </c>
      <c r="O797" s="706">
        <v>1</v>
      </c>
      <c r="P797" s="705"/>
      <c r="Q797" s="682">
        <v>0</v>
      </c>
      <c r="R797" s="671"/>
      <c r="S797" s="682">
        <v>0</v>
      </c>
      <c r="T797" s="706"/>
      <c r="U797" s="242">
        <v>0</v>
      </c>
    </row>
    <row r="798" spans="1:21" ht="14.4" customHeight="1" x14ac:dyDescent="0.3">
      <c r="A798" s="680">
        <v>18</v>
      </c>
      <c r="B798" s="671" t="s">
        <v>495</v>
      </c>
      <c r="C798" s="671">
        <v>89301185</v>
      </c>
      <c r="D798" s="703" t="s">
        <v>2441</v>
      </c>
      <c r="E798" s="704" t="s">
        <v>1606</v>
      </c>
      <c r="F798" s="671" t="s">
        <v>1586</v>
      </c>
      <c r="G798" s="671" t="s">
        <v>1657</v>
      </c>
      <c r="H798" s="671" t="s">
        <v>494</v>
      </c>
      <c r="I798" s="671" t="s">
        <v>1658</v>
      </c>
      <c r="J798" s="671" t="s">
        <v>1659</v>
      </c>
      <c r="K798" s="671" t="s">
        <v>1660</v>
      </c>
      <c r="L798" s="705">
        <v>432.32</v>
      </c>
      <c r="M798" s="705">
        <v>1296.96</v>
      </c>
      <c r="N798" s="671">
        <v>3</v>
      </c>
      <c r="O798" s="706">
        <v>1.5</v>
      </c>
      <c r="P798" s="705"/>
      <c r="Q798" s="682">
        <v>0</v>
      </c>
      <c r="R798" s="671"/>
      <c r="S798" s="682">
        <v>0</v>
      </c>
      <c r="T798" s="706"/>
      <c r="U798" s="242">
        <v>0</v>
      </c>
    </row>
    <row r="799" spans="1:21" ht="14.4" customHeight="1" x14ac:dyDescent="0.3">
      <c r="A799" s="680">
        <v>18</v>
      </c>
      <c r="B799" s="671" t="s">
        <v>495</v>
      </c>
      <c r="C799" s="671">
        <v>89301185</v>
      </c>
      <c r="D799" s="703" t="s">
        <v>2441</v>
      </c>
      <c r="E799" s="704" t="s">
        <v>1606</v>
      </c>
      <c r="F799" s="671" t="s">
        <v>1586</v>
      </c>
      <c r="G799" s="671" t="s">
        <v>1665</v>
      </c>
      <c r="H799" s="671" t="s">
        <v>494</v>
      </c>
      <c r="I799" s="671" t="s">
        <v>2261</v>
      </c>
      <c r="J799" s="671" t="s">
        <v>2011</v>
      </c>
      <c r="K799" s="671" t="s">
        <v>1651</v>
      </c>
      <c r="L799" s="705">
        <v>0</v>
      </c>
      <c r="M799" s="705">
        <v>0</v>
      </c>
      <c r="N799" s="671">
        <v>1</v>
      </c>
      <c r="O799" s="706">
        <v>0.5</v>
      </c>
      <c r="P799" s="705"/>
      <c r="Q799" s="682"/>
      <c r="R799" s="671"/>
      <c r="S799" s="682">
        <v>0</v>
      </c>
      <c r="T799" s="706"/>
      <c r="U799" s="242">
        <v>0</v>
      </c>
    </row>
    <row r="800" spans="1:21" ht="14.4" customHeight="1" x14ac:dyDescent="0.3">
      <c r="A800" s="680">
        <v>18</v>
      </c>
      <c r="B800" s="671" t="s">
        <v>495</v>
      </c>
      <c r="C800" s="671">
        <v>89301185</v>
      </c>
      <c r="D800" s="703" t="s">
        <v>2441</v>
      </c>
      <c r="E800" s="704" t="s">
        <v>1608</v>
      </c>
      <c r="F800" s="671" t="s">
        <v>1586</v>
      </c>
      <c r="G800" s="671" t="s">
        <v>1713</v>
      </c>
      <c r="H800" s="671" t="s">
        <v>494</v>
      </c>
      <c r="I800" s="671" t="s">
        <v>556</v>
      </c>
      <c r="J800" s="671" t="s">
        <v>1837</v>
      </c>
      <c r="K800" s="671" t="s">
        <v>1655</v>
      </c>
      <c r="L800" s="705">
        <v>18.940000000000001</v>
      </c>
      <c r="M800" s="705">
        <v>56.820000000000007</v>
      </c>
      <c r="N800" s="671">
        <v>3</v>
      </c>
      <c r="O800" s="706">
        <v>1</v>
      </c>
      <c r="P800" s="705"/>
      <c r="Q800" s="682">
        <v>0</v>
      </c>
      <c r="R800" s="671"/>
      <c r="S800" s="682">
        <v>0</v>
      </c>
      <c r="T800" s="706"/>
      <c r="U800" s="242">
        <v>0</v>
      </c>
    </row>
    <row r="801" spans="1:21" ht="14.4" customHeight="1" x14ac:dyDescent="0.3">
      <c r="A801" s="680">
        <v>18</v>
      </c>
      <c r="B801" s="671" t="s">
        <v>495</v>
      </c>
      <c r="C801" s="671">
        <v>89301185</v>
      </c>
      <c r="D801" s="703" t="s">
        <v>2441</v>
      </c>
      <c r="E801" s="704" t="s">
        <v>1608</v>
      </c>
      <c r="F801" s="671" t="s">
        <v>1586</v>
      </c>
      <c r="G801" s="671" t="s">
        <v>1754</v>
      </c>
      <c r="H801" s="671" t="s">
        <v>494</v>
      </c>
      <c r="I801" s="671" t="s">
        <v>1755</v>
      </c>
      <c r="J801" s="671" t="s">
        <v>1756</v>
      </c>
      <c r="K801" s="671" t="s">
        <v>523</v>
      </c>
      <c r="L801" s="705">
        <v>216.16</v>
      </c>
      <c r="M801" s="705">
        <v>432.32</v>
      </c>
      <c r="N801" s="671">
        <v>2</v>
      </c>
      <c r="O801" s="706">
        <v>0.5</v>
      </c>
      <c r="P801" s="705"/>
      <c r="Q801" s="682">
        <v>0</v>
      </c>
      <c r="R801" s="671"/>
      <c r="S801" s="682">
        <v>0</v>
      </c>
      <c r="T801" s="706"/>
      <c r="U801" s="242">
        <v>0</v>
      </c>
    </row>
    <row r="802" spans="1:21" ht="14.4" customHeight="1" x14ac:dyDescent="0.3">
      <c r="A802" s="680">
        <v>18</v>
      </c>
      <c r="B802" s="671" t="s">
        <v>495</v>
      </c>
      <c r="C802" s="671">
        <v>89301185</v>
      </c>
      <c r="D802" s="703" t="s">
        <v>2441</v>
      </c>
      <c r="E802" s="704" t="s">
        <v>1608</v>
      </c>
      <c r="F802" s="671" t="s">
        <v>1586</v>
      </c>
      <c r="G802" s="671" t="s">
        <v>1668</v>
      </c>
      <c r="H802" s="671" t="s">
        <v>494</v>
      </c>
      <c r="I802" s="671" t="s">
        <v>1171</v>
      </c>
      <c r="J802" s="671" t="s">
        <v>1669</v>
      </c>
      <c r="K802" s="671" t="s">
        <v>1670</v>
      </c>
      <c r="L802" s="705">
        <v>55.71</v>
      </c>
      <c r="M802" s="705">
        <v>55.71</v>
      </c>
      <c r="N802" s="671">
        <v>1</v>
      </c>
      <c r="O802" s="706">
        <v>1</v>
      </c>
      <c r="P802" s="705"/>
      <c r="Q802" s="682">
        <v>0</v>
      </c>
      <c r="R802" s="671"/>
      <c r="S802" s="682">
        <v>0</v>
      </c>
      <c r="T802" s="706"/>
      <c r="U802" s="242">
        <v>0</v>
      </c>
    </row>
    <row r="803" spans="1:21" ht="14.4" customHeight="1" x14ac:dyDescent="0.3">
      <c r="A803" s="680">
        <v>18</v>
      </c>
      <c r="B803" s="671" t="s">
        <v>495</v>
      </c>
      <c r="C803" s="671">
        <v>89301185</v>
      </c>
      <c r="D803" s="703" t="s">
        <v>2441</v>
      </c>
      <c r="E803" s="704" t="s">
        <v>1608</v>
      </c>
      <c r="F803" s="671" t="s">
        <v>1586</v>
      </c>
      <c r="G803" s="671" t="s">
        <v>1668</v>
      </c>
      <c r="H803" s="671" t="s">
        <v>494</v>
      </c>
      <c r="I803" s="671" t="s">
        <v>1238</v>
      </c>
      <c r="J803" s="671" t="s">
        <v>1239</v>
      </c>
      <c r="K803" s="671" t="s">
        <v>1882</v>
      </c>
      <c r="L803" s="705">
        <v>59.43</v>
      </c>
      <c r="M803" s="705">
        <v>59.43</v>
      </c>
      <c r="N803" s="671">
        <v>1</v>
      </c>
      <c r="O803" s="706">
        <v>1</v>
      </c>
      <c r="P803" s="705"/>
      <c r="Q803" s="682">
        <v>0</v>
      </c>
      <c r="R803" s="671"/>
      <c r="S803" s="682">
        <v>0</v>
      </c>
      <c r="T803" s="706"/>
      <c r="U803" s="242">
        <v>0</v>
      </c>
    </row>
    <row r="804" spans="1:21" ht="14.4" customHeight="1" x14ac:dyDescent="0.3">
      <c r="A804" s="680">
        <v>18</v>
      </c>
      <c r="B804" s="671" t="s">
        <v>495</v>
      </c>
      <c r="C804" s="671">
        <v>89301185</v>
      </c>
      <c r="D804" s="703" t="s">
        <v>2441</v>
      </c>
      <c r="E804" s="704" t="s">
        <v>1608</v>
      </c>
      <c r="F804" s="671" t="s">
        <v>1586</v>
      </c>
      <c r="G804" s="671" t="s">
        <v>1677</v>
      </c>
      <c r="H804" s="671" t="s">
        <v>869</v>
      </c>
      <c r="I804" s="671" t="s">
        <v>1898</v>
      </c>
      <c r="J804" s="671" t="s">
        <v>1366</v>
      </c>
      <c r="K804" s="671" t="s">
        <v>1899</v>
      </c>
      <c r="L804" s="705">
        <v>578.23</v>
      </c>
      <c r="M804" s="705">
        <v>578.23</v>
      </c>
      <c r="N804" s="671">
        <v>1</v>
      </c>
      <c r="O804" s="706">
        <v>0.5</v>
      </c>
      <c r="P804" s="705">
        <v>578.23</v>
      </c>
      <c r="Q804" s="682">
        <v>1</v>
      </c>
      <c r="R804" s="671">
        <v>1</v>
      </c>
      <c r="S804" s="682">
        <v>1</v>
      </c>
      <c r="T804" s="706">
        <v>0.5</v>
      </c>
      <c r="U804" s="242">
        <v>1</v>
      </c>
    </row>
    <row r="805" spans="1:21" ht="14.4" customHeight="1" x14ac:dyDescent="0.3">
      <c r="A805" s="680">
        <v>18</v>
      </c>
      <c r="B805" s="671" t="s">
        <v>495</v>
      </c>
      <c r="C805" s="671">
        <v>89301185</v>
      </c>
      <c r="D805" s="703" t="s">
        <v>2441</v>
      </c>
      <c r="E805" s="704" t="s">
        <v>1608</v>
      </c>
      <c r="F805" s="671" t="s">
        <v>1586</v>
      </c>
      <c r="G805" s="671" t="s">
        <v>1680</v>
      </c>
      <c r="H805" s="671" t="s">
        <v>494</v>
      </c>
      <c r="I805" s="671" t="s">
        <v>1048</v>
      </c>
      <c r="J805" s="671" t="s">
        <v>1049</v>
      </c>
      <c r="K805" s="671" t="s">
        <v>1681</v>
      </c>
      <c r="L805" s="705">
        <v>66.13</v>
      </c>
      <c r="M805" s="705">
        <v>198.39</v>
      </c>
      <c r="N805" s="671">
        <v>3</v>
      </c>
      <c r="O805" s="706">
        <v>0.5</v>
      </c>
      <c r="P805" s="705"/>
      <c r="Q805" s="682">
        <v>0</v>
      </c>
      <c r="R805" s="671"/>
      <c r="S805" s="682">
        <v>0</v>
      </c>
      <c r="T805" s="706"/>
      <c r="U805" s="242">
        <v>0</v>
      </c>
    </row>
    <row r="806" spans="1:21" ht="14.4" customHeight="1" x14ac:dyDescent="0.3">
      <c r="A806" s="680">
        <v>18</v>
      </c>
      <c r="B806" s="671" t="s">
        <v>495</v>
      </c>
      <c r="C806" s="671">
        <v>89301185</v>
      </c>
      <c r="D806" s="703" t="s">
        <v>2441</v>
      </c>
      <c r="E806" s="704" t="s">
        <v>1608</v>
      </c>
      <c r="F806" s="671" t="s">
        <v>1586</v>
      </c>
      <c r="G806" s="671" t="s">
        <v>1682</v>
      </c>
      <c r="H806" s="671" t="s">
        <v>494</v>
      </c>
      <c r="I806" s="671" t="s">
        <v>819</v>
      </c>
      <c r="J806" s="671" t="s">
        <v>820</v>
      </c>
      <c r="K806" s="671" t="s">
        <v>821</v>
      </c>
      <c r="L806" s="705">
        <v>295.45</v>
      </c>
      <c r="M806" s="705">
        <v>1181.8</v>
      </c>
      <c r="N806" s="671">
        <v>4</v>
      </c>
      <c r="O806" s="706">
        <v>1</v>
      </c>
      <c r="P806" s="705"/>
      <c r="Q806" s="682">
        <v>0</v>
      </c>
      <c r="R806" s="671"/>
      <c r="S806" s="682">
        <v>0</v>
      </c>
      <c r="T806" s="706"/>
      <c r="U806" s="242">
        <v>0</v>
      </c>
    </row>
    <row r="807" spans="1:21" ht="14.4" customHeight="1" x14ac:dyDescent="0.3">
      <c r="A807" s="680">
        <v>18</v>
      </c>
      <c r="B807" s="671" t="s">
        <v>495</v>
      </c>
      <c r="C807" s="671">
        <v>89301185</v>
      </c>
      <c r="D807" s="703" t="s">
        <v>2441</v>
      </c>
      <c r="E807" s="704" t="s">
        <v>1608</v>
      </c>
      <c r="F807" s="671" t="s">
        <v>1586</v>
      </c>
      <c r="G807" s="671" t="s">
        <v>1682</v>
      </c>
      <c r="H807" s="671" t="s">
        <v>494</v>
      </c>
      <c r="I807" s="671" t="s">
        <v>743</v>
      </c>
      <c r="J807" s="671" t="s">
        <v>744</v>
      </c>
      <c r="K807" s="671" t="s">
        <v>745</v>
      </c>
      <c r="L807" s="705">
        <v>295.45</v>
      </c>
      <c r="M807" s="705">
        <v>590.9</v>
      </c>
      <c r="N807" s="671">
        <v>2</v>
      </c>
      <c r="O807" s="706">
        <v>1</v>
      </c>
      <c r="P807" s="705"/>
      <c r="Q807" s="682">
        <v>0</v>
      </c>
      <c r="R807" s="671"/>
      <c r="S807" s="682">
        <v>0</v>
      </c>
      <c r="T807" s="706"/>
      <c r="U807" s="242">
        <v>0</v>
      </c>
    </row>
    <row r="808" spans="1:21" ht="14.4" customHeight="1" x14ac:dyDescent="0.3">
      <c r="A808" s="680">
        <v>18</v>
      </c>
      <c r="B808" s="671" t="s">
        <v>495</v>
      </c>
      <c r="C808" s="671">
        <v>89301185</v>
      </c>
      <c r="D808" s="703" t="s">
        <v>2441</v>
      </c>
      <c r="E808" s="704" t="s">
        <v>1608</v>
      </c>
      <c r="F808" s="671" t="s">
        <v>1586</v>
      </c>
      <c r="G808" s="671" t="s">
        <v>1665</v>
      </c>
      <c r="H808" s="671" t="s">
        <v>494</v>
      </c>
      <c r="I808" s="671" t="s">
        <v>2009</v>
      </c>
      <c r="J808" s="671" t="s">
        <v>1037</v>
      </c>
      <c r="K808" s="671" t="s">
        <v>1651</v>
      </c>
      <c r="L808" s="705">
        <v>0</v>
      </c>
      <c r="M808" s="705">
        <v>0</v>
      </c>
      <c r="N808" s="671">
        <v>1</v>
      </c>
      <c r="O808" s="706">
        <v>0.5</v>
      </c>
      <c r="P808" s="705">
        <v>0</v>
      </c>
      <c r="Q808" s="682"/>
      <c r="R808" s="671">
        <v>1</v>
      </c>
      <c r="S808" s="682">
        <v>1</v>
      </c>
      <c r="T808" s="706">
        <v>0.5</v>
      </c>
      <c r="U808" s="242">
        <v>1</v>
      </c>
    </row>
    <row r="809" spans="1:21" ht="14.4" customHeight="1" x14ac:dyDescent="0.3">
      <c r="A809" s="680">
        <v>18</v>
      </c>
      <c r="B809" s="671" t="s">
        <v>495</v>
      </c>
      <c r="C809" s="671">
        <v>89301185</v>
      </c>
      <c r="D809" s="703" t="s">
        <v>2441</v>
      </c>
      <c r="E809" s="704" t="s">
        <v>1610</v>
      </c>
      <c r="F809" s="671" t="s">
        <v>1586</v>
      </c>
      <c r="G809" s="671" t="s">
        <v>1701</v>
      </c>
      <c r="H809" s="671" t="s">
        <v>494</v>
      </c>
      <c r="I809" s="671" t="s">
        <v>1076</v>
      </c>
      <c r="J809" s="671" t="s">
        <v>1077</v>
      </c>
      <c r="K809" s="671" t="s">
        <v>1078</v>
      </c>
      <c r="L809" s="705">
        <v>997</v>
      </c>
      <c r="M809" s="705">
        <v>1994</v>
      </c>
      <c r="N809" s="671">
        <v>2</v>
      </c>
      <c r="O809" s="706">
        <v>0.5</v>
      </c>
      <c r="P809" s="705"/>
      <c r="Q809" s="682">
        <v>0</v>
      </c>
      <c r="R809" s="671"/>
      <c r="S809" s="682">
        <v>0</v>
      </c>
      <c r="T809" s="706"/>
      <c r="U809" s="242">
        <v>0</v>
      </c>
    </row>
    <row r="810" spans="1:21" ht="14.4" customHeight="1" x14ac:dyDescent="0.3">
      <c r="A810" s="680">
        <v>18</v>
      </c>
      <c r="B810" s="671" t="s">
        <v>495</v>
      </c>
      <c r="C810" s="671">
        <v>89301185</v>
      </c>
      <c r="D810" s="703" t="s">
        <v>2441</v>
      </c>
      <c r="E810" s="704" t="s">
        <v>1610</v>
      </c>
      <c r="F810" s="671" t="s">
        <v>1586</v>
      </c>
      <c r="G810" s="671" t="s">
        <v>1701</v>
      </c>
      <c r="H810" s="671" t="s">
        <v>494</v>
      </c>
      <c r="I810" s="671" t="s">
        <v>1806</v>
      </c>
      <c r="J810" s="671" t="s">
        <v>1077</v>
      </c>
      <c r="K810" s="671" t="s">
        <v>1807</v>
      </c>
      <c r="L810" s="705">
        <v>2990.99</v>
      </c>
      <c r="M810" s="705">
        <v>2990.99</v>
      </c>
      <c r="N810" s="671">
        <v>1</v>
      </c>
      <c r="O810" s="706">
        <v>0.5</v>
      </c>
      <c r="P810" s="705">
        <v>2990.99</v>
      </c>
      <c r="Q810" s="682">
        <v>1</v>
      </c>
      <c r="R810" s="671">
        <v>1</v>
      </c>
      <c r="S810" s="682">
        <v>1</v>
      </c>
      <c r="T810" s="706">
        <v>0.5</v>
      </c>
      <c r="U810" s="242">
        <v>1</v>
      </c>
    </row>
    <row r="811" spans="1:21" ht="14.4" customHeight="1" x14ac:dyDescent="0.3">
      <c r="A811" s="680">
        <v>18</v>
      </c>
      <c r="B811" s="671" t="s">
        <v>495</v>
      </c>
      <c r="C811" s="671">
        <v>89301185</v>
      </c>
      <c r="D811" s="703" t="s">
        <v>2441</v>
      </c>
      <c r="E811" s="704" t="s">
        <v>1610</v>
      </c>
      <c r="F811" s="671" t="s">
        <v>1586</v>
      </c>
      <c r="G811" s="671" t="s">
        <v>1704</v>
      </c>
      <c r="H811" s="671" t="s">
        <v>869</v>
      </c>
      <c r="I811" s="671" t="s">
        <v>2329</v>
      </c>
      <c r="J811" s="671" t="s">
        <v>2330</v>
      </c>
      <c r="K811" s="671" t="s">
        <v>2331</v>
      </c>
      <c r="L811" s="705">
        <v>25.03</v>
      </c>
      <c r="M811" s="705">
        <v>50.06</v>
      </c>
      <c r="N811" s="671">
        <v>2</v>
      </c>
      <c r="O811" s="706">
        <v>0.5</v>
      </c>
      <c r="P811" s="705">
        <v>50.06</v>
      </c>
      <c r="Q811" s="682">
        <v>1</v>
      </c>
      <c r="R811" s="671">
        <v>2</v>
      </c>
      <c r="S811" s="682">
        <v>1</v>
      </c>
      <c r="T811" s="706">
        <v>0.5</v>
      </c>
      <c r="U811" s="242">
        <v>1</v>
      </c>
    </row>
    <row r="812" spans="1:21" ht="14.4" customHeight="1" x14ac:dyDescent="0.3">
      <c r="A812" s="680">
        <v>18</v>
      </c>
      <c r="B812" s="671" t="s">
        <v>495</v>
      </c>
      <c r="C812" s="671">
        <v>89301185</v>
      </c>
      <c r="D812" s="703" t="s">
        <v>2441</v>
      </c>
      <c r="E812" s="704" t="s">
        <v>1610</v>
      </c>
      <c r="F812" s="671" t="s">
        <v>1586</v>
      </c>
      <c r="G812" s="671" t="s">
        <v>1704</v>
      </c>
      <c r="H812" s="671" t="s">
        <v>869</v>
      </c>
      <c r="I812" s="671" t="s">
        <v>899</v>
      </c>
      <c r="J812" s="671" t="s">
        <v>1531</v>
      </c>
      <c r="K812" s="671" t="s">
        <v>1532</v>
      </c>
      <c r="L812" s="705">
        <v>6.98</v>
      </c>
      <c r="M812" s="705">
        <v>76.78</v>
      </c>
      <c r="N812" s="671">
        <v>11</v>
      </c>
      <c r="O812" s="706">
        <v>2</v>
      </c>
      <c r="P812" s="705"/>
      <c r="Q812" s="682">
        <v>0</v>
      </c>
      <c r="R812" s="671"/>
      <c r="S812" s="682">
        <v>0</v>
      </c>
      <c r="T812" s="706"/>
      <c r="U812" s="242">
        <v>0</v>
      </c>
    </row>
    <row r="813" spans="1:21" ht="14.4" customHeight="1" x14ac:dyDescent="0.3">
      <c r="A813" s="680">
        <v>18</v>
      </c>
      <c r="B813" s="671" t="s">
        <v>495</v>
      </c>
      <c r="C813" s="671">
        <v>89301185</v>
      </c>
      <c r="D813" s="703" t="s">
        <v>2441</v>
      </c>
      <c r="E813" s="704" t="s">
        <v>1610</v>
      </c>
      <c r="F813" s="671" t="s">
        <v>1586</v>
      </c>
      <c r="G813" s="671" t="s">
        <v>1704</v>
      </c>
      <c r="H813" s="671" t="s">
        <v>869</v>
      </c>
      <c r="I813" s="671" t="s">
        <v>1705</v>
      </c>
      <c r="J813" s="671" t="s">
        <v>1706</v>
      </c>
      <c r="K813" s="671" t="s">
        <v>1707</v>
      </c>
      <c r="L813" s="705">
        <v>10.73</v>
      </c>
      <c r="M813" s="705">
        <v>21.46</v>
      </c>
      <c r="N813" s="671">
        <v>2</v>
      </c>
      <c r="O813" s="706">
        <v>1.5</v>
      </c>
      <c r="P813" s="705">
        <v>10.73</v>
      </c>
      <c r="Q813" s="682">
        <v>0.5</v>
      </c>
      <c r="R813" s="671">
        <v>1</v>
      </c>
      <c r="S813" s="682">
        <v>0.5</v>
      </c>
      <c r="T813" s="706">
        <v>0.5</v>
      </c>
      <c r="U813" s="242">
        <v>0.33333333333333331</v>
      </c>
    </row>
    <row r="814" spans="1:21" ht="14.4" customHeight="1" x14ac:dyDescent="0.3">
      <c r="A814" s="680">
        <v>18</v>
      </c>
      <c r="B814" s="671" t="s">
        <v>495</v>
      </c>
      <c r="C814" s="671">
        <v>89301185</v>
      </c>
      <c r="D814" s="703" t="s">
        <v>2441</v>
      </c>
      <c r="E814" s="704" t="s">
        <v>1610</v>
      </c>
      <c r="F814" s="671" t="s">
        <v>1586</v>
      </c>
      <c r="G814" s="671" t="s">
        <v>1704</v>
      </c>
      <c r="H814" s="671" t="s">
        <v>869</v>
      </c>
      <c r="I814" s="671" t="s">
        <v>1356</v>
      </c>
      <c r="J814" s="671" t="s">
        <v>1578</v>
      </c>
      <c r="K814" s="671" t="s">
        <v>1317</v>
      </c>
      <c r="L814" s="705">
        <v>17.690000000000001</v>
      </c>
      <c r="M814" s="705">
        <v>88.450000000000017</v>
      </c>
      <c r="N814" s="671">
        <v>5</v>
      </c>
      <c r="O814" s="706">
        <v>1</v>
      </c>
      <c r="P814" s="705"/>
      <c r="Q814" s="682">
        <v>0</v>
      </c>
      <c r="R814" s="671"/>
      <c r="S814" s="682">
        <v>0</v>
      </c>
      <c r="T814" s="706"/>
      <c r="U814" s="242">
        <v>0</v>
      </c>
    </row>
    <row r="815" spans="1:21" ht="14.4" customHeight="1" x14ac:dyDescent="0.3">
      <c r="A815" s="680">
        <v>18</v>
      </c>
      <c r="B815" s="671" t="s">
        <v>495</v>
      </c>
      <c r="C815" s="671">
        <v>89301185</v>
      </c>
      <c r="D815" s="703" t="s">
        <v>2441</v>
      </c>
      <c r="E815" s="704" t="s">
        <v>1610</v>
      </c>
      <c r="F815" s="671" t="s">
        <v>1586</v>
      </c>
      <c r="G815" s="671" t="s">
        <v>1820</v>
      </c>
      <c r="H815" s="671" t="s">
        <v>494</v>
      </c>
      <c r="I815" s="671" t="s">
        <v>1821</v>
      </c>
      <c r="J815" s="671" t="s">
        <v>1822</v>
      </c>
      <c r="K815" s="671" t="s">
        <v>1823</v>
      </c>
      <c r="L815" s="705">
        <v>53.77</v>
      </c>
      <c r="M815" s="705">
        <v>107.54</v>
      </c>
      <c r="N815" s="671">
        <v>2</v>
      </c>
      <c r="O815" s="706">
        <v>0.5</v>
      </c>
      <c r="P815" s="705"/>
      <c r="Q815" s="682">
        <v>0</v>
      </c>
      <c r="R815" s="671"/>
      <c r="S815" s="682">
        <v>0</v>
      </c>
      <c r="T815" s="706"/>
      <c r="U815" s="242">
        <v>0</v>
      </c>
    </row>
    <row r="816" spans="1:21" ht="14.4" customHeight="1" x14ac:dyDescent="0.3">
      <c r="A816" s="680">
        <v>18</v>
      </c>
      <c r="B816" s="671" t="s">
        <v>495</v>
      </c>
      <c r="C816" s="671">
        <v>89301185</v>
      </c>
      <c r="D816" s="703" t="s">
        <v>2441</v>
      </c>
      <c r="E816" s="704" t="s">
        <v>1610</v>
      </c>
      <c r="F816" s="671" t="s">
        <v>1586</v>
      </c>
      <c r="G816" s="671" t="s">
        <v>1781</v>
      </c>
      <c r="H816" s="671" t="s">
        <v>494</v>
      </c>
      <c r="I816" s="671" t="s">
        <v>1198</v>
      </c>
      <c r="J816" s="671" t="s">
        <v>1783</v>
      </c>
      <c r="K816" s="671" t="s">
        <v>1784</v>
      </c>
      <c r="L816" s="705">
        <v>0</v>
      </c>
      <c r="M816" s="705">
        <v>0</v>
      </c>
      <c r="N816" s="671">
        <v>2</v>
      </c>
      <c r="O816" s="706">
        <v>1</v>
      </c>
      <c r="P816" s="705">
        <v>0</v>
      </c>
      <c r="Q816" s="682"/>
      <c r="R816" s="671">
        <v>1</v>
      </c>
      <c r="S816" s="682">
        <v>0.5</v>
      </c>
      <c r="T816" s="706">
        <v>0.5</v>
      </c>
      <c r="U816" s="242">
        <v>0.5</v>
      </c>
    </row>
    <row r="817" spans="1:21" ht="14.4" customHeight="1" x14ac:dyDescent="0.3">
      <c r="A817" s="680">
        <v>18</v>
      </c>
      <c r="B817" s="671" t="s">
        <v>495</v>
      </c>
      <c r="C817" s="671">
        <v>89301185</v>
      </c>
      <c r="D817" s="703" t="s">
        <v>2441</v>
      </c>
      <c r="E817" s="704" t="s">
        <v>1610</v>
      </c>
      <c r="F817" s="671" t="s">
        <v>1586</v>
      </c>
      <c r="G817" s="671" t="s">
        <v>1781</v>
      </c>
      <c r="H817" s="671" t="s">
        <v>494</v>
      </c>
      <c r="I817" s="671" t="s">
        <v>1831</v>
      </c>
      <c r="J817" s="671" t="s">
        <v>1832</v>
      </c>
      <c r="K817" s="671" t="s">
        <v>1833</v>
      </c>
      <c r="L817" s="705">
        <v>0</v>
      </c>
      <c r="M817" s="705">
        <v>0</v>
      </c>
      <c r="N817" s="671">
        <v>1</v>
      </c>
      <c r="O817" s="706">
        <v>1</v>
      </c>
      <c r="P817" s="705"/>
      <c r="Q817" s="682"/>
      <c r="R817" s="671"/>
      <c r="S817" s="682">
        <v>0</v>
      </c>
      <c r="T817" s="706"/>
      <c r="U817" s="242">
        <v>0</v>
      </c>
    </row>
    <row r="818" spans="1:21" ht="14.4" customHeight="1" x14ac:dyDescent="0.3">
      <c r="A818" s="680">
        <v>18</v>
      </c>
      <c r="B818" s="671" t="s">
        <v>495</v>
      </c>
      <c r="C818" s="671">
        <v>89301185</v>
      </c>
      <c r="D818" s="703" t="s">
        <v>2441</v>
      </c>
      <c r="E818" s="704" t="s">
        <v>1610</v>
      </c>
      <c r="F818" s="671" t="s">
        <v>1586</v>
      </c>
      <c r="G818" s="671" t="s">
        <v>1781</v>
      </c>
      <c r="H818" s="671" t="s">
        <v>494</v>
      </c>
      <c r="I818" s="671" t="s">
        <v>2082</v>
      </c>
      <c r="J818" s="671" t="s">
        <v>1832</v>
      </c>
      <c r="K818" s="671" t="s">
        <v>1833</v>
      </c>
      <c r="L818" s="705">
        <v>0</v>
      </c>
      <c r="M818" s="705">
        <v>0</v>
      </c>
      <c r="N818" s="671">
        <v>4</v>
      </c>
      <c r="O818" s="706">
        <v>2</v>
      </c>
      <c r="P818" s="705">
        <v>0</v>
      </c>
      <c r="Q818" s="682"/>
      <c r="R818" s="671">
        <v>1</v>
      </c>
      <c r="S818" s="682">
        <v>0.25</v>
      </c>
      <c r="T818" s="706">
        <v>0.5</v>
      </c>
      <c r="U818" s="242">
        <v>0.25</v>
      </c>
    </row>
    <row r="819" spans="1:21" ht="14.4" customHeight="1" x14ac:dyDescent="0.3">
      <c r="A819" s="680">
        <v>18</v>
      </c>
      <c r="B819" s="671" t="s">
        <v>495</v>
      </c>
      <c r="C819" s="671">
        <v>89301185</v>
      </c>
      <c r="D819" s="703" t="s">
        <v>2441</v>
      </c>
      <c r="E819" s="704" t="s">
        <v>1610</v>
      </c>
      <c r="F819" s="671" t="s">
        <v>1586</v>
      </c>
      <c r="G819" s="671" t="s">
        <v>2332</v>
      </c>
      <c r="H819" s="671" t="s">
        <v>494</v>
      </c>
      <c r="I819" s="671" t="s">
        <v>2333</v>
      </c>
      <c r="J819" s="671" t="s">
        <v>2334</v>
      </c>
      <c r="K819" s="671" t="s">
        <v>2335</v>
      </c>
      <c r="L819" s="705">
        <v>666.11</v>
      </c>
      <c r="M819" s="705">
        <v>1332.22</v>
      </c>
      <c r="N819" s="671">
        <v>2</v>
      </c>
      <c r="O819" s="706">
        <v>1</v>
      </c>
      <c r="P819" s="705">
        <v>1332.22</v>
      </c>
      <c r="Q819" s="682">
        <v>1</v>
      </c>
      <c r="R819" s="671">
        <v>2</v>
      </c>
      <c r="S819" s="682">
        <v>1</v>
      </c>
      <c r="T819" s="706">
        <v>1</v>
      </c>
      <c r="U819" s="242">
        <v>1</v>
      </c>
    </row>
    <row r="820" spans="1:21" ht="14.4" customHeight="1" x14ac:dyDescent="0.3">
      <c r="A820" s="680">
        <v>18</v>
      </c>
      <c r="B820" s="671" t="s">
        <v>495</v>
      </c>
      <c r="C820" s="671">
        <v>89301185</v>
      </c>
      <c r="D820" s="703" t="s">
        <v>2441</v>
      </c>
      <c r="E820" s="704" t="s">
        <v>1610</v>
      </c>
      <c r="F820" s="671" t="s">
        <v>1586</v>
      </c>
      <c r="G820" s="671" t="s">
        <v>1745</v>
      </c>
      <c r="H820" s="671" t="s">
        <v>494</v>
      </c>
      <c r="I820" s="671" t="s">
        <v>1746</v>
      </c>
      <c r="J820" s="671" t="s">
        <v>1299</v>
      </c>
      <c r="K820" s="671" t="s">
        <v>1747</v>
      </c>
      <c r="L820" s="705">
        <v>185.9</v>
      </c>
      <c r="M820" s="705">
        <v>557.70000000000005</v>
      </c>
      <c r="N820" s="671">
        <v>3</v>
      </c>
      <c r="O820" s="706">
        <v>1</v>
      </c>
      <c r="P820" s="705">
        <v>185.9</v>
      </c>
      <c r="Q820" s="682">
        <v>0.33333333333333331</v>
      </c>
      <c r="R820" s="671">
        <v>1</v>
      </c>
      <c r="S820" s="682">
        <v>0.33333333333333331</v>
      </c>
      <c r="T820" s="706">
        <v>0.5</v>
      </c>
      <c r="U820" s="242">
        <v>0.5</v>
      </c>
    </row>
    <row r="821" spans="1:21" ht="14.4" customHeight="1" x14ac:dyDescent="0.3">
      <c r="A821" s="680">
        <v>18</v>
      </c>
      <c r="B821" s="671" t="s">
        <v>495</v>
      </c>
      <c r="C821" s="671">
        <v>89301185</v>
      </c>
      <c r="D821" s="703" t="s">
        <v>2441</v>
      </c>
      <c r="E821" s="704" t="s">
        <v>1610</v>
      </c>
      <c r="F821" s="671" t="s">
        <v>1586</v>
      </c>
      <c r="G821" s="671" t="s">
        <v>2036</v>
      </c>
      <c r="H821" s="671" t="s">
        <v>494</v>
      </c>
      <c r="I821" s="671" t="s">
        <v>2336</v>
      </c>
      <c r="J821" s="671" t="s">
        <v>2337</v>
      </c>
      <c r="K821" s="671" t="s">
        <v>1504</v>
      </c>
      <c r="L821" s="705">
        <v>37.369999999999997</v>
      </c>
      <c r="M821" s="705">
        <v>112.10999999999999</v>
      </c>
      <c r="N821" s="671">
        <v>3</v>
      </c>
      <c r="O821" s="706">
        <v>0.5</v>
      </c>
      <c r="P821" s="705"/>
      <c r="Q821" s="682">
        <v>0</v>
      </c>
      <c r="R821" s="671"/>
      <c r="S821" s="682">
        <v>0</v>
      </c>
      <c r="T821" s="706"/>
      <c r="U821" s="242">
        <v>0</v>
      </c>
    </row>
    <row r="822" spans="1:21" ht="14.4" customHeight="1" x14ac:dyDescent="0.3">
      <c r="A822" s="680">
        <v>18</v>
      </c>
      <c r="B822" s="671" t="s">
        <v>495</v>
      </c>
      <c r="C822" s="671">
        <v>89301185</v>
      </c>
      <c r="D822" s="703" t="s">
        <v>2441</v>
      </c>
      <c r="E822" s="704" t="s">
        <v>1610</v>
      </c>
      <c r="F822" s="671" t="s">
        <v>1586</v>
      </c>
      <c r="G822" s="671" t="s">
        <v>2036</v>
      </c>
      <c r="H822" s="671" t="s">
        <v>494</v>
      </c>
      <c r="I822" s="671" t="s">
        <v>2338</v>
      </c>
      <c r="J822" s="671" t="s">
        <v>2337</v>
      </c>
      <c r="K822" s="671" t="s">
        <v>2339</v>
      </c>
      <c r="L822" s="705">
        <v>60.64</v>
      </c>
      <c r="M822" s="705">
        <v>181.92000000000002</v>
      </c>
      <c r="N822" s="671">
        <v>3</v>
      </c>
      <c r="O822" s="706">
        <v>1</v>
      </c>
      <c r="P822" s="705">
        <v>60.64</v>
      </c>
      <c r="Q822" s="682">
        <v>0.33333333333333331</v>
      </c>
      <c r="R822" s="671">
        <v>1</v>
      </c>
      <c r="S822" s="682">
        <v>0.33333333333333331</v>
      </c>
      <c r="T822" s="706">
        <v>0.5</v>
      </c>
      <c r="U822" s="242">
        <v>0.5</v>
      </c>
    </row>
    <row r="823" spans="1:21" ht="14.4" customHeight="1" x14ac:dyDescent="0.3">
      <c r="A823" s="680">
        <v>18</v>
      </c>
      <c r="B823" s="671" t="s">
        <v>495</v>
      </c>
      <c r="C823" s="671">
        <v>89301185</v>
      </c>
      <c r="D823" s="703" t="s">
        <v>2441</v>
      </c>
      <c r="E823" s="704" t="s">
        <v>1610</v>
      </c>
      <c r="F823" s="671" t="s">
        <v>1586</v>
      </c>
      <c r="G823" s="671" t="s">
        <v>2166</v>
      </c>
      <c r="H823" s="671" t="s">
        <v>494</v>
      </c>
      <c r="I823" s="671" t="s">
        <v>2340</v>
      </c>
      <c r="J823" s="671" t="s">
        <v>2168</v>
      </c>
      <c r="K823" s="671" t="s">
        <v>2169</v>
      </c>
      <c r="L823" s="705">
        <v>0</v>
      </c>
      <c r="M823" s="705">
        <v>0</v>
      </c>
      <c r="N823" s="671">
        <v>1</v>
      </c>
      <c r="O823" s="706"/>
      <c r="P823" s="705"/>
      <c r="Q823" s="682"/>
      <c r="R823" s="671"/>
      <c r="S823" s="682">
        <v>0</v>
      </c>
      <c r="T823" s="706"/>
      <c r="U823" s="242"/>
    </row>
    <row r="824" spans="1:21" ht="14.4" customHeight="1" x14ac:dyDescent="0.3">
      <c r="A824" s="680">
        <v>18</v>
      </c>
      <c r="B824" s="671" t="s">
        <v>495</v>
      </c>
      <c r="C824" s="671">
        <v>89301185</v>
      </c>
      <c r="D824" s="703" t="s">
        <v>2441</v>
      </c>
      <c r="E824" s="704" t="s">
        <v>1610</v>
      </c>
      <c r="F824" s="671" t="s">
        <v>1586</v>
      </c>
      <c r="G824" s="671" t="s">
        <v>1643</v>
      </c>
      <c r="H824" s="671" t="s">
        <v>869</v>
      </c>
      <c r="I824" s="671" t="s">
        <v>921</v>
      </c>
      <c r="J824" s="671" t="s">
        <v>922</v>
      </c>
      <c r="K824" s="671" t="s">
        <v>1535</v>
      </c>
      <c r="L824" s="705">
        <v>162.13</v>
      </c>
      <c r="M824" s="705">
        <v>648.52</v>
      </c>
      <c r="N824" s="671">
        <v>4</v>
      </c>
      <c r="O824" s="706">
        <v>1</v>
      </c>
      <c r="P824" s="705"/>
      <c r="Q824" s="682">
        <v>0</v>
      </c>
      <c r="R824" s="671"/>
      <c r="S824" s="682">
        <v>0</v>
      </c>
      <c r="T824" s="706"/>
      <c r="U824" s="242">
        <v>0</v>
      </c>
    </row>
    <row r="825" spans="1:21" ht="14.4" customHeight="1" x14ac:dyDescent="0.3">
      <c r="A825" s="680">
        <v>18</v>
      </c>
      <c r="B825" s="671" t="s">
        <v>495</v>
      </c>
      <c r="C825" s="671">
        <v>89301185</v>
      </c>
      <c r="D825" s="703" t="s">
        <v>2441</v>
      </c>
      <c r="E825" s="704" t="s">
        <v>1610</v>
      </c>
      <c r="F825" s="671" t="s">
        <v>1586</v>
      </c>
      <c r="G825" s="671" t="s">
        <v>1643</v>
      </c>
      <c r="H825" s="671" t="s">
        <v>869</v>
      </c>
      <c r="I825" s="671" t="s">
        <v>1109</v>
      </c>
      <c r="J825" s="671" t="s">
        <v>1110</v>
      </c>
      <c r="K825" s="671" t="s">
        <v>1562</v>
      </c>
      <c r="L825" s="705">
        <v>216.16</v>
      </c>
      <c r="M825" s="705">
        <v>7781.7599999999984</v>
      </c>
      <c r="N825" s="671">
        <v>36</v>
      </c>
      <c r="O825" s="706">
        <v>10.5</v>
      </c>
      <c r="P825" s="705">
        <v>432.32</v>
      </c>
      <c r="Q825" s="682">
        <v>5.5555555555555566E-2</v>
      </c>
      <c r="R825" s="671">
        <v>2</v>
      </c>
      <c r="S825" s="682">
        <v>5.5555555555555552E-2</v>
      </c>
      <c r="T825" s="706">
        <v>0.5</v>
      </c>
      <c r="U825" s="242">
        <v>4.7619047619047616E-2</v>
      </c>
    </row>
    <row r="826" spans="1:21" ht="14.4" customHeight="1" x14ac:dyDescent="0.3">
      <c r="A826" s="680">
        <v>18</v>
      </c>
      <c r="B826" s="671" t="s">
        <v>495</v>
      </c>
      <c r="C826" s="671">
        <v>89301185</v>
      </c>
      <c r="D826" s="703" t="s">
        <v>2441</v>
      </c>
      <c r="E826" s="704" t="s">
        <v>1610</v>
      </c>
      <c r="F826" s="671" t="s">
        <v>1586</v>
      </c>
      <c r="G826" s="671" t="s">
        <v>1643</v>
      </c>
      <c r="H826" s="671" t="s">
        <v>869</v>
      </c>
      <c r="I826" s="671" t="s">
        <v>1835</v>
      </c>
      <c r="J826" s="671" t="s">
        <v>1110</v>
      </c>
      <c r="K826" s="671" t="s">
        <v>1836</v>
      </c>
      <c r="L826" s="705">
        <v>432.32</v>
      </c>
      <c r="M826" s="705">
        <v>432.32</v>
      </c>
      <c r="N826" s="671">
        <v>1</v>
      </c>
      <c r="O826" s="706">
        <v>1</v>
      </c>
      <c r="P826" s="705">
        <v>432.32</v>
      </c>
      <c r="Q826" s="682">
        <v>1</v>
      </c>
      <c r="R826" s="671">
        <v>1</v>
      </c>
      <c r="S826" s="682">
        <v>1</v>
      </c>
      <c r="T826" s="706">
        <v>1</v>
      </c>
      <c r="U826" s="242">
        <v>1</v>
      </c>
    </row>
    <row r="827" spans="1:21" ht="14.4" customHeight="1" x14ac:dyDescent="0.3">
      <c r="A827" s="680">
        <v>18</v>
      </c>
      <c r="B827" s="671" t="s">
        <v>495</v>
      </c>
      <c r="C827" s="671">
        <v>89301185</v>
      </c>
      <c r="D827" s="703" t="s">
        <v>2441</v>
      </c>
      <c r="E827" s="704" t="s">
        <v>1610</v>
      </c>
      <c r="F827" s="671" t="s">
        <v>1586</v>
      </c>
      <c r="G827" s="671" t="s">
        <v>1643</v>
      </c>
      <c r="H827" s="671" t="s">
        <v>494</v>
      </c>
      <c r="I827" s="671" t="s">
        <v>2152</v>
      </c>
      <c r="J827" s="671" t="s">
        <v>2153</v>
      </c>
      <c r="K827" s="671" t="s">
        <v>1092</v>
      </c>
      <c r="L827" s="705">
        <v>201.75</v>
      </c>
      <c r="M827" s="705">
        <v>605.25</v>
      </c>
      <c r="N827" s="671">
        <v>3</v>
      </c>
      <c r="O827" s="706">
        <v>1</v>
      </c>
      <c r="P827" s="705"/>
      <c r="Q827" s="682">
        <v>0</v>
      </c>
      <c r="R827" s="671"/>
      <c r="S827" s="682">
        <v>0</v>
      </c>
      <c r="T827" s="706"/>
      <c r="U827" s="242">
        <v>0</v>
      </c>
    </row>
    <row r="828" spans="1:21" ht="14.4" customHeight="1" x14ac:dyDescent="0.3">
      <c r="A828" s="680">
        <v>18</v>
      </c>
      <c r="B828" s="671" t="s">
        <v>495</v>
      </c>
      <c r="C828" s="671">
        <v>89301185</v>
      </c>
      <c r="D828" s="703" t="s">
        <v>2441</v>
      </c>
      <c r="E828" s="704" t="s">
        <v>1610</v>
      </c>
      <c r="F828" s="671" t="s">
        <v>1586</v>
      </c>
      <c r="G828" s="671" t="s">
        <v>1713</v>
      </c>
      <c r="H828" s="671" t="s">
        <v>494</v>
      </c>
      <c r="I828" s="671" t="s">
        <v>552</v>
      </c>
      <c r="J828" s="671" t="s">
        <v>1714</v>
      </c>
      <c r="K828" s="671" t="s">
        <v>1715</v>
      </c>
      <c r="L828" s="705">
        <v>14.2</v>
      </c>
      <c r="M828" s="705">
        <v>28.4</v>
      </c>
      <c r="N828" s="671">
        <v>2</v>
      </c>
      <c r="O828" s="706">
        <v>1.5</v>
      </c>
      <c r="P828" s="705"/>
      <c r="Q828" s="682">
        <v>0</v>
      </c>
      <c r="R828" s="671"/>
      <c r="S828" s="682">
        <v>0</v>
      </c>
      <c r="T828" s="706"/>
      <c r="U828" s="242">
        <v>0</v>
      </c>
    </row>
    <row r="829" spans="1:21" ht="14.4" customHeight="1" x14ac:dyDescent="0.3">
      <c r="A829" s="680">
        <v>18</v>
      </c>
      <c r="B829" s="671" t="s">
        <v>495</v>
      </c>
      <c r="C829" s="671">
        <v>89301185</v>
      </c>
      <c r="D829" s="703" t="s">
        <v>2441</v>
      </c>
      <c r="E829" s="704" t="s">
        <v>1610</v>
      </c>
      <c r="F829" s="671" t="s">
        <v>1586</v>
      </c>
      <c r="G829" s="671" t="s">
        <v>1713</v>
      </c>
      <c r="H829" s="671" t="s">
        <v>494</v>
      </c>
      <c r="I829" s="671" t="s">
        <v>556</v>
      </c>
      <c r="J829" s="671" t="s">
        <v>1837</v>
      </c>
      <c r="K829" s="671" t="s">
        <v>1655</v>
      </c>
      <c r="L829" s="705">
        <v>18.940000000000001</v>
      </c>
      <c r="M829" s="705">
        <v>284.10000000000002</v>
      </c>
      <c r="N829" s="671">
        <v>15</v>
      </c>
      <c r="O829" s="706">
        <v>4.5</v>
      </c>
      <c r="P829" s="705"/>
      <c r="Q829" s="682">
        <v>0</v>
      </c>
      <c r="R829" s="671"/>
      <c r="S829" s="682">
        <v>0</v>
      </c>
      <c r="T829" s="706"/>
      <c r="U829" s="242">
        <v>0</v>
      </c>
    </row>
    <row r="830" spans="1:21" ht="14.4" customHeight="1" x14ac:dyDescent="0.3">
      <c r="A830" s="680">
        <v>18</v>
      </c>
      <c r="B830" s="671" t="s">
        <v>495</v>
      </c>
      <c r="C830" s="671">
        <v>89301185</v>
      </c>
      <c r="D830" s="703" t="s">
        <v>2441</v>
      </c>
      <c r="E830" s="704" t="s">
        <v>1610</v>
      </c>
      <c r="F830" s="671" t="s">
        <v>1586</v>
      </c>
      <c r="G830" s="671" t="s">
        <v>2170</v>
      </c>
      <c r="H830" s="671" t="s">
        <v>494</v>
      </c>
      <c r="I830" s="671" t="s">
        <v>2171</v>
      </c>
      <c r="J830" s="671" t="s">
        <v>2172</v>
      </c>
      <c r="K830" s="671" t="s">
        <v>2173</v>
      </c>
      <c r="L830" s="705">
        <v>0</v>
      </c>
      <c r="M830" s="705">
        <v>0</v>
      </c>
      <c r="N830" s="671">
        <v>3</v>
      </c>
      <c r="O830" s="706">
        <v>2.5</v>
      </c>
      <c r="P830" s="705">
        <v>0</v>
      </c>
      <c r="Q830" s="682"/>
      <c r="R830" s="671">
        <v>2</v>
      </c>
      <c r="S830" s="682">
        <v>0.66666666666666663</v>
      </c>
      <c r="T830" s="706">
        <v>1.5</v>
      </c>
      <c r="U830" s="242">
        <v>0.6</v>
      </c>
    </row>
    <row r="831" spans="1:21" ht="14.4" customHeight="1" x14ac:dyDescent="0.3">
      <c r="A831" s="680">
        <v>18</v>
      </c>
      <c r="B831" s="671" t="s">
        <v>495</v>
      </c>
      <c r="C831" s="671">
        <v>89301185</v>
      </c>
      <c r="D831" s="703" t="s">
        <v>2441</v>
      </c>
      <c r="E831" s="704" t="s">
        <v>1610</v>
      </c>
      <c r="F831" s="671" t="s">
        <v>1586</v>
      </c>
      <c r="G831" s="671" t="s">
        <v>1716</v>
      </c>
      <c r="H831" s="671" t="s">
        <v>494</v>
      </c>
      <c r="I831" s="671" t="s">
        <v>1279</v>
      </c>
      <c r="J831" s="671" t="s">
        <v>1280</v>
      </c>
      <c r="K831" s="671" t="s">
        <v>678</v>
      </c>
      <c r="L831" s="705">
        <v>77.42</v>
      </c>
      <c r="M831" s="705">
        <v>77.42</v>
      </c>
      <c r="N831" s="671">
        <v>1</v>
      </c>
      <c r="O831" s="706">
        <v>0.5</v>
      </c>
      <c r="P831" s="705"/>
      <c r="Q831" s="682">
        <v>0</v>
      </c>
      <c r="R831" s="671"/>
      <c r="S831" s="682">
        <v>0</v>
      </c>
      <c r="T831" s="706"/>
      <c r="U831" s="242">
        <v>0</v>
      </c>
    </row>
    <row r="832" spans="1:21" ht="14.4" customHeight="1" x14ac:dyDescent="0.3">
      <c r="A832" s="680">
        <v>18</v>
      </c>
      <c r="B832" s="671" t="s">
        <v>495</v>
      </c>
      <c r="C832" s="671">
        <v>89301185</v>
      </c>
      <c r="D832" s="703" t="s">
        <v>2441</v>
      </c>
      <c r="E832" s="704" t="s">
        <v>1610</v>
      </c>
      <c r="F832" s="671" t="s">
        <v>1586</v>
      </c>
      <c r="G832" s="671" t="s">
        <v>1619</v>
      </c>
      <c r="H832" s="671" t="s">
        <v>869</v>
      </c>
      <c r="I832" s="671" t="s">
        <v>941</v>
      </c>
      <c r="J832" s="671" t="s">
        <v>942</v>
      </c>
      <c r="K832" s="671" t="s">
        <v>939</v>
      </c>
      <c r="L832" s="705">
        <v>232.44</v>
      </c>
      <c r="M832" s="705">
        <v>20687.16</v>
      </c>
      <c r="N832" s="671">
        <v>89</v>
      </c>
      <c r="O832" s="706">
        <v>27</v>
      </c>
      <c r="P832" s="705"/>
      <c r="Q832" s="682">
        <v>0</v>
      </c>
      <c r="R832" s="671"/>
      <c r="S832" s="682">
        <v>0</v>
      </c>
      <c r="T832" s="706"/>
      <c r="U832" s="242">
        <v>0</v>
      </c>
    </row>
    <row r="833" spans="1:21" ht="14.4" customHeight="1" x14ac:dyDescent="0.3">
      <c r="A833" s="680">
        <v>18</v>
      </c>
      <c r="B833" s="671" t="s">
        <v>495</v>
      </c>
      <c r="C833" s="671">
        <v>89301185</v>
      </c>
      <c r="D833" s="703" t="s">
        <v>2441</v>
      </c>
      <c r="E833" s="704" t="s">
        <v>1610</v>
      </c>
      <c r="F833" s="671" t="s">
        <v>1586</v>
      </c>
      <c r="G833" s="671" t="s">
        <v>1619</v>
      </c>
      <c r="H833" s="671" t="s">
        <v>494</v>
      </c>
      <c r="I833" s="671" t="s">
        <v>1855</v>
      </c>
      <c r="J833" s="671" t="s">
        <v>1856</v>
      </c>
      <c r="K833" s="671" t="s">
        <v>1857</v>
      </c>
      <c r="L833" s="705">
        <v>201.75</v>
      </c>
      <c r="M833" s="705">
        <v>1008.75</v>
      </c>
      <c r="N833" s="671">
        <v>5</v>
      </c>
      <c r="O833" s="706">
        <v>1.5</v>
      </c>
      <c r="P833" s="705">
        <v>403.5</v>
      </c>
      <c r="Q833" s="682">
        <v>0.4</v>
      </c>
      <c r="R833" s="671">
        <v>2</v>
      </c>
      <c r="S833" s="682">
        <v>0.4</v>
      </c>
      <c r="T833" s="706">
        <v>1</v>
      </c>
      <c r="U833" s="242">
        <v>0.66666666666666663</v>
      </c>
    </row>
    <row r="834" spans="1:21" ht="14.4" customHeight="1" x14ac:dyDescent="0.3">
      <c r="A834" s="680">
        <v>18</v>
      </c>
      <c r="B834" s="671" t="s">
        <v>495</v>
      </c>
      <c r="C834" s="671">
        <v>89301185</v>
      </c>
      <c r="D834" s="703" t="s">
        <v>2441</v>
      </c>
      <c r="E834" s="704" t="s">
        <v>1610</v>
      </c>
      <c r="F834" s="671" t="s">
        <v>1586</v>
      </c>
      <c r="G834" s="671" t="s">
        <v>1754</v>
      </c>
      <c r="H834" s="671" t="s">
        <v>494</v>
      </c>
      <c r="I834" s="671" t="s">
        <v>1755</v>
      </c>
      <c r="J834" s="671" t="s">
        <v>1756</v>
      </c>
      <c r="K834" s="671" t="s">
        <v>523</v>
      </c>
      <c r="L834" s="705">
        <v>216.16</v>
      </c>
      <c r="M834" s="705">
        <v>1080.8</v>
      </c>
      <c r="N834" s="671">
        <v>5</v>
      </c>
      <c r="O834" s="706">
        <v>0.5</v>
      </c>
      <c r="P834" s="705"/>
      <c r="Q834" s="682">
        <v>0</v>
      </c>
      <c r="R834" s="671"/>
      <c r="S834" s="682">
        <v>0</v>
      </c>
      <c r="T834" s="706"/>
      <c r="U834" s="242">
        <v>0</v>
      </c>
    </row>
    <row r="835" spans="1:21" ht="14.4" customHeight="1" x14ac:dyDescent="0.3">
      <c r="A835" s="680">
        <v>18</v>
      </c>
      <c r="B835" s="671" t="s">
        <v>495</v>
      </c>
      <c r="C835" s="671">
        <v>89301185</v>
      </c>
      <c r="D835" s="703" t="s">
        <v>2441</v>
      </c>
      <c r="E835" s="704" t="s">
        <v>1610</v>
      </c>
      <c r="F835" s="671" t="s">
        <v>1586</v>
      </c>
      <c r="G835" s="671" t="s">
        <v>1867</v>
      </c>
      <c r="H835" s="671" t="s">
        <v>869</v>
      </c>
      <c r="I835" s="671" t="s">
        <v>1868</v>
      </c>
      <c r="J835" s="671" t="s">
        <v>1869</v>
      </c>
      <c r="K835" s="671" t="s">
        <v>1870</v>
      </c>
      <c r="L835" s="705">
        <v>887.05</v>
      </c>
      <c r="M835" s="705">
        <v>887.05</v>
      </c>
      <c r="N835" s="671">
        <v>1</v>
      </c>
      <c r="O835" s="706">
        <v>1</v>
      </c>
      <c r="P835" s="705"/>
      <c r="Q835" s="682">
        <v>0</v>
      </c>
      <c r="R835" s="671"/>
      <c r="S835" s="682">
        <v>0</v>
      </c>
      <c r="T835" s="706"/>
      <c r="U835" s="242">
        <v>0</v>
      </c>
    </row>
    <row r="836" spans="1:21" ht="14.4" customHeight="1" x14ac:dyDescent="0.3">
      <c r="A836" s="680">
        <v>18</v>
      </c>
      <c r="B836" s="671" t="s">
        <v>495</v>
      </c>
      <c r="C836" s="671">
        <v>89301185</v>
      </c>
      <c r="D836" s="703" t="s">
        <v>2441</v>
      </c>
      <c r="E836" s="704" t="s">
        <v>1610</v>
      </c>
      <c r="F836" s="671" t="s">
        <v>1586</v>
      </c>
      <c r="G836" s="671" t="s">
        <v>1789</v>
      </c>
      <c r="H836" s="671" t="s">
        <v>494</v>
      </c>
      <c r="I836" s="671" t="s">
        <v>563</v>
      </c>
      <c r="J836" s="671" t="s">
        <v>1871</v>
      </c>
      <c r="K836" s="671" t="s">
        <v>1872</v>
      </c>
      <c r="L836" s="705">
        <v>50.95</v>
      </c>
      <c r="M836" s="705">
        <v>101.9</v>
      </c>
      <c r="N836" s="671">
        <v>2</v>
      </c>
      <c r="O836" s="706">
        <v>0.5</v>
      </c>
      <c r="P836" s="705"/>
      <c r="Q836" s="682">
        <v>0</v>
      </c>
      <c r="R836" s="671"/>
      <c r="S836" s="682">
        <v>0</v>
      </c>
      <c r="T836" s="706"/>
      <c r="U836" s="242">
        <v>0</v>
      </c>
    </row>
    <row r="837" spans="1:21" ht="14.4" customHeight="1" x14ac:dyDescent="0.3">
      <c r="A837" s="680">
        <v>18</v>
      </c>
      <c r="B837" s="671" t="s">
        <v>495</v>
      </c>
      <c r="C837" s="671">
        <v>89301185</v>
      </c>
      <c r="D837" s="703" t="s">
        <v>2441</v>
      </c>
      <c r="E837" s="704" t="s">
        <v>1610</v>
      </c>
      <c r="F837" s="671" t="s">
        <v>1586</v>
      </c>
      <c r="G837" s="671" t="s">
        <v>1873</v>
      </c>
      <c r="H837" s="671" t="s">
        <v>494</v>
      </c>
      <c r="I837" s="671" t="s">
        <v>1190</v>
      </c>
      <c r="J837" s="671" t="s">
        <v>1191</v>
      </c>
      <c r="K837" s="671" t="s">
        <v>1874</v>
      </c>
      <c r="L837" s="705">
        <v>163.9</v>
      </c>
      <c r="M837" s="705">
        <v>3278</v>
      </c>
      <c r="N837" s="671">
        <v>20</v>
      </c>
      <c r="O837" s="706">
        <v>6.5</v>
      </c>
      <c r="P837" s="705"/>
      <c r="Q837" s="682">
        <v>0</v>
      </c>
      <c r="R837" s="671"/>
      <c r="S837" s="682">
        <v>0</v>
      </c>
      <c r="T837" s="706"/>
      <c r="U837" s="242">
        <v>0</v>
      </c>
    </row>
    <row r="838" spans="1:21" ht="14.4" customHeight="1" x14ac:dyDescent="0.3">
      <c r="A838" s="680">
        <v>18</v>
      </c>
      <c r="B838" s="671" t="s">
        <v>495</v>
      </c>
      <c r="C838" s="671">
        <v>89301185</v>
      </c>
      <c r="D838" s="703" t="s">
        <v>2441</v>
      </c>
      <c r="E838" s="704" t="s">
        <v>1610</v>
      </c>
      <c r="F838" s="671" t="s">
        <v>1586</v>
      </c>
      <c r="G838" s="671" t="s">
        <v>1626</v>
      </c>
      <c r="H838" s="671" t="s">
        <v>494</v>
      </c>
      <c r="I838" s="671" t="s">
        <v>1068</v>
      </c>
      <c r="J838" s="671" t="s">
        <v>1069</v>
      </c>
      <c r="K838" s="671" t="s">
        <v>1627</v>
      </c>
      <c r="L838" s="705">
        <v>0</v>
      </c>
      <c r="M838" s="705">
        <v>0</v>
      </c>
      <c r="N838" s="671">
        <v>14</v>
      </c>
      <c r="O838" s="706">
        <v>6</v>
      </c>
      <c r="P838" s="705">
        <v>0</v>
      </c>
      <c r="Q838" s="682"/>
      <c r="R838" s="671">
        <v>10</v>
      </c>
      <c r="S838" s="682">
        <v>0.7142857142857143</v>
      </c>
      <c r="T838" s="706">
        <v>3.5</v>
      </c>
      <c r="U838" s="242">
        <v>0.58333333333333337</v>
      </c>
    </row>
    <row r="839" spans="1:21" ht="14.4" customHeight="1" x14ac:dyDescent="0.3">
      <c r="A839" s="680">
        <v>18</v>
      </c>
      <c r="B839" s="671" t="s">
        <v>495</v>
      </c>
      <c r="C839" s="671">
        <v>89301185</v>
      </c>
      <c r="D839" s="703" t="s">
        <v>2441</v>
      </c>
      <c r="E839" s="704" t="s">
        <v>1610</v>
      </c>
      <c r="F839" s="671" t="s">
        <v>1586</v>
      </c>
      <c r="G839" s="671" t="s">
        <v>1632</v>
      </c>
      <c r="H839" s="671" t="s">
        <v>494</v>
      </c>
      <c r="I839" s="671" t="s">
        <v>785</v>
      </c>
      <c r="J839" s="671" t="s">
        <v>1875</v>
      </c>
      <c r="K839" s="671" t="s">
        <v>846</v>
      </c>
      <c r="L839" s="705">
        <v>45.07</v>
      </c>
      <c r="M839" s="705">
        <v>225.35000000000002</v>
      </c>
      <c r="N839" s="671">
        <v>5</v>
      </c>
      <c r="O839" s="706">
        <v>2</v>
      </c>
      <c r="P839" s="705"/>
      <c r="Q839" s="682">
        <v>0</v>
      </c>
      <c r="R839" s="671"/>
      <c r="S839" s="682">
        <v>0</v>
      </c>
      <c r="T839" s="706"/>
      <c r="U839" s="242">
        <v>0</v>
      </c>
    </row>
    <row r="840" spans="1:21" ht="14.4" customHeight="1" x14ac:dyDescent="0.3">
      <c r="A840" s="680">
        <v>18</v>
      </c>
      <c r="B840" s="671" t="s">
        <v>495</v>
      </c>
      <c r="C840" s="671">
        <v>89301185</v>
      </c>
      <c r="D840" s="703" t="s">
        <v>2441</v>
      </c>
      <c r="E840" s="704" t="s">
        <v>1610</v>
      </c>
      <c r="F840" s="671" t="s">
        <v>1586</v>
      </c>
      <c r="G840" s="671" t="s">
        <v>1632</v>
      </c>
      <c r="H840" s="671" t="s">
        <v>494</v>
      </c>
      <c r="I840" s="671" t="s">
        <v>1644</v>
      </c>
      <c r="J840" s="671" t="s">
        <v>1633</v>
      </c>
      <c r="K840" s="671" t="s">
        <v>1645</v>
      </c>
      <c r="L840" s="705">
        <v>0</v>
      </c>
      <c r="M840" s="705">
        <v>0</v>
      </c>
      <c r="N840" s="671">
        <v>7</v>
      </c>
      <c r="O840" s="706">
        <v>3.5</v>
      </c>
      <c r="P840" s="705">
        <v>0</v>
      </c>
      <c r="Q840" s="682"/>
      <c r="R840" s="671">
        <v>2</v>
      </c>
      <c r="S840" s="682">
        <v>0.2857142857142857</v>
      </c>
      <c r="T840" s="706">
        <v>0.5</v>
      </c>
      <c r="U840" s="242">
        <v>0.14285714285714285</v>
      </c>
    </row>
    <row r="841" spans="1:21" ht="14.4" customHeight="1" x14ac:dyDescent="0.3">
      <c r="A841" s="680">
        <v>18</v>
      </c>
      <c r="B841" s="671" t="s">
        <v>495</v>
      </c>
      <c r="C841" s="671">
        <v>89301185</v>
      </c>
      <c r="D841" s="703" t="s">
        <v>2441</v>
      </c>
      <c r="E841" s="704" t="s">
        <v>1610</v>
      </c>
      <c r="F841" s="671" t="s">
        <v>1586</v>
      </c>
      <c r="G841" s="671" t="s">
        <v>1632</v>
      </c>
      <c r="H841" s="671" t="s">
        <v>494</v>
      </c>
      <c r="I841" s="671" t="s">
        <v>1080</v>
      </c>
      <c r="J841" s="671" t="s">
        <v>1633</v>
      </c>
      <c r="K841" s="671" t="s">
        <v>1634</v>
      </c>
      <c r="L841" s="705">
        <v>20.079999999999998</v>
      </c>
      <c r="M841" s="705">
        <v>40.159999999999997</v>
      </c>
      <c r="N841" s="671">
        <v>2</v>
      </c>
      <c r="O841" s="706">
        <v>0.5</v>
      </c>
      <c r="P841" s="705"/>
      <c r="Q841" s="682">
        <v>0</v>
      </c>
      <c r="R841" s="671"/>
      <c r="S841" s="682">
        <v>0</v>
      </c>
      <c r="T841" s="706"/>
      <c r="U841" s="242">
        <v>0</v>
      </c>
    </row>
    <row r="842" spans="1:21" ht="14.4" customHeight="1" x14ac:dyDescent="0.3">
      <c r="A842" s="680">
        <v>18</v>
      </c>
      <c r="B842" s="671" t="s">
        <v>495</v>
      </c>
      <c r="C842" s="671">
        <v>89301185</v>
      </c>
      <c r="D842" s="703" t="s">
        <v>2441</v>
      </c>
      <c r="E842" s="704" t="s">
        <v>1610</v>
      </c>
      <c r="F842" s="671" t="s">
        <v>1586</v>
      </c>
      <c r="G842" s="671" t="s">
        <v>1673</v>
      </c>
      <c r="H842" s="671" t="s">
        <v>494</v>
      </c>
      <c r="I842" s="671" t="s">
        <v>1674</v>
      </c>
      <c r="J842" s="671" t="s">
        <v>1675</v>
      </c>
      <c r="K842" s="671" t="s">
        <v>1676</v>
      </c>
      <c r="L842" s="705">
        <v>71.2</v>
      </c>
      <c r="M842" s="705">
        <v>142.4</v>
      </c>
      <c r="N842" s="671">
        <v>2</v>
      </c>
      <c r="O842" s="706">
        <v>0.5</v>
      </c>
      <c r="P842" s="705"/>
      <c r="Q842" s="682">
        <v>0</v>
      </c>
      <c r="R842" s="671"/>
      <c r="S842" s="682">
        <v>0</v>
      </c>
      <c r="T842" s="706"/>
      <c r="U842" s="242">
        <v>0</v>
      </c>
    </row>
    <row r="843" spans="1:21" ht="14.4" customHeight="1" x14ac:dyDescent="0.3">
      <c r="A843" s="680">
        <v>18</v>
      </c>
      <c r="B843" s="671" t="s">
        <v>495</v>
      </c>
      <c r="C843" s="671">
        <v>89301185</v>
      </c>
      <c r="D843" s="703" t="s">
        <v>2441</v>
      </c>
      <c r="E843" s="704" t="s">
        <v>1610</v>
      </c>
      <c r="F843" s="671" t="s">
        <v>1586</v>
      </c>
      <c r="G843" s="671" t="s">
        <v>1668</v>
      </c>
      <c r="H843" s="671" t="s">
        <v>494</v>
      </c>
      <c r="I843" s="671" t="s">
        <v>1171</v>
      </c>
      <c r="J843" s="671" t="s">
        <v>1669</v>
      </c>
      <c r="K843" s="671" t="s">
        <v>1670</v>
      </c>
      <c r="L843" s="705">
        <v>55.71</v>
      </c>
      <c r="M843" s="705">
        <v>668.52</v>
      </c>
      <c r="N843" s="671">
        <v>12</v>
      </c>
      <c r="O843" s="706">
        <v>7</v>
      </c>
      <c r="P843" s="705">
        <v>278.55</v>
      </c>
      <c r="Q843" s="682">
        <v>0.41666666666666669</v>
      </c>
      <c r="R843" s="671">
        <v>5</v>
      </c>
      <c r="S843" s="682">
        <v>0.41666666666666669</v>
      </c>
      <c r="T843" s="706">
        <v>3.5</v>
      </c>
      <c r="U843" s="242">
        <v>0.5</v>
      </c>
    </row>
    <row r="844" spans="1:21" ht="14.4" customHeight="1" x14ac:dyDescent="0.3">
      <c r="A844" s="680">
        <v>18</v>
      </c>
      <c r="B844" s="671" t="s">
        <v>495</v>
      </c>
      <c r="C844" s="671">
        <v>89301185</v>
      </c>
      <c r="D844" s="703" t="s">
        <v>2441</v>
      </c>
      <c r="E844" s="704" t="s">
        <v>1610</v>
      </c>
      <c r="F844" s="671" t="s">
        <v>1586</v>
      </c>
      <c r="G844" s="671" t="s">
        <v>1668</v>
      </c>
      <c r="H844" s="671" t="s">
        <v>494</v>
      </c>
      <c r="I844" s="671" t="s">
        <v>1238</v>
      </c>
      <c r="J844" s="671" t="s">
        <v>1239</v>
      </c>
      <c r="K844" s="671" t="s">
        <v>1882</v>
      </c>
      <c r="L844" s="705">
        <v>59.43</v>
      </c>
      <c r="M844" s="705">
        <v>594.29999999999995</v>
      </c>
      <c r="N844" s="671">
        <v>10</v>
      </c>
      <c r="O844" s="706">
        <v>5.5</v>
      </c>
      <c r="P844" s="705">
        <v>178.29</v>
      </c>
      <c r="Q844" s="682">
        <v>0.3</v>
      </c>
      <c r="R844" s="671">
        <v>3</v>
      </c>
      <c r="S844" s="682">
        <v>0.3</v>
      </c>
      <c r="T844" s="706">
        <v>3</v>
      </c>
      <c r="U844" s="242">
        <v>0.54545454545454541</v>
      </c>
    </row>
    <row r="845" spans="1:21" ht="14.4" customHeight="1" x14ac:dyDescent="0.3">
      <c r="A845" s="680">
        <v>18</v>
      </c>
      <c r="B845" s="671" t="s">
        <v>495</v>
      </c>
      <c r="C845" s="671">
        <v>89301185</v>
      </c>
      <c r="D845" s="703" t="s">
        <v>2441</v>
      </c>
      <c r="E845" s="704" t="s">
        <v>1610</v>
      </c>
      <c r="F845" s="671" t="s">
        <v>1586</v>
      </c>
      <c r="G845" s="671" t="s">
        <v>1620</v>
      </c>
      <c r="H845" s="671" t="s">
        <v>869</v>
      </c>
      <c r="I845" s="671" t="s">
        <v>1696</v>
      </c>
      <c r="J845" s="671" t="s">
        <v>1697</v>
      </c>
      <c r="K845" s="671" t="s">
        <v>1698</v>
      </c>
      <c r="L845" s="705">
        <v>411.52</v>
      </c>
      <c r="M845" s="705">
        <v>1234.56</v>
      </c>
      <c r="N845" s="671">
        <v>3</v>
      </c>
      <c r="O845" s="706">
        <v>1</v>
      </c>
      <c r="P845" s="705"/>
      <c r="Q845" s="682">
        <v>0</v>
      </c>
      <c r="R845" s="671"/>
      <c r="S845" s="682">
        <v>0</v>
      </c>
      <c r="T845" s="706"/>
      <c r="U845" s="242">
        <v>0</v>
      </c>
    </row>
    <row r="846" spans="1:21" ht="14.4" customHeight="1" x14ac:dyDescent="0.3">
      <c r="A846" s="680">
        <v>18</v>
      </c>
      <c r="B846" s="671" t="s">
        <v>495</v>
      </c>
      <c r="C846" s="671">
        <v>89301185</v>
      </c>
      <c r="D846" s="703" t="s">
        <v>2441</v>
      </c>
      <c r="E846" s="704" t="s">
        <v>1610</v>
      </c>
      <c r="F846" s="671" t="s">
        <v>1586</v>
      </c>
      <c r="G846" s="671" t="s">
        <v>1620</v>
      </c>
      <c r="H846" s="671" t="s">
        <v>869</v>
      </c>
      <c r="I846" s="671" t="s">
        <v>947</v>
      </c>
      <c r="J846" s="671" t="s">
        <v>948</v>
      </c>
      <c r="K846" s="671" t="s">
        <v>949</v>
      </c>
      <c r="L846" s="705">
        <v>38.590000000000003</v>
      </c>
      <c r="M846" s="705">
        <v>77.180000000000007</v>
      </c>
      <c r="N846" s="671">
        <v>2</v>
      </c>
      <c r="O846" s="706">
        <v>1</v>
      </c>
      <c r="P846" s="705">
        <v>77.180000000000007</v>
      </c>
      <c r="Q846" s="682">
        <v>1</v>
      </c>
      <c r="R846" s="671">
        <v>2</v>
      </c>
      <c r="S846" s="682">
        <v>1</v>
      </c>
      <c r="T846" s="706">
        <v>1</v>
      </c>
      <c r="U846" s="242">
        <v>1</v>
      </c>
    </row>
    <row r="847" spans="1:21" ht="14.4" customHeight="1" x14ac:dyDescent="0.3">
      <c r="A847" s="680">
        <v>18</v>
      </c>
      <c r="B847" s="671" t="s">
        <v>495</v>
      </c>
      <c r="C847" s="671">
        <v>89301185</v>
      </c>
      <c r="D847" s="703" t="s">
        <v>2441</v>
      </c>
      <c r="E847" s="704" t="s">
        <v>1610</v>
      </c>
      <c r="F847" s="671" t="s">
        <v>1586</v>
      </c>
      <c r="G847" s="671" t="s">
        <v>1621</v>
      </c>
      <c r="H847" s="671" t="s">
        <v>869</v>
      </c>
      <c r="I847" s="671" t="s">
        <v>1371</v>
      </c>
      <c r="J847" s="671" t="s">
        <v>1522</v>
      </c>
      <c r="K847" s="671" t="s">
        <v>1572</v>
      </c>
      <c r="L847" s="705">
        <v>465.7</v>
      </c>
      <c r="M847" s="705">
        <v>931.4</v>
      </c>
      <c r="N847" s="671">
        <v>2</v>
      </c>
      <c r="O847" s="706">
        <v>1</v>
      </c>
      <c r="P847" s="705"/>
      <c r="Q847" s="682">
        <v>0</v>
      </c>
      <c r="R847" s="671"/>
      <c r="S847" s="682">
        <v>0</v>
      </c>
      <c r="T847" s="706"/>
      <c r="U847" s="242">
        <v>0</v>
      </c>
    </row>
    <row r="848" spans="1:21" ht="14.4" customHeight="1" x14ac:dyDescent="0.3">
      <c r="A848" s="680">
        <v>18</v>
      </c>
      <c r="B848" s="671" t="s">
        <v>495</v>
      </c>
      <c r="C848" s="671">
        <v>89301185</v>
      </c>
      <c r="D848" s="703" t="s">
        <v>2441</v>
      </c>
      <c r="E848" s="704" t="s">
        <v>1610</v>
      </c>
      <c r="F848" s="671" t="s">
        <v>1586</v>
      </c>
      <c r="G848" s="671" t="s">
        <v>1677</v>
      </c>
      <c r="H848" s="671" t="s">
        <v>869</v>
      </c>
      <c r="I848" s="671" t="s">
        <v>1678</v>
      </c>
      <c r="J848" s="671" t="s">
        <v>1382</v>
      </c>
      <c r="K848" s="671" t="s">
        <v>1679</v>
      </c>
      <c r="L848" s="705">
        <v>45.54</v>
      </c>
      <c r="M848" s="705">
        <v>45.54</v>
      </c>
      <c r="N848" s="671">
        <v>1</v>
      </c>
      <c r="O848" s="706">
        <v>0.5</v>
      </c>
      <c r="P848" s="705">
        <v>45.54</v>
      </c>
      <c r="Q848" s="682">
        <v>1</v>
      </c>
      <c r="R848" s="671">
        <v>1</v>
      </c>
      <c r="S848" s="682">
        <v>1</v>
      </c>
      <c r="T848" s="706">
        <v>0.5</v>
      </c>
      <c r="U848" s="242">
        <v>1</v>
      </c>
    </row>
    <row r="849" spans="1:21" ht="14.4" customHeight="1" x14ac:dyDescent="0.3">
      <c r="A849" s="680">
        <v>18</v>
      </c>
      <c r="B849" s="671" t="s">
        <v>495</v>
      </c>
      <c r="C849" s="671">
        <v>89301185</v>
      </c>
      <c r="D849" s="703" t="s">
        <v>2441</v>
      </c>
      <c r="E849" s="704" t="s">
        <v>1610</v>
      </c>
      <c r="F849" s="671" t="s">
        <v>1586</v>
      </c>
      <c r="G849" s="671" t="s">
        <v>1677</v>
      </c>
      <c r="H849" s="671" t="s">
        <v>869</v>
      </c>
      <c r="I849" s="671" t="s">
        <v>2061</v>
      </c>
      <c r="J849" s="671" t="s">
        <v>964</v>
      </c>
      <c r="K849" s="671" t="s">
        <v>1994</v>
      </c>
      <c r="L849" s="705">
        <v>130.1</v>
      </c>
      <c r="M849" s="705">
        <v>260.2</v>
      </c>
      <c r="N849" s="671">
        <v>2</v>
      </c>
      <c r="O849" s="706">
        <v>1</v>
      </c>
      <c r="P849" s="705"/>
      <c r="Q849" s="682">
        <v>0</v>
      </c>
      <c r="R849" s="671"/>
      <c r="S849" s="682">
        <v>0</v>
      </c>
      <c r="T849" s="706"/>
      <c r="U849" s="242">
        <v>0</v>
      </c>
    </row>
    <row r="850" spans="1:21" ht="14.4" customHeight="1" x14ac:dyDescent="0.3">
      <c r="A850" s="680">
        <v>18</v>
      </c>
      <c r="B850" s="671" t="s">
        <v>495</v>
      </c>
      <c r="C850" s="671">
        <v>89301185</v>
      </c>
      <c r="D850" s="703" t="s">
        <v>2441</v>
      </c>
      <c r="E850" s="704" t="s">
        <v>1610</v>
      </c>
      <c r="F850" s="671" t="s">
        <v>1586</v>
      </c>
      <c r="G850" s="671" t="s">
        <v>1677</v>
      </c>
      <c r="H850" s="671" t="s">
        <v>869</v>
      </c>
      <c r="I850" s="671" t="s">
        <v>963</v>
      </c>
      <c r="J850" s="671" t="s">
        <v>964</v>
      </c>
      <c r="K850" s="671" t="s">
        <v>965</v>
      </c>
      <c r="L850" s="705">
        <v>182.14</v>
      </c>
      <c r="M850" s="705">
        <v>1639.2599999999998</v>
      </c>
      <c r="N850" s="671">
        <v>9</v>
      </c>
      <c r="O850" s="706">
        <v>2</v>
      </c>
      <c r="P850" s="705">
        <v>1639.2599999999998</v>
      </c>
      <c r="Q850" s="682">
        <v>1</v>
      </c>
      <c r="R850" s="671">
        <v>9</v>
      </c>
      <c r="S850" s="682">
        <v>1</v>
      </c>
      <c r="T850" s="706">
        <v>2</v>
      </c>
      <c r="U850" s="242">
        <v>1</v>
      </c>
    </row>
    <row r="851" spans="1:21" ht="14.4" customHeight="1" x14ac:dyDescent="0.3">
      <c r="A851" s="680">
        <v>18</v>
      </c>
      <c r="B851" s="671" t="s">
        <v>495</v>
      </c>
      <c r="C851" s="671">
        <v>89301185</v>
      </c>
      <c r="D851" s="703" t="s">
        <v>2441</v>
      </c>
      <c r="E851" s="704" t="s">
        <v>1610</v>
      </c>
      <c r="F851" s="671" t="s">
        <v>1586</v>
      </c>
      <c r="G851" s="671" t="s">
        <v>1900</v>
      </c>
      <c r="H851" s="671" t="s">
        <v>494</v>
      </c>
      <c r="I851" s="671" t="s">
        <v>2341</v>
      </c>
      <c r="J851" s="671" t="s">
        <v>2342</v>
      </c>
      <c r="K851" s="671" t="s">
        <v>2343</v>
      </c>
      <c r="L851" s="705">
        <v>33.79</v>
      </c>
      <c r="M851" s="705">
        <v>67.58</v>
      </c>
      <c r="N851" s="671">
        <v>2</v>
      </c>
      <c r="O851" s="706">
        <v>1</v>
      </c>
      <c r="P851" s="705">
        <v>67.58</v>
      </c>
      <c r="Q851" s="682">
        <v>1</v>
      </c>
      <c r="R851" s="671">
        <v>2</v>
      </c>
      <c r="S851" s="682">
        <v>1</v>
      </c>
      <c r="T851" s="706">
        <v>1</v>
      </c>
      <c r="U851" s="242">
        <v>1</v>
      </c>
    </row>
    <row r="852" spans="1:21" ht="14.4" customHeight="1" x14ac:dyDescent="0.3">
      <c r="A852" s="680">
        <v>18</v>
      </c>
      <c r="B852" s="671" t="s">
        <v>495</v>
      </c>
      <c r="C852" s="671">
        <v>89301185</v>
      </c>
      <c r="D852" s="703" t="s">
        <v>2441</v>
      </c>
      <c r="E852" s="704" t="s">
        <v>1610</v>
      </c>
      <c r="F852" s="671" t="s">
        <v>1586</v>
      </c>
      <c r="G852" s="671" t="s">
        <v>1680</v>
      </c>
      <c r="H852" s="671" t="s">
        <v>494</v>
      </c>
      <c r="I852" s="671" t="s">
        <v>1048</v>
      </c>
      <c r="J852" s="671" t="s">
        <v>1049</v>
      </c>
      <c r="K852" s="671" t="s">
        <v>1681</v>
      </c>
      <c r="L852" s="705">
        <v>66.13</v>
      </c>
      <c r="M852" s="705">
        <v>132.26</v>
      </c>
      <c r="N852" s="671">
        <v>2</v>
      </c>
      <c r="O852" s="706">
        <v>1</v>
      </c>
      <c r="P852" s="705">
        <v>66.13</v>
      </c>
      <c r="Q852" s="682">
        <v>0.5</v>
      </c>
      <c r="R852" s="671">
        <v>1</v>
      </c>
      <c r="S852" s="682">
        <v>0.5</v>
      </c>
      <c r="T852" s="706">
        <v>0.5</v>
      </c>
      <c r="U852" s="242">
        <v>0.5</v>
      </c>
    </row>
    <row r="853" spans="1:21" ht="14.4" customHeight="1" x14ac:dyDescent="0.3">
      <c r="A853" s="680">
        <v>18</v>
      </c>
      <c r="B853" s="671" t="s">
        <v>495</v>
      </c>
      <c r="C853" s="671">
        <v>89301185</v>
      </c>
      <c r="D853" s="703" t="s">
        <v>2441</v>
      </c>
      <c r="E853" s="704" t="s">
        <v>1610</v>
      </c>
      <c r="F853" s="671" t="s">
        <v>1586</v>
      </c>
      <c r="G853" s="671" t="s">
        <v>1726</v>
      </c>
      <c r="H853" s="671" t="s">
        <v>494</v>
      </c>
      <c r="I853" s="671" t="s">
        <v>1727</v>
      </c>
      <c r="J853" s="671" t="s">
        <v>1728</v>
      </c>
      <c r="K853" s="671" t="s">
        <v>1729</v>
      </c>
      <c r="L853" s="705">
        <v>211.21</v>
      </c>
      <c r="M853" s="705">
        <v>211.21</v>
      </c>
      <c r="N853" s="671">
        <v>1</v>
      </c>
      <c r="O853" s="706">
        <v>1</v>
      </c>
      <c r="P853" s="705"/>
      <c r="Q853" s="682">
        <v>0</v>
      </c>
      <c r="R853" s="671"/>
      <c r="S853" s="682">
        <v>0</v>
      </c>
      <c r="T853" s="706"/>
      <c r="U853" s="242">
        <v>0</v>
      </c>
    </row>
    <row r="854" spans="1:21" ht="14.4" customHeight="1" x14ac:dyDescent="0.3">
      <c r="A854" s="680">
        <v>18</v>
      </c>
      <c r="B854" s="671" t="s">
        <v>495</v>
      </c>
      <c r="C854" s="671">
        <v>89301185</v>
      </c>
      <c r="D854" s="703" t="s">
        <v>2441</v>
      </c>
      <c r="E854" s="704" t="s">
        <v>1610</v>
      </c>
      <c r="F854" s="671" t="s">
        <v>1586</v>
      </c>
      <c r="G854" s="671" t="s">
        <v>2344</v>
      </c>
      <c r="H854" s="671" t="s">
        <v>494</v>
      </c>
      <c r="I854" s="671" t="s">
        <v>2345</v>
      </c>
      <c r="J854" s="671" t="s">
        <v>2346</v>
      </c>
      <c r="K854" s="671" t="s">
        <v>2347</v>
      </c>
      <c r="L854" s="705">
        <v>36.869999999999997</v>
      </c>
      <c r="M854" s="705">
        <v>147.47999999999999</v>
      </c>
      <c r="N854" s="671">
        <v>4</v>
      </c>
      <c r="O854" s="706">
        <v>1</v>
      </c>
      <c r="P854" s="705">
        <v>147.47999999999999</v>
      </c>
      <c r="Q854" s="682">
        <v>1</v>
      </c>
      <c r="R854" s="671">
        <v>4</v>
      </c>
      <c r="S854" s="682">
        <v>1</v>
      </c>
      <c r="T854" s="706">
        <v>1</v>
      </c>
      <c r="U854" s="242">
        <v>1</v>
      </c>
    </row>
    <row r="855" spans="1:21" ht="14.4" customHeight="1" x14ac:dyDescent="0.3">
      <c r="A855" s="680">
        <v>18</v>
      </c>
      <c r="B855" s="671" t="s">
        <v>495</v>
      </c>
      <c r="C855" s="671">
        <v>89301185</v>
      </c>
      <c r="D855" s="703" t="s">
        <v>2441</v>
      </c>
      <c r="E855" s="704" t="s">
        <v>1610</v>
      </c>
      <c r="F855" s="671" t="s">
        <v>1586</v>
      </c>
      <c r="G855" s="671" t="s">
        <v>1741</v>
      </c>
      <c r="H855" s="671" t="s">
        <v>494</v>
      </c>
      <c r="I855" s="671" t="s">
        <v>1742</v>
      </c>
      <c r="J855" s="671" t="s">
        <v>755</v>
      </c>
      <c r="K855" s="671" t="s">
        <v>756</v>
      </c>
      <c r="L855" s="705">
        <v>98.31</v>
      </c>
      <c r="M855" s="705">
        <v>491.55</v>
      </c>
      <c r="N855" s="671">
        <v>5</v>
      </c>
      <c r="O855" s="706">
        <v>1.5</v>
      </c>
      <c r="P855" s="705"/>
      <c r="Q855" s="682">
        <v>0</v>
      </c>
      <c r="R855" s="671"/>
      <c r="S855" s="682">
        <v>0</v>
      </c>
      <c r="T855" s="706"/>
      <c r="U855" s="242">
        <v>0</v>
      </c>
    </row>
    <row r="856" spans="1:21" ht="14.4" customHeight="1" x14ac:dyDescent="0.3">
      <c r="A856" s="680">
        <v>18</v>
      </c>
      <c r="B856" s="671" t="s">
        <v>495</v>
      </c>
      <c r="C856" s="671">
        <v>89301185</v>
      </c>
      <c r="D856" s="703" t="s">
        <v>2441</v>
      </c>
      <c r="E856" s="704" t="s">
        <v>1610</v>
      </c>
      <c r="F856" s="671" t="s">
        <v>1586</v>
      </c>
      <c r="G856" s="671" t="s">
        <v>1622</v>
      </c>
      <c r="H856" s="671" t="s">
        <v>494</v>
      </c>
      <c r="I856" s="671" t="s">
        <v>2102</v>
      </c>
      <c r="J856" s="671" t="s">
        <v>2103</v>
      </c>
      <c r="K856" s="671" t="s">
        <v>2104</v>
      </c>
      <c r="L856" s="705">
        <v>1283.82</v>
      </c>
      <c r="M856" s="705">
        <v>2567.64</v>
      </c>
      <c r="N856" s="671">
        <v>2</v>
      </c>
      <c r="O856" s="706">
        <v>0.5</v>
      </c>
      <c r="P856" s="705"/>
      <c r="Q856" s="682">
        <v>0</v>
      </c>
      <c r="R856" s="671"/>
      <c r="S856" s="682">
        <v>0</v>
      </c>
      <c r="T856" s="706"/>
      <c r="U856" s="242">
        <v>0</v>
      </c>
    </row>
    <row r="857" spans="1:21" ht="14.4" customHeight="1" x14ac:dyDescent="0.3">
      <c r="A857" s="680">
        <v>18</v>
      </c>
      <c r="B857" s="671" t="s">
        <v>495</v>
      </c>
      <c r="C857" s="671">
        <v>89301185</v>
      </c>
      <c r="D857" s="703" t="s">
        <v>2441</v>
      </c>
      <c r="E857" s="704" t="s">
        <v>1610</v>
      </c>
      <c r="F857" s="671" t="s">
        <v>1586</v>
      </c>
      <c r="G857" s="671" t="s">
        <v>2348</v>
      </c>
      <c r="H857" s="671" t="s">
        <v>494</v>
      </c>
      <c r="I857" s="671" t="s">
        <v>2349</v>
      </c>
      <c r="J857" s="671" t="s">
        <v>2350</v>
      </c>
      <c r="K857" s="671" t="s">
        <v>2351</v>
      </c>
      <c r="L857" s="705">
        <v>31.54</v>
      </c>
      <c r="M857" s="705">
        <v>31.54</v>
      </c>
      <c r="N857" s="671">
        <v>1</v>
      </c>
      <c r="O857" s="706">
        <v>1</v>
      </c>
      <c r="P857" s="705"/>
      <c r="Q857" s="682">
        <v>0</v>
      </c>
      <c r="R857" s="671"/>
      <c r="S857" s="682">
        <v>0</v>
      </c>
      <c r="T857" s="706"/>
      <c r="U857" s="242">
        <v>0</v>
      </c>
    </row>
    <row r="858" spans="1:21" ht="14.4" customHeight="1" x14ac:dyDescent="0.3">
      <c r="A858" s="680">
        <v>18</v>
      </c>
      <c r="B858" s="671" t="s">
        <v>495</v>
      </c>
      <c r="C858" s="671">
        <v>89301185</v>
      </c>
      <c r="D858" s="703" t="s">
        <v>2441</v>
      </c>
      <c r="E858" s="704" t="s">
        <v>1610</v>
      </c>
      <c r="F858" s="671" t="s">
        <v>1586</v>
      </c>
      <c r="G858" s="671" t="s">
        <v>1648</v>
      </c>
      <c r="H858" s="671" t="s">
        <v>494</v>
      </c>
      <c r="I858" s="671" t="s">
        <v>2352</v>
      </c>
      <c r="J858" s="671" t="s">
        <v>2353</v>
      </c>
      <c r="K858" s="671" t="s">
        <v>1918</v>
      </c>
      <c r="L858" s="705">
        <v>57.35</v>
      </c>
      <c r="M858" s="705">
        <v>688.2</v>
      </c>
      <c r="N858" s="671">
        <v>12</v>
      </c>
      <c r="O858" s="706">
        <v>1.5</v>
      </c>
      <c r="P858" s="705"/>
      <c r="Q858" s="682">
        <v>0</v>
      </c>
      <c r="R858" s="671"/>
      <c r="S858" s="682">
        <v>0</v>
      </c>
      <c r="T858" s="706"/>
      <c r="U858" s="242">
        <v>0</v>
      </c>
    </row>
    <row r="859" spans="1:21" ht="14.4" customHeight="1" x14ac:dyDescent="0.3">
      <c r="A859" s="680">
        <v>18</v>
      </c>
      <c r="B859" s="671" t="s">
        <v>495</v>
      </c>
      <c r="C859" s="671">
        <v>89301185</v>
      </c>
      <c r="D859" s="703" t="s">
        <v>2441</v>
      </c>
      <c r="E859" s="704" t="s">
        <v>1610</v>
      </c>
      <c r="F859" s="671" t="s">
        <v>1586</v>
      </c>
      <c r="G859" s="671" t="s">
        <v>1648</v>
      </c>
      <c r="H859" s="671" t="s">
        <v>494</v>
      </c>
      <c r="I859" s="671" t="s">
        <v>862</v>
      </c>
      <c r="J859" s="671" t="s">
        <v>1917</v>
      </c>
      <c r="K859" s="671" t="s">
        <v>1918</v>
      </c>
      <c r="L859" s="705">
        <v>57.35</v>
      </c>
      <c r="M859" s="705">
        <v>286.75</v>
      </c>
      <c r="N859" s="671">
        <v>5</v>
      </c>
      <c r="O859" s="706">
        <v>1</v>
      </c>
      <c r="P859" s="705">
        <v>229.4</v>
      </c>
      <c r="Q859" s="682">
        <v>0.8</v>
      </c>
      <c r="R859" s="671">
        <v>4</v>
      </c>
      <c r="S859" s="682">
        <v>0.8</v>
      </c>
      <c r="T859" s="706">
        <v>0.5</v>
      </c>
      <c r="U859" s="242">
        <v>0.5</v>
      </c>
    </row>
    <row r="860" spans="1:21" ht="14.4" customHeight="1" x14ac:dyDescent="0.3">
      <c r="A860" s="680">
        <v>18</v>
      </c>
      <c r="B860" s="671" t="s">
        <v>495</v>
      </c>
      <c r="C860" s="671">
        <v>89301185</v>
      </c>
      <c r="D860" s="703" t="s">
        <v>2441</v>
      </c>
      <c r="E860" s="704" t="s">
        <v>1610</v>
      </c>
      <c r="F860" s="671" t="s">
        <v>1586</v>
      </c>
      <c r="G860" s="671" t="s">
        <v>1648</v>
      </c>
      <c r="H860" s="671" t="s">
        <v>494</v>
      </c>
      <c r="I860" s="671" t="s">
        <v>2354</v>
      </c>
      <c r="J860" s="671" t="s">
        <v>2355</v>
      </c>
      <c r="K860" s="671" t="s">
        <v>2356</v>
      </c>
      <c r="L860" s="705">
        <v>172.06</v>
      </c>
      <c r="M860" s="705">
        <v>344.12</v>
      </c>
      <c r="N860" s="671">
        <v>2</v>
      </c>
      <c r="O860" s="706">
        <v>1</v>
      </c>
      <c r="P860" s="705"/>
      <c r="Q860" s="682">
        <v>0</v>
      </c>
      <c r="R860" s="671"/>
      <c r="S860" s="682">
        <v>0</v>
      </c>
      <c r="T860" s="706"/>
      <c r="U860" s="242">
        <v>0</v>
      </c>
    </row>
    <row r="861" spans="1:21" ht="14.4" customHeight="1" x14ac:dyDescent="0.3">
      <c r="A861" s="680">
        <v>18</v>
      </c>
      <c r="B861" s="671" t="s">
        <v>495</v>
      </c>
      <c r="C861" s="671">
        <v>89301185</v>
      </c>
      <c r="D861" s="703" t="s">
        <v>2441</v>
      </c>
      <c r="E861" s="704" t="s">
        <v>1610</v>
      </c>
      <c r="F861" s="671" t="s">
        <v>1586</v>
      </c>
      <c r="G861" s="671" t="s">
        <v>2218</v>
      </c>
      <c r="H861" s="671" t="s">
        <v>869</v>
      </c>
      <c r="I861" s="671" t="s">
        <v>2219</v>
      </c>
      <c r="J861" s="671" t="s">
        <v>2220</v>
      </c>
      <c r="K861" s="671" t="s">
        <v>2221</v>
      </c>
      <c r="L861" s="705">
        <v>0</v>
      </c>
      <c r="M861" s="705">
        <v>0</v>
      </c>
      <c r="N861" s="671">
        <v>4</v>
      </c>
      <c r="O861" s="706">
        <v>1.5</v>
      </c>
      <c r="P861" s="705">
        <v>0</v>
      </c>
      <c r="Q861" s="682"/>
      <c r="R861" s="671">
        <v>2</v>
      </c>
      <c r="S861" s="682">
        <v>0.5</v>
      </c>
      <c r="T861" s="706">
        <v>1</v>
      </c>
      <c r="U861" s="242">
        <v>0.66666666666666663</v>
      </c>
    </row>
    <row r="862" spans="1:21" ht="14.4" customHeight="1" x14ac:dyDescent="0.3">
      <c r="A862" s="680">
        <v>18</v>
      </c>
      <c r="B862" s="671" t="s">
        <v>495</v>
      </c>
      <c r="C862" s="671">
        <v>89301185</v>
      </c>
      <c r="D862" s="703" t="s">
        <v>2441</v>
      </c>
      <c r="E862" s="704" t="s">
        <v>1610</v>
      </c>
      <c r="F862" s="671" t="s">
        <v>1586</v>
      </c>
      <c r="G862" s="671" t="s">
        <v>2218</v>
      </c>
      <c r="H862" s="671" t="s">
        <v>869</v>
      </c>
      <c r="I862" s="671" t="s">
        <v>2357</v>
      </c>
      <c r="J862" s="671" t="s">
        <v>2358</v>
      </c>
      <c r="K862" s="671" t="s">
        <v>2359</v>
      </c>
      <c r="L862" s="705">
        <v>0</v>
      </c>
      <c r="M862" s="705">
        <v>0</v>
      </c>
      <c r="N862" s="671">
        <v>2</v>
      </c>
      <c r="O862" s="706">
        <v>2</v>
      </c>
      <c r="P862" s="705">
        <v>0</v>
      </c>
      <c r="Q862" s="682"/>
      <c r="R862" s="671">
        <v>1</v>
      </c>
      <c r="S862" s="682">
        <v>0.5</v>
      </c>
      <c r="T862" s="706">
        <v>1</v>
      </c>
      <c r="U862" s="242">
        <v>0.5</v>
      </c>
    </row>
    <row r="863" spans="1:21" ht="14.4" customHeight="1" x14ac:dyDescent="0.3">
      <c r="A863" s="680">
        <v>18</v>
      </c>
      <c r="B863" s="671" t="s">
        <v>495</v>
      </c>
      <c r="C863" s="671">
        <v>89301185</v>
      </c>
      <c r="D863" s="703" t="s">
        <v>2441</v>
      </c>
      <c r="E863" s="704" t="s">
        <v>1610</v>
      </c>
      <c r="F863" s="671" t="s">
        <v>1586</v>
      </c>
      <c r="G863" s="671" t="s">
        <v>1652</v>
      </c>
      <c r="H863" s="671" t="s">
        <v>869</v>
      </c>
      <c r="I863" s="671" t="s">
        <v>979</v>
      </c>
      <c r="J863" s="671" t="s">
        <v>1545</v>
      </c>
      <c r="K863" s="671" t="s">
        <v>981</v>
      </c>
      <c r="L863" s="705">
        <v>220.06</v>
      </c>
      <c r="M863" s="705">
        <v>220.06</v>
      </c>
      <c r="N863" s="671">
        <v>1</v>
      </c>
      <c r="O863" s="706">
        <v>1</v>
      </c>
      <c r="P863" s="705"/>
      <c r="Q863" s="682">
        <v>0</v>
      </c>
      <c r="R863" s="671"/>
      <c r="S863" s="682">
        <v>0</v>
      </c>
      <c r="T863" s="706"/>
      <c r="U863" s="242">
        <v>0</v>
      </c>
    </row>
    <row r="864" spans="1:21" ht="14.4" customHeight="1" x14ac:dyDescent="0.3">
      <c r="A864" s="680">
        <v>18</v>
      </c>
      <c r="B864" s="671" t="s">
        <v>495</v>
      </c>
      <c r="C864" s="671">
        <v>89301185</v>
      </c>
      <c r="D864" s="703" t="s">
        <v>2441</v>
      </c>
      <c r="E864" s="704" t="s">
        <v>1610</v>
      </c>
      <c r="F864" s="671" t="s">
        <v>1586</v>
      </c>
      <c r="G864" s="671" t="s">
        <v>1652</v>
      </c>
      <c r="H864" s="671" t="s">
        <v>869</v>
      </c>
      <c r="I864" s="671" t="s">
        <v>1378</v>
      </c>
      <c r="J864" s="671" t="s">
        <v>1580</v>
      </c>
      <c r="K864" s="671" t="s">
        <v>1024</v>
      </c>
      <c r="L864" s="705">
        <v>185.9</v>
      </c>
      <c r="M864" s="705">
        <v>9666.7999999999993</v>
      </c>
      <c r="N864" s="671">
        <v>52</v>
      </c>
      <c r="O864" s="706">
        <v>13</v>
      </c>
      <c r="P864" s="705"/>
      <c r="Q864" s="682">
        <v>0</v>
      </c>
      <c r="R864" s="671"/>
      <c r="S864" s="682">
        <v>0</v>
      </c>
      <c r="T864" s="706"/>
      <c r="U864" s="242">
        <v>0</v>
      </c>
    </row>
    <row r="865" spans="1:21" ht="14.4" customHeight="1" x14ac:dyDescent="0.3">
      <c r="A865" s="680">
        <v>18</v>
      </c>
      <c r="B865" s="671" t="s">
        <v>495</v>
      </c>
      <c r="C865" s="671">
        <v>89301185</v>
      </c>
      <c r="D865" s="703" t="s">
        <v>2441</v>
      </c>
      <c r="E865" s="704" t="s">
        <v>1610</v>
      </c>
      <c r="F865" s="671" t="s">
        <v>1586</v>
      </c>
      <c r="G865" s="671" t="s">
        <v>1682</v>
      </c>
      <c r="H865" s="671" t="s">
        <v>869</v>
      </c>
      <c r="I865" s="671" t="s">
        <v>1927</v>
      </c>
      <c r="J865" s="671" t="s">
        <v>1928</v>
      </c>
      <c r="K865" s="671" t="s">
        <v>745</v>
      </c>
      <c r="L865" s="705">
        <v>977.15</v>
      </c>
      <c r="M865" s="705">
        <v>11725.8</v>
      </c>
      <c r="N865" s="671">
        <v>12</v>
      </c>
      <c r="O865" s="706">
        <v>2</v>
      </c>
      <c r="P865" s="705"/>
      <c r="Q865" s="682">
        <v>0</v>
      </c>
      <c r="R865" s="671"/>
      <c r="S865" s="682">
        <v>0</v>
      </c>
      <c r="T865" s="706"/>
      <c r="U865" s="242">
        <v>0</v>
      </c>
    </row>
    <row r="866" spans="1:21" ht="14.4" customHeight="1" x14ac:dyDescent="0.3">
      <c r="A866" s="680">
        <v>18</v>
      </c>
      <c r="B866" s="671" t="s">
        <v>495</v>
      </c>
      <c r="C866" s="671">
        <v>89301185</v>
      </c>
      <c r="D866" s="703" t="s">
        <v>2441</v>
      </c>
      <c r="E866" s="704" t="s">
        <v>1610</v>
      </c>
      <c r="F866" s="671" t="s">
        <v>1586</v>
      </c>
      <c r="G866" s="671" t="s">
        <v>1653</v>
      </c>
      <c r="H866" s="671" t="s">
        <v>494</v>
      </c>
      <c r="I866" s="671" t="s">
        <v>735</v>
      </c>
      <c r="J866" s="671" t="s">
        <v>1654</v>
      </c>
      <c r="K866" s="671" t="s">
        <v>1655</v>
      </c>
      <c r="L866" s="705">
        <v>19.66</v>
      </c>
      <c r="M866" s="705">
        <v>98.3</v>
      </c>
      <c r="N866" s="671">
        <v>5</v>
      </c>
      <c r="O866" s="706">
        <v>3</v>
      </c>
      <c r="P866" s="705">
        <v>19.66</v>
      </c>
      <c r="Q866" s="682">
        <v>0.2</v>
      </c>
      <c r="R866" s="671">
        <v>1</v>
      </c>
      <c r="S866" s="682">
        <v>0.2</v>
      </c>
      <c r="T866" s="706">
        <v>1</v>
      </c>
      <c r="U866" s="242">
        <v>0.33333333333333331</v>
      </c>
    </row>
    <row r="867" spans="1:21" ht="14.4" customHeight="1" x14ac:dyDescent="0.3">
      <c r="A867" s="680">
        <v>18</v>
      </c>
      <c r="B867" s="671" t="s">
        <v>495</v>
      </c>
      <c r="C867" s="671">
        <v>89301185</v>
      </c>
      <c r="D867" s="703" t="s">
        <v>2441</v>
      </c>
      <c r="E867" s="704" t="s">
        <v>1610</v>
      </c>
      <c r="F867" s="671" t="s">
        <v>1586</v>
      </c>
      <c r="G867" s="671" t="s">
        <v>1748</v>
      </c>
      <c r="H867" s="671" t="s">
        <v>869</v>
      </c>
      <c r="I867" s="671" t="s">
        <v>1375</v>
      </c>
      <c r="J867" s="671" t="s">
        <v>1376</v>
      </c>
      <c r="K867" s="671" t="s">
        <v>663</v>
      </c>
      <c r="L867" s="705">
        <v>339.13</v>
      </c>
      <c r="M867" s="705">
        <v>1017.39</v>
      </c>
      <c r="N867" s="671">
        <v>3</v>
      </c>
      <c r="O867" s="706">
        <v>1</v>
      </c>
      <c r="P867" s="705"/>
      <c r="Q867" s="682">
        <v>0</v>
      </c>
      <c r="R867" s="671"/>
      <c r="S867" s="682">
        <v>0</v>
      </c>
      <c r="T867" s="706"/>
      <c r="U867" s="242">
        <v>0</v>
      </c>
    </row>
    <row r="868" spans="1:21" ht="14.4" customHeight="1" x14ac:dyDescent="0.3">
      <c r="A868" s="680">
        <v>18</v>
      </c>
      <c r="B868" s="671" t="s">
        <v>495</v>
      </c>
      <c r="C868" s="671">
        <v>89301185</v>
      </c>
      <c r="D868" s="703" t="s">
        <v>2441</v>
      </c>
      <c r="E868" s="704" t="s">
        <v>1610</v>
      </c>
      <c r="F868" s="671" t="s">
        <v>1586</v>
      </c>
      <c r="G868" s="671" t="s">
        <v>1748</v>
      </c>
      <c r="H868" s="671" t="s">
        <v>869</v>
      </c>
      <c r="I868" s="671" t="s">
        <v>1949</v>
      </c>
      <c r="J868" s="671" t="s">
        <v>1376</v>
      </c>
      <c r="K868" s="671" t="s">
        <v>1552</v>
      </c>
      <c r="L868" s="705">
        <v>1130.43</v>
      </c>
      <c r="M868" s="705">
        <v>3391.29</v>
      </c>
      <c r="N868" s="671">
        <v>3</v>
      </c>
      <c r="O868" s="706">
        <v>1</v>
      </c>
      <c r="P868" s="705"/>
      <c r="Q868" s="682">
        <v>0</v>
      </c>
      <c r="R868" s="671"/>
      <c r="S868" s="682">
        <v>0</v>
      </c>
      <c r="T868" s="706"/>
      <c r="U868" s="242">
        <v>0</v>
      </c>
    </row>
    <row r="869" spans="1:21" ht="14.4" customHeight="1" x14ac:dyDescent="0.3">
      <c r="A869" s="680">
        <v>18</v>
      </c>
      <c r="B869" s="671" t="s">
        <v>495</v>
      </c>
      <c r="C869" s="671">
        <v>89301185</v>
      </c>
      <c r="D869" s="703" t="s">
        <v>2441</v>
      </c>
      <c r="E869" s="704" t="s">
        <v>1610</v>
      </c>
      <c r="F869" s="671" t="s">
        <v>1586</v>
      </c>
      <c r="G869" s="671" t="s">
        <v>1958</v>
      </c>
      <c r="H869" s="671" t="s">
        <v>494</v>
      </c>
      <c r="I869" s="671" t="s">
        <v>1959</v>
      </c>
      <c r="J869" s="671" t="s">
        <v>1960</v>
      </c>
      <c r="K869" s="671" t="s">
        <v>1961</v>
      </c>
      <c r="L869" s="705">
        <v>0</v>
      </c>
      <c r="M869" s="705">
        <v>0</v>
      </c>
      <c r="N869" s="671">
        <v>1</v>
      </c>
      <c r="O869" s="706">
        <v>1</v>
      </c>
      <c r="P869" s="705"/>
      <c r="Q869" s="682"/>
      <c r="R869" s="671"/>
      <c r="S869" s="682">
        <v>0</v>
      </c>
      <c r="T869" s="706"/>
      <c r="U869" s="242">
        <v>0</v>
      </c>
    </row>
    <row r="870" spans="1:21" ht="14.4" customHeight="1" x14ac:dyDescent="0.3">
      <c r="A870" s="680">
        <v>18</v>
      </c>
      <c r="B870" s="671" t="s">
        <v>495</v>
      </c>
      <c r="C870" s="671">
        <v>89301185</v>
      </c>
      <c r="D870" s="703" t="s">
        <v>2441</v>
      </c>
      <c r="E870" s="704" t="s">
        <v>1610</v>
      </c>
      <c r="F870" s="671" t="s">
        <v>1586</v>
      </c>
      <c r="G870" s="671" t="s">
        <v>1730</v>
      </c>
      <c r="H870" s="671" t="s">
        <v>494</v>
      </c>
      <c r="I870" s="671" t="s">
        <v>1044</v>
      </c>
      <c r="J870" s="671" t="s">
        <v>1045</v>
      </c>
      <c r="K870" s="671" t="s">
        <v>1046</v>
      </c>
      <c r="L870" s="705">
        <v>52.32</v>
      </c>
      <c r="M870" s="705">
        <v>261.60000000000002</v>
      </c>
      <c r="N870" s="671">
        <v>5</v>
      </c>
      <c r="O870" s="706">
        <v>1.5</v>
      </c>
      <c r="P870" s="705">
        <v>104.64</v>
      </c>
      <c r="Q870" s="682">
        <v>0.39999999999999997</v>
      </c>
      <c r="R870" s="671">
        <v>2</v>
      </c>
      <c r="S870" s="682">
        <v>0.4</v>
      </c>
      <c r="T870" s="706">
        <v>1</v>
      </c>
      <c r="U870" s="242">
        <v>0.66666666666666663</v>
      </c>
    </row>
    <row r="871" spans="1:21" ht="14.4" customHeight="1" x14ac:dyDescent="0.3">
      <c r="A871" s="680">
        <v>18</v>
      </c>
      <c r="B871" s="671" t="s">
        <v>495</v>
      </c>
      <c r="C871" s="671">
        <v>89301185</v>
      </c>
      <c r="D871" s="703" t="s">
        <v>2441</v>
      </c>
      <c r="E871" s="704" t="s">
        <v>1610</v>
      </c>
      <c r="F871" s="671" t="s">
        <v>1586</v>
      </c>
      <c r="G871" s="671" t="s">
        <v>1635</v>
      </c>
      <c r="H871" s="671" t="s">
        <v>869</v>
      </c>
      <c r="I871" s="671" t="s">
        <v>1964</v>
      </c>
      <c r="J871" s="671" t="s">
        <v>1637</v>
      </c>
      <c r="K871" s="671" t="s">
        <v>1965</v>
      </c>
      <c r="L871" s="705">
        <v>176.68</v>
      </c>
      <c r="M871" s="705">
        <v>1060.08</v>
      </c>
      <c r="N871" s="671">
        <v>6</v>
      </c>
      <c r="O871" s="706">
        <v>0.5</v>
      </c>
      <c r="P871" s="705"/>
      <c r="Q871" s="682">
        <v>0</v>
      </c>
      <c r="R871" s="671"/>
      <c r="S871" s="682">
        <v>0</v>
      </c>
      <c r="T871" s="706"/>
      <c r="U871" s="242">
        <v>0</v>
      </c>
    </row>
    <row r="872" spans="1:21" ht="14.4" customHeight="1" x14ac:dyDescent="0.3">
      <c r="A872" s="680">
        <v>18</v>
      </c>
      <c r="B872" s="671" t="s">
        <v>495</v>
      </c>
      <c r="C872" s="671">
        <v>89301185</v>
      </c>
      <c r="D872" s="703" t="s">
        <v>2441</v>
      </c>
      <c r="E872" s="704" t="s">
        <v>1610</v>
      </c>
      <c r="F872" s="671" t="s">
        <v>1586</v>
      </c>
      <c r="G872" s="671" t="s">
        <v>1801</v>
      </c>
      <c r="H872" s="671" t="s">
        <v>494</v>
      </c>
      <c r="I872" s="671" t="s">
        <v>2243</v>
      </c>
      <c r="J872" s="671" t="s">
        <v>2244</v>
      </c>
      <c r="K872" s="671" t="s">
        <v>2120</v>
      </c>
      <c r="L872" s="705">
        <v>737.02</v>
      </c>
      <c r="M872" s="705">
        <v>737.02</v>
      </c>
      <c r="N872" s="671">
        <v>1</v>
      </c>
      <c r="O872" s="706">
        <v>0.5</v>
      </c>
      <c r="P872" s="705"/>
      <c r="Q872" s="682">
        <v>0</v>
      </c>
      <c r="R872" s="671"/>
      <c r="S872" s="682">
        <v>0</v>
      </c>
      <c r="T872" s="706"/>
      <c r="U872" s="242">
        <v>0</v>
      </c>
    </row>
    <row r="873" spans="1:21" ht="14.4" customHeight="1" x14ac:dyDescent="0.3">
      <c r="A873" s="680">
        <v>18</v>
      </c>
      <c r="B873" s="671" t="s">
        <v>495</v>
      </c>
      <c r="C873" s="671">
        <v>89301185</v>
      </c>
      <c r="D873" s="703" t="s">
        <v>2441</v>
      </c>
      <c r="E873" s="704" t="s">
        <v>1610</v>
      </c>
      <c r="F873" s="671" t="s">
        <v>1586</v>
      </c>
      <c r="G873" s="671" t="s">
        <v>1801</v>
      </c>
      <c r="H873" s="671" t="s">
        <v>494</v>
      </c>
      <c r="I873" s="671" t="s">
        <v>1802</v>
      </c>
      <c r="J873" s="671" t="s">
        <v>1803</v>
      </c>
      <c r="K873" s="671" t="s">
        <v>1804</v>
      </c>
      <c r="L873" s="705">
        <v>830.85</v>
      </c>
      <c r="M873" s="705">
        <v>830.85</v>
      </c>
      <c r="N873" s="671">
        <v>1</v>
      </c>
      <c r="O873" s="706">
        <v>1</v>
      </c>
      <c r="P873" s="705"/>
      <c r="Q873" s="682">
        <v>0</v>
      </c>
      <c r="R873" s="671"/>
      <c r="S873" s="682">
        <v>0</v>
      </c>
      <c r="T873" s="706"/>
      <c r="U873" s="242">
        <v>0</v>
      </c>
    </row>
    <row r="874" spans="1:21" ht="14.4" customHeight="1" x14ac:dyDescent="0.3">
      <c r="A874" s="680">
        <v>18</v>
      </c>
      <c r="B874" s="671" t="s">
        <v>495</v>
      </c>
      <c r="C874" s="671">
        <v>89301185</v>
      </c>
      <c r="D874" s="703" t="s">
        <v>2441</v>
      </c>
      <c r="E874" s="704" t="s">
        <v>1610</v>
      </c>
      <c r="F874" s="671" t="s">
        <v>1586</v>
      </c>
      <c r="G874" s="671" t="s">
        <v>1688</v>
      </c>
      <c r="H874" s="671" t="s">
        <v>869</v>
      </c>
      <c r="I874" s="671" t="s">
        <v>967</v>
      </c>
      <c r="J874" s="671" t="s">
        <v>1539</v>
      </c>
      <c r="K874" s="671" t="s">
        <v>1540</v>
      </c>
      <c r="L874" s="705">
        <v>201.75</v>
      </c>
      <c r="M874" s="705">
        <v>5043.75</v>
      </c>
      <c r="N874" s="671">
        <v>25</v>
      </c>
      <c r="O874" s="706">
        <v>6.5</v>
      </c>
      <c r="P874" s="705">
        <v>605.25</v>
      </c>
      <c r="Q874" s="682">
        <v>0.12</v>
      </c>
      <c r="R874" s="671">
        <v>3</v>
      </c>
      <c r="S874" s="682">
        <v>0.12</v>
      </c>
      <c r="T874" s="706">
        <v>1</v>
      </c>
      <c r="U874" s="242">
        <v>0.15384615384615385</v>
      </c>
    </row>
    <row r="875" spans="1:21" ht="14.4" customHeight="1" x14ac:dyDescent="0.3">
      <c r="A875" s="680">
        <v>18</v>
      </c>
      <c r="B875" s="671" t="s">
        <v>495</v>
      </c>
      <c r="C875" s="671">
        <v>89301185</v>
      </c>
      <c r="D875" s="703" t="s">
        <v>2441</v>
      </c>
      <c r="E875" s="704" t="s">
        <v>1610</v>
      </c>
      <c r="F875" s="671" t="s">
        <v>1586</v>
      </c>
      <c r="G875" s="671" t="s">
        <v>1688</v>
      </c>
      <c r="H875" s="671" t="s">
        <v>869</v>
      </c>
      <c r="I875" s="671" t="s">
        <v>955</v>
      </c>
      <c r="J875" s="671" t="s">
        <v>1541</v>
      </c>
      <c r="K875" s="671" t="s">
        <v>1542</v>
      </c>
      <c r="L875" s="705">
        <v>269</v>
      </c>
      <c r="M875" s="705">
        <v>5380</v>
      </c>
      <c r="N875" s="671">
        <v>20</v>
      </c>
      <c r="O875" s="706">
        <v>6.5</v>
      </c>
      <c r="P875" s="705">
        <v>1076</v>
      </c>
      <c r="Q875" s="682">
        <v>0.2</v>
      </c>
      <c r="R875" s="671">
        <v>4</v>
      </c>
      <c r="S875" s="682">
        <v>0.2</v>
      </c>
      <c r="T875" s="706">
        <v>1</v>
      </c>
      <c r="U875" s="242">
        <v>0.15384615384615385</v>
      </c>
    </row>
    <row r="876" spans="1:21" ht="14.4" customHeight="1" x14ac:dyDescent="0.3">
      <c r="A876" s="680">
        <v>18</v>
      </c>
      <c r="B876" s="671" t="s">
        <v>495</v>
      </c>
      <c r="C876" s="671">
        <v>89301185</v>
      </c>
      <c r="D876" s="703" t="s">
        <v>2441</v>
      </c>
      <c r="E876" s="704" t="s">
        <v>1610</v>
      </c>
      <c r="F876" s="671" t="s">
        <v>1586</v>
      </c>
      <c r="G876" s="671" t="s">
        <v>2121</v>
      </c>
      <c r="H876" s="671" t="s">
        <v>494</v>
      </c>
      <c r="I876" s="671" t="s">
        <v>544</v>
      </c>
      <c r="J876" s="671" t="s">
        <v>2360</v>
      </c>
      <c r="K876" s="671" t="s">
        <v>2361</v>
      </c>
      <c r="L876" s="705">
        <v>56.59</v>
      </c>
      <c r="M876" s="705">
        <v>56.59</v>
      </c>
      <c r="N876" s="671">
        <v>1</v>
      </c>
      <c r="O876" s="706">
        <v>1</v>
      </c>
      <c r="P876" s="705"/>
      <c r="Q876" s="682">
        <v>0</v>
      </c>
      <c r="R876" s="671"/>
      <c r="S876" s="682">
        <v>0</v>
      </c>
      <c r="T876" s="706"/>
      <c r="U876" s="242">
        <v>0</v>
      </c>
    </row>
    <row r="877" spans="1:21" ht="14.4" customHeight="1" x14ac:dyDescent="0.3">
      <c r="A877" s="680">
        <v>18</v>
      </c>
      <c r="B877" s="671" t="s">
        <v>495</v>
      </c>
      <c r="C877" s="671">
        <v>89301185</v>
      </c>
      <c r="D877" s="703" t="s">
        <v>2441</v>
      </c>
      <c r="E877" s="704" t="s">
        <v>1610</v>
      </c>
      <c r="F877" s="671" t="s">
        <v>1586</v>
      </c>
      <c r="G877" s="671" t="s">
        <v>1982</v>
      </c>
      <c r="H877" s="671" t="s">
        <v>494</v>
      </c>
      <c r="I877" s="671" t="s">
        <v>1064</v>
      </c>
      <c r="J877" s="671" t="s">
        <v>1065</v>
      </c>
      <c r="K877" s="671" t="s">
        <v>1066</v>
      </c>
      <c r="L877" s="705">
        <v>76.650000000000006</v>
      </c>
      <c r="M877" s="705">
        <v>229.95000000000002</v>
      </c>
      <c r="N877" s="671">
        <v>3</v>
      </c>
      <c r="O877" s="706">
        <v>1.5</v>
      </c>
      <c r="P877" s="705">
        <v>76.650000000000006</v>
      </c>
      <c r="Q877" s="682">
        <v>0.33333333333333331</v>
      </c>
      <c r="R877" s="671">
        <v>1</v>
      </c>
      <c r="S877" s="682">
        <v>0.33333333333333331</v>
      </c>
      <c r="T877" s="706">
        <v>0.5</v>
      </c>
      <c r="U877" s="242">
        <v>0.33333333333333331</v>
      </c>
    </row>
    <row r="878" spans="1:21" ht="14.4" customHeight="1" x14ac:dyDescent="0.3">
      <c r="A878" s="680">
        <v>18</v>
      </c>
      <c r="B878" s="671" t="s">
        <v>495</v>
      </c>
      <c r="C878" s="671">
        <v>89301185</v>
      </c>
      <c r="D878" s="703" t="s">
        <v>2441</v>
      </c>
      <c r="E878" s="704" t="s">
        <v>1610</v>
      </c>
      <c r="F878" s="671" t="s">
        <v>1586</v>
      </c>
      <c r="G878" s="671" t="s">
        <v>1983</v>
      </c>
      <c r="H878" s="671" t="s">
        <v>494</v>
      </c>
      <c r="I878" s="671" t="s">
        <v>1984</v>
      </c>
      <c r="J878" s="671" t="s">
        <v>1985</v>
      </c>
      <c r="K878" s="671" t="s">
        <v>1986</v>
      </c>
      <c r="L878" s="705">
        <v>216.16</v>
      </c>
      <c r="M878" s="705">
        <v>2377.7600000000002</v>
      </c>
      <c r="N878" s="671">
        <v>11</v>
      </c>
      <c r="O878" s="706">
        <v>5.5</v>
      </c>
      <c r="P878" s="705">
        <v>648.48</v>
      </c>
      <c r="Q878" s="682">
        <v>0.27272727272727271</v>
      </c>
      <c r="R878" s="671">
        <v>3</v>
      </c>
      <c r="S878" s="682">
        <v>0.27272727272727271</v>
      </c>
      <c r="T878" s="706">
        <v>0.5</v>
      </c>
      <c r="U878" s="242">
        <v>9.0909090909090912E-2</v>
      </c>
    </row>
    <row r="879" spans="1:21" ht="14.4" customHeight="1" x14ac:dyDescent="0.3">
      <c r="A879" s="680">
        <v>18</v>
      </c>
      <c r="B879" s="671" t="s">
        <v>495</v>
      </c>
      <c r="C879" s="671">
        <v>89301185</v>
      </c>
      <c r="D879" s="703" t="s">
        <v>2441</v>
      </c>
      <c r="E879" s="704" t="s">
        <v>1610</v>
      </c>
      <c r="F879" s="671" t="s">
        <v>1586</v>
      </c>
      <c r="G879" s="671" t="s">
        <v>1983</v>
      </c>
      <c r="H879" s="671" t="s">
        <v>494</v>
      </c>
      <c r="I879" s="671" t="s">
        <v>2362</v>
      </c>
      <c r="J879" s="671" t="s">
        <v>1985</v>
      </c>
      <c r="K879" s="671" t="s">
        <v>2363</v>
      </c>
      <c r="L879" s="705">
        <v>0</v>
      </c>
      <c r="M879" s="705">
        <v>0</v>
      </c>
      <c r="N879" s="671">
        <v>1</v>
      </c>
      <c r="O879" s="706">
        <v>1</v>
      </c>
      <c r="P879" s="705"/>
      <c r="Q879" s="682"/>
      <c r="R879" s="671"/>
      <c r="S879" s="682">
        <v>0</v>
      </c>
      <c r="T879" s="706"/>
      <c r="U879" s="242">
        <v>0</v>
      </c>
    </row>
    <row r="880" spans="1:21" ht="14.4" customHeight="1" x14ac:dyDescent="0.3">
      <c r="A880" s="680">
        <v>18</v>
      </c>
      <c r="B880" s="671" t="s">
        <v>495</v>
      </c>
      <c r="C880" s="671">
        <v>89301185</v>
      </c>
      <c r="D880" s="703" t="s">
        <v>2441</v>
      </c>
      <c r="E880" s="704" t="s">
        <v>1610</v>
      </c>
      <c r="F880" s="671" t="s">
        <v>1586</v>
      </c>
      <c r="G880" s="671" t="s">
        <v>1699</v>
      </c>
      <c r="H880" s="671" t="s">
        <v>494</v>
      </c>
      <c r="I880" s="671" t="s">
        <v>2078</v>
      </c>
      <c r="J880" s="671" t="s">
        <v>607</v>
      </c>
      <c r="K880" s="671" t="s">
        <v>2079</v>
      </c>
      <c r="L880" s="705">
        <v>0</v>
      </c>
      <c r="M880" s="705">
        <v>0</v>
      </c>
      <c r="N880" s="671">
        <v>1</v>
      </c>
      <c r="O880" s="706">
        <v>1</v>
      </c>
      <c r="P880" s="705"/>
      <c r="Q880" s="682"/>
      <c r="R880" s="671"/>
      <c r="S880" s="682">
        <v>0</v>
      </c>
      <c r="T880" s="706"/>
      <c r="U880" s="242">
        <v>0</v>
      </c>
    </row>
    <row r="881" spans="1:21" ht="14.4" customHeight="1" x14ac:dyDescent="0.3">
      <c r="A881" s="680">
        <v>18</v>
      </c>
      <c r="B881" s="671" t="s">
        <v>495</v>
      </c>
      <c r="C881" s="671">
        <v>89301185</v>
      </c>
      <c r="D881" s="703" t="s">
        <v>2441</v>
      </c>
      <c r="E881" s="704" t="s">
        <v>1610</v>
      </c>
      <c r="F881" s="671" t="s">
        <v>1586</v>
      </c>
      <c r="G881" s="671" t="s">
        <v>1699</v>
      </c>
      <c r="H881" s="671" t="s">
        <v>494</v>
      </c>
      <c r="I881" s="671" t="s">
        <v>606</v>
      </c>
      <c r="J881" s="671" t="s">
        <v>607</v>
      </c>
      <c r="K881" s="671" t="s">
        <v>1700</v>
      </c>
      <c r="L881" s="705">
        <v>98.31</v>
      </c>
      <c r="M881" s="705">
        <v>589.86</v>
      </c>
      <c r="N881" s="671">
        <v>6</v>
      </c>
      <c r="O881" s="706">
        <v>3.5</v>
      </c>
      <c r="P881" s="705"/>
      <c r="Q881" s="682">
        <v>0</v>
      </c>
      <c r="R881" s="671"/>
      <c r="S881" s="682">
        <v>0</v>
      </c>
      <c r="T881" s="706"/>
      <c r="U881" s="242">
        <v>0</v>
      </c>
    </row>
    <row r="882" spans="1:21" ht="14.4" customHeight="1" x14ac:dyDescent="0.3">
      <c r="A882" s="680">
        <v>18</v>
      </c>
      <c r="B882" s="671" t="s">
        <v>495</v>
      </c>
      <c r="C882" s="671">
        <v>89301185</v>
      </c>
      <c r="D882" s="703" t="s">
        <v>2441</v>
      </c>
      <c r="E882" s="704" t="s">
        <v>1610</v>
      </c>
      <c r="F882" s="671" t="s">
        <v>1586</v>
      </c>
      <c r="G882" s="671" t="s">
        <v>1699</v>
      </c>
      <c r="H882" s="671" t="s">
        <v>494</v>
      </c>
      <c r="I882" s="671" t="s">
        <v>2364</v>
      </c>
      <c r="J882" s="671" t="s">
        <v>2254</v>
      </c>
      <c r="K882" s="671" t="s">
        <v>2365</v>
      </c>
      <c r="L882" s="705">
        <v>0</v>
      </c>
      <c r="M882" s="705">
        <v>0</v>
      </c>
      <c r="N882" s="671">
        <v>4</v>
      </c>
      <c r="O882" s="706">
        <v>1</v>
      </c>
      <c r="P882" s="705"/>
      <c r="Q882" s="682"/>
      <c r="R882" s="671"/>
      <c r="S882" s="682">
        <v>0</v>
      </c>
      <c r="T882" s="706"/>
      <c r="U882" s="242">
        <v>0</v>
      </c>
    </row>
    <row r="883" spans="1:21" ht="14.4" customHeight="1" x14ac:dyDescent="0.3">
      <c r="A883" s="680">
        <v>18</v>
      </c>
      <c r="B883" s="671" t="s">
        <v>495</v>
      </c>
      <c r="C883" s="671">
        <v>89301185</v>
      </c>
      <c r="D883" s="703" t="s">
        <v>2441</v>
      </c>
      <c r="E883" s="704" t="s">
        <v>1610</v>
      </c>
      <c r="F883" s="671" t="s">
        <v>1586</v>
      </c>
      <c r="G883" s="671" t="s">
        <v>1657</v>
      </c>
      <c r="H883" s="671" t="s">
        <v>494</v>
      </c>
      <c r="I883" s="671" t="s">
        <v>1658</v>
      </c>
      <c r="J883" s="671" t="s">
        <v>1659</v>
      </c>
      <c r="K883" s="671" t="s">
        <v>1660</v>
      </c>
      <c r="L883" s="705">
        <v>432.32</v>
      </c>
      <c r="M883" s="705">
        <v>3026.24</v>
      </c>
      <c r="N883" s="671">
        <v>7</v>
      </c>
      <c r="O883" s="706">
        <v>5</v>
      </c>
      <c r="P883" s="705">
        <v>864.64</v>
      </c>
      <c r="Q883" s="682">
        <v>0.28571428571428575</v>
      </c>
      <c r="R883" s="671">
        <v>2</v>
      </c>
      <c r="S883" s="682">
        <v>0.2857142857142857</v>
      </c>
      <c r="T883" s="706">
        <v>1</v>
      </c>
      <c r="U883" s="242">
        <v>0.2</v>
      </c>
    </row>
    <row r="884" spans="1:21" ht="14.4" customHeight="1" x14ac:dyDescent="0.3">
      <c r="A884" s="680">
        <v>18</v>
      </c>
      <c r="B884" s="671" t="s">
        <v>495</v>
      </c>
      <c r="C884" s="671">
        <v>89301185</v>
      </c>
      <c r="D884" s="703" t="s">
        <v>2441</v>
      </c>
      <c r="E884" s="704" t="s">
        <v>1610</v>
      </c>
      <c r="F884" s="671" t="s">
        <v>1586</v>
      </c>
      <c r="G884" s="671" t="s">
        <v>1657</v>
      </c>
      <c r="H884" s="671" t="s">
        <v>494</v>
      </c>
      <c r="I884" s="671" t="s">
        <v>1990</v>
      </c>
      <c r="J884" s="671" t="s">
        <v>1659</v>
      </c>
      <c r="K884" s="671" t="s">
        <v>1991</v>
      </c>
      <c r="L884" s="705">
        <v>144.1</v>
      </c>
      <c r="M884" s="705">
        <v>144.1</v>
      </c>
      <c r="N884" s="671">
        <v>1</v>
      </c>
      <c r="O884" s="706">
        <v>1</v>
      </c>
      <c r="P884" s="705"/>
      <c r="Q884" s="682">
        <v>0</v>
      </c>
      <c r="R884" s="671"/>
      <c r="S884" s="682">
        <v>0</v>
      </c>
      <c r="T884" s="706"/>
      <c r="U884" s="242">
        <v>0</v>
      </c>
    </row>
    <row r="885" spans="1:21" ht="14.4" customHeight="1" x14ac:dyDescent="0.3">
      <c r="A885" s="680">
        <v>18</v>
      </c>
      <c r="B885" s="671" t="s">
        <v>495</v>
      </c>
      <c r="C885" s="671">
        <v>89301185</v>
      </c>
      <c r="D885" s="703" t="s">
        <v>2441</v>
      </c>
      <c r="E885" s="704" t="s">
        <v>1610</v>
      </c>
      <c r="F885" s="671" t="s">
        <v>1586</v>
      </c>
      <c r="G885" s="671" t="s">
        <v>1657</v>
      </c>
      <c r="H885" s="671" t="s">
        <v>494</v>
      </c>
      <c r="I885" s="671" t="s">
        <v>1689</v>
      </c>
      <c r="J885" s="671" t="s">
        <v>1690</v>
      </c>
      <c r="K885" s="671" t="s">
        <v>1691</v>
      </c>
      <c r="L885" s="705">
        <v>162.13</v>
      </c>
      <c r="M885" s="705">
        <v>2269.8199999999997</v>
      </c>
      <c r="N885" s="671">
        <v>14</v>
      </c>
      <c r="O885" s="706">
        <v>6</v>
      </c>
      <c r="P885" s="705">
        <v>648.52</v>
      </c>
      <c r="Q885" s="682">
        <v>0.28571428571428575</v>
      </c>
      <c r="R885" s="671">
        <v>4</v>
      </c>
      <c r="S885" s="682">
        <v>0.2857142857142857</v>
      </c>
      <c r="T885" s="706">
        <v>1.5</v>
      </c>
      <c r="U885" s="242">
        <v>0.25</v>
      </c>
    </row>
    <row r="886" spans="1:21" ht="14.4" customHeight="1" x14ac:dyDescent="0.3">
      <c r="A886" s="680">
        <v>18</v>
      </c>
      <c r="B886" s="671" t="s">
        <v>495</v>
      </c>
      <c r="C886" s="671">
        <v>89301185</v>
      </c>
      <c r="D886" s="703" t="s">
        <v>2441</v>
      </c>
      <c r="E886" s="704" t="s">
        <v>1610</v>
      </c>
      <c r="F886" s="671" t="s">
        <v>1586</v>
      </c>
      <c r="G886" s="671" t="s">
        <v>1661</v>
      </c>
      <c r="H886" s="671" t="s">
        <v>494</v>
      </c>
      <c r="I886" s="671" t="s">
        <v>1273</v>
      </c>
      <c r="J886" s="671" t="s">
        <v>1274</v>
      </c>
      <c r="K886" s="671" t="s">
        <v>1275</v>
      </c>
      <c r="L886" s="705">
        <v>139.46</v>
      </c>
      <c r="M886" s="705">
        <v>2370.8200000000002</v>
      </c>
      <c r="N886" s="671">
        <v>17</v>
      </c>
      <c r="O886" s="706">
        <v>4.5</v>
      </c>
      <c r="P886" s="705"/>
      <c r="Q886" s="682">
        <v>0</v>
      </c>
      <c r="R886" s="671"/>
      <c r="S886" s="682">
        <v>0</v>
      </c>
      <c r="T886" s="706"/>
      <c r="U886" s="242">
        <v>0</v>
      </c>
    </row>
    <row r="887" spans="1:21" ht="14.4" customHeight="1" x14ac:dyDescent="0.3">
      <c r="A887" s="680">
        <v>18</v>
      </c>
      <c r="B887" s="671" t="s">
        <v>495</v>
      </c>
      <c r="C887" s="671">
        <v>89301185</v>
      </c>
      <c r="D887" s="703" t="s">
        <v>2441</v>
      </c>
      <c r="E887" s="704" t="s">
        <v>1610</v>
      </c>
      <c r="F887" s="671" t="s">
        <v>1586</v>
      </c>
      <c r="G887" s="671" t="s">
        <v>1661</v>
      </c>
      <c r="H887" s="671" t="s">
        <v>494</v>
      </c>
      <c r="I887" s="671" t="s">
        <v>1662</v>
      </c>
      <c r="J887" s="671" t="s">
        <v>1303</v>
      </c>
      <c r="K887" s="671" t="s">
        <v>1663</v>
      </c>
      <c r="L887" s="705">
        <v>185.9</v>
      </c>
      <c r="M887" s="705">
        <v>8365.5</v>
      </c>
      <c r="N887" s="671">
        <v>45</v>
      </c>
      <c r="O887" s="706">
        <v>10.5</v>
      </c>
      <c r="P887" s="705"/>
      <c r="Q887" s="682">
        <v>0</v>
      </c>
      <c r="R887" s="671"/>
      <c r="S887" s="682">
        <v>0</v>
      </c>
      <c r="T887" s="706"/>
      <c r="U887" s="242">
        <v>0</v>
      </c>
    </row>
    <row r="888" spans="1:21" ht="14.4" customHeight="1" x14ac:dyDescent="0.3">
      <c r="A888" s="680">
        <v>18</v>
      </c>
      <c r="B888" s="671" t="s">
        <v>495</v>
      </c>
      <c r="C888" s="671">
        <v>89301185</v>
      </c>
      <c r="D888" s="703" t="s">
        <v>2441</v>
      </c>
      <c r="E888" s="704" t="s">
        <v>1610</v>
      </c>
      <c r="F888" s="671" t="s">
        <v>1586</v>
      </c>
      <c r="G888" s="671" t="s">
        <v>1664</v>
      </c>
      <c r="H888" s="671" t="s">
        <v>869</v>
      </c>
      <c r="I888" s="671" t="s">
        <v>1775</v>
      </c>
      <c r="J888" s="671" t="s">
        <v>1776</v>
      </c>
      <c r="K888" s="671" t="s">
        <v>1777</v>
      </c>
      <c r="L888" s="705">
        <v>2313.2399999999998</v>
      </c>
      <c r="M888" s="705">
        <v>6939.7199999999993</v>
      </c>
      <c r="N888" s="671">
        <v>3</v>
      </c>
      <c r="O888" s="706">
        <v>1.5</v>
      </c>
      <c r="P888" s="705"/>
      <c r="Q888" s="682">
        <v>0</v>
      </c>
      <c r="R888" s="671"/>
      <c r="S888" s="682">
        <v>0</v>
      </c>
      <c r="T888" s="706"/>
      <c r="U888" s="242">
        <v>0</v>
      </c>
    </row>
    <row r="889" spans="1:21" ht="14.4" customHeight="1" x14ac:dyDescent="0.3">
      <c r="A889" s="680">
        <v>18</v>
      </c>
      <c r="B889" s="671" t="s">
        <v>495</v>
      </c>
      <c r="C889" s="671">
        <v>89301185</v>
      </c>
      <c r="D889" s="703" t="s">
        <v>2441</v>
      </c>
      <c r="E889" s="704" t="s">
        <v>1610</v>
      </c>
      <c r="F889" s="671" t="s">
        <v>1586</v>
      </c>
      <c r="G889" s="671" t="s">
        <v>1665</v>
      </c>
      <c r="H889" s="671" t="s">
        <v>494</v>
      </c>
      <c r="I889" s="671" t="s">
        <v>1671</v>
      </c>
      <c r="J889" s="671" t="s">
        <v>1672</v>
      </c>
      <c r="K889" s="671" t="s">
        <v>1651</v>
      </c>
      <c r="L889" s="705">
        <v>0</v>
      </c>
      <c r="M889" s="705">
        <v>0</v>
      </c>
      <c r="N889" s="671">
        <v>2</v>
      </c>
      <c r="O889" s="706">
        <v>1</v>
      </c>
      <c r="P889" s="705"/>
      <c r="Q889" s="682"/>
      <c r="R889" s="671"/>
      <c r="S889" s="682">
        <v>0</v>
      </c>
      <c r="T889" s="706"/>
      <c r="U889" s="242">
        <v>0</v>
      </c>
    </row>
    <row r="890" spans="1:21" ht="14.4" customHeight="1" x14ac:dyDescent="0.3">
      <c r="A890" s="680">
        <v>18</v>
      </c>
      <c r="B890" s="671" t="s">
        <v>495</v>
      </c>
      <c r="C890" s="671">
        <v>89301185</v>
      </c>
      <c r="D890" s="703" t="s">
        <v>2441</v>
      </c>
      <c r="E890" s="704" t="s">
        <v>1610</v>
      </c>
      <c r="F890" s="671" t="s">
        <v>1586</v>
      </c>
      <c r="G890" s="671" t="s">
        <v>1665</v>
      </c>
      <c r="H890" s="671" t="s">
        <v>494</v>
      </c>
      <c r="I890" s="671" t="s">
        <v>2260</v>
      </c>
      <c r="J890" s="671" t="s">
        <v>1037</v>
      </c>
      <c r="K890" s="671" t="s">
        <v>939</v>
      </c>
      <c r="L890" s="705">
        <v>0</v>
      </c>
      <c r="M890" s="705">
        <v>0</v>
      </c>
      <c r="N890" s="671">
        <v>1</v>
      </c>
      <c r="O890" s="706">
        <v>1</v>
      </c>
      <c r="P890" s="705">
        <v>0</v>
      </c>
      <c r="Q890" s="682"/>
      <c r="R890" s="671">
        <v>1</v>
      </c>
      <c r="S890" s="682">
        <v>1</v>
      </c>
      <c r="T890" s="706">
        <v>1</v>
      </c>
      <c r="U890" s="242">
        <v>1</v>
      </c>
    </row>
    <row r="891" spans="1:21" ht="14.4" customHeight="1" x14ac:dyDescent="0.3">
      <c r="A891" s="680">
        <v>18</v>
      </c>
      <c r="B891" s="671" t="s">
        <v>495</v>
      </c>
      <c r="C891" s="671">
        <v>89301185</v>
      </c>
      <c r="D891" s="703" t="s">
        <v>2441</v>
      </c>
      <c r="E891" s="704" t="s">
        <v>1610</v>
      </c>
      <c r="F891" s="671" t="s">
        <v>1586</v>
      </c>
      <c r="G891" s="671" t="s">
        <v>1665</v>
      </c>
      <c r="H891" s="671" t="s">
        <v>494</v>
      </c>
      <c r="I891" s="671" t="s">
        <v>2009</v>
      </c>
      <c r="J891" s="671" t="s">
        <v>1037</v>
      </c>
      <c r="K891" s="671" t="s">
        <v>1651</v>
      </c>
      <c r="L891" s="705">
        <v>0</v>
      </c>
      <c r="M891" s="705">
        <v>0</v>
      </c>
      <c r="N891" s="671">
        <v>1</v>
      </c>
      <c r="O891" s="706">
        <v>0.5</v>
      </c>
      <c r="P891" s="705"/>
      <c r="Q891" s="682"/>
      <c r="R891" s="671"/>
      <c r="S891" s="682">
        <v>0</v>
      </c>
      <c r="T891" s="706"/>
      <c r="U891" s="242">
        <v>0</v>
      </c>
    </row>
    <row r="892" spans="1:21" ht="14.4" customHeight="1" x14ac:dyDescent="0.3">
      <c r="A892" s="680">
        <v>18</v>
      </c>
      <c r="B892" s="671" t="s">
        <v>495</v>
      </c>
      <c r="C892" s="671">
        <v>89301185</v>
      </c>
      <c r="D892" s="703" t="s">
        <v>2441</v>
      </c>
      <c r="E892" s="704" t="s">
        <v>1610</v>
      </c>
      <c r="F892" s="671" t="s">
        <v>1586</v>
      </c>
      <c r="G892" s="671" t="s">
        <v>1665</v>
      </c>
      <c r="H892" s="671" t="s">
        <v>494</v>
      </c>
      <c r="I892" s="671" t="s">
        <v>2261</v>
      </c>
      <c r="J892" s="671" t="s">
        <v>2011</v>
      </c>
      <c r="K892" s="671" t="s">
        <v>1651</v>
      </c>
      <c r="L892" s="705">
        <v>0</v>
      </c>
      <c r="M892" s="705">
        <v>0</v>
      </c>
      <c r="N892" s="671">
        <v>1</v>
      </c>
      <c r="O892" s="706">
        <v>1</v>
      </c>
      <c r="P892" s="705"/>
      <c r="Q892" s="682"/>
      <c r="R892" s="671"/>
      <c r="S892" s="682">
        <v>0</v>
      </c>
      <c r="T892" s="706"/>
      <c r="U892" s="242">
        <v>0</v>
      </c>
    </row>
    <row r="893" spans="1:21" ht="14.4" customHeight="1" x14ac:dyDescent="0.3">
      <c r="A893" s="680">
        <v>18</v>
      </c>
      <c r="B893" s="671" t="s">
        <v>495</v>
      </c>
      <c r="C893" s="671">
        <v>89301185</v>
      </c>
      <c r="D893" s="703" t="s">
        <v>2441</v>
      </c>
      <c r="E893" s="704" t="s">
        <v>1610</v>
      </c>
      <c r="F893" s="671" t="s">
        <v>1586</v>
      </c>
      <c r="G893" s="671" t="s">
        <v>1665</v>
      </c>
      <c r="H893" s="671" t="s">
        <v>494</v>
      </c>
      <c r="I893" s="671" t="s">
        <v>1666</v>
      </c>
      <c r="J893" s="671" t="s">
        <v>1667</v>
      </c>
      <c r="K893" s="671" t="s">
        <v>1625</v>
      </c>
      <c r="L893" s="705">
        <v>0</v>
      </c>
      <c r="M893" s="705">
        <v>0</v>
      </c>
      <c r="N893" s="671">
        <v>1</v>
      </c>
      <c r="O893" s="706">
        <v>1</v>
      </c>
      <c r="P893" s="705"/>
      <c r="Q893" s="682"/>
      <c r="R893" s="671"/>
      <c r="S893" s="682">
        <v>0</v>
      </c>
      <c r="T893" s="706"/>
      <c r="U893" s="242">
        <v>0</v>
      </c>
    </row>
    <row r="894" spans="1:21" ht="14.4" customHeight="1" x14ac:dyDescent="0.3">
      <c r="A894" s="680">
        <v>18</v>
      </c>
      <c r="B894" s="671" t="s">
        <v>495</v>
      </c>
      <c r="C894" s="671">
        <v>89301185</v>
      </c>
      <c r="D894" s="703" t="s">
        <v>2441</v>
      </c>
      <c r="E894" s="704" t="s">
        <v>1610</v>
      </c>
      <c r="F894" s="671" t="s">
        <v>1586</v>
      </c>
      <c r="G894" s="671" t="s">
        <v>1665</v>
      </c>
      <c r="H894" s="671" t="s">
        <v>494</v>
      </c>
      <c r="I894" s="671" t="s">
        <v>2366</v>
      </c>
      <c r="J894" s="671" t="s">
        <v>2008</v>
      </c>
      <c r="K894" s="671" t="s">
        <v>1651</v>
      </c>
      <c r="L894" s="705">
        <v>0</v>
      </c>
      <c r="M894" s="705">
        <v>0</v>
      </c>
      <c r="N894" s="671">
        <v>2</v>
      </c>
      <c r="O894" s="706">
        <v>1</v>
      </c>
      <c r="P894" s="705"/>
      <c r="Q894" s="682"/>
      <c r="R894" s="671"/>
      <c r="S894" s="682">
        <v>0</v>
      </c>
      <c r="T894" s="706"/>
      <c r="U894" s="242">
        <v>0</v>
      </c>
    </row>
    <row r="895" spans="1:21" ht="14.4" customHeight="1" x14ac:dyDescent="0.3">
      <c r="A895" s="680">
        <v>18</v>
      </c>
      <c r="B895" s="671" t="s">
        <v>495</v>
      </c>
      <c r="C895" s="671">
        <v>89301185</v>
      </c>
      <c r="D895" s="703" t="s">
        <v>2441</v>
      </c>
      <c r="E895" s="704" t="s">
        <v>1610</v>
      </c>
      <c r="F895" s="671" t="s">
        <v>1586</v>
      </c>
      <c r="G895" s="671" t="s">
        <v>1665</v>
      </c>
      <c r="H895" s="671" t="s">
        <v>494</v>
      </c>
      <c r="I895" s="671" t="s">
        <v>2367</v>
      </c>
      <c r="J895" s="671" t="s">
        <v>1667</v>
      </c>
      <c r="K895" s="671" t="s">
        <v>2012</v>
      </c>
      <c r="L895" s="705">
        <v>0</v>
      </c>
      <c r="M895" s="705">
        <v>0</v>
      </c>
      <c r="N895" s="671">
        <v>1</v>
      </c>
      <c r="O895" s="706">
        <v>1</v>
      </c>
      <c r="P895" s="705">
        <v>0</v>
      </c>
      <c r="Q895" s="682"/>
      <c r="R895" s="671">
        <v>1</v>
      </c>
      <c r="S895" s="682">
        <v>1</v>
      </c>
      <c r="T895" s="706">
        <v>1</v>
      </c>
      <c r="U895" s="242">
        <v>1</v>
      </c>
    </row>
    <row r="896" spans="1:21" ht="14.4" customHeight="1" x14ac:dyDescent="0.3">
      <c r="A896" s="680">
        <v>18</v>
      </c>
      <c r="B896" s="671" t="s">
        <v>495</v>
      </c>
      <c r="C896" s="671">
        <v>89301185</v>
      </c>
      <c r="D896" s="703" t="s">
        <v>2441</v>
      </c>
      <c r="E896" s="704" t="s">
        <v>1610</v>
      </c>
      <c r="F896" s="671" t="s">
        <v>1586</v>
      </c>
      <c r="G896" s="671" t="s">
        <v>2368</v>
      </c>
      <c r="H896" s="671" t="s">
        <v>494</v>
      </c>
      <c r="I896" s="671" t="s">
        <v>2369</v>
      </c>
      <c r="J896" s="671" t="s">
        <v>2370</v>
      </c>
      <c r="K896" s="671" t="s">
        <v>2371</v>
      </c>
      <c r="L896" s="705">
        <v>0</v>
      </c>
      <c r="M896" s="705">
        <v>0</v>
      </c>
      <c r="N896" s="671">
        <v>5</v>
      </c>
      <c r="O896" s="706">
        <v>5</v>
      </c>
      <c r="P896" s="705">
        <v>0</v>
      </c>
      <c r="Q896" s="682"/>
      <c r="R896" s="671">
        <v>1</v>
      </c>
      <c r="S896" s="682">
        <v>0.2</v>
      </c>
      <c r="T896" s="706">
        <v>1</v>
      </c>
      <c r="U896" s="242">
        <v>0.2</v>
      </c>
    </row>
    <row r="897" spans="1:21" ht="14.4" customHeight="1" x14ac:dyDescent="0.3">
      <c r="A897" s="680">
        <v>18</v>
      </c>
      <c r="B897" s="671" t="s">
        <v>495</v>
      </c>
      <c r="C897" s="671">
        <v>89301185</v>
      </c>
      <c r="D897" s="703" t="s">
        <v>2441</v>
      </c>
      <c r="E897" s="704" t="s">
        <v>1614</v>
      </c>
      <c r="F897" s="671" t="s">
        <v>1586</v>
      </c>
      <c r="G897" s="671" t="s">
        <v>1701</v>
      </c>
      <c r="H897" s="671" t="s">
        <v>494</v>
      </c>
      <c r="I897" s="671" t="s">
        <v>1076</v>
      </c>
      <c r="J897" s="671" t="s">
        <v>1077</v>
      </c>
      <c r="K897" s="671" t="s">
        <v>1078</v>
      </c>
      <c r="L897" s="705">
        <v>997</v>
      </c>
      <c r="M897" s="705">
        <v>4985</v>
      </c>
      <c r="N897" s="671">
        <v>5</v>
      </c>
      <c r="O897" s="706">
        <v>1.5</v>
      </c>
      <c r="P897" s="705"/>
      <c r="Q897" s="682">
        <v>0</v>
      </c>
      <c r="R897" s="671"/>
      <c r="S897" s="682">
        <v>0</v>
      </c>
      <c r="T897" s="706"/>
      <c r="U897" s="242">
        <v>0</v>
      </c>
    </row>
    <row r="898" spans="1:21" ht="14.4" customHeight="1" x14ac:dyDescent="0.3">
      <c r="A898" s="680">
        <v>18</v>
      </c>
      <c r="B898" s="671" t="s">
        <v>495</v>
      </c>
      <c r="C898" s="671">
        <v>89301185</v>
      </c>
      <c r="D898" s="703" t="s">
        <v>2441</v>
      </c>
      <c r="E898" s="704" t="s">
        <v>1614</v>
      </c>
      <c r="F898" s="671" t="s">
        <v>1586</v>
      </c>
      <c r="G898" s="671" t="s">
        <v>1704</v>
      </c>
      <c r="H898" s="671" t="s">
        <v>494</v>
      </c>
      <c r="I898" s="671" t="s">
        <v>2372</v>
      </c>
      <c r="J898" s="671" t="s">
        <v>2373</v>
      </c>
      <c r="K898" s="671" t="s">
        <v>1532</v>
      </c>
      <c r="L898" s="705">
        <v>6.98</v>
      </c>
      <c r="M898" s="705">
        <v>27.92</v>
      </c>
      <c r="N898" s="671">
        <v>4</v>
      </c>
      <c r="O898" s="706">
        <v>0.5</v>
      </c>
      <c r="P898" s="705">
        <v>27.92</v>
      </c>
      <c r="Q898" s="682">
        <v>1</v>
      </c>
      <c r="R898" s="671">
        <v>4</v>
      </c>
      <c r="S898" s="682">
        <v>1</v>
      </c>
      <c r="T898" s="706">
        <v>0.5</v>
      </c>
      <c r="U898" s="242">
        <v>1</v>
      </c>
    </row>
    <row r="899" spans="1:21" ht="14.4" customHeight="1" x14ac:dyDescent="0.3">
      <c r="A899" s="680">
        <v>18</v>
      </c>
      <c r="B899" s="671" t="s">
        <v>495</v>
      </c>
      <c r="C899" s="671">
        <v>89301185</v>
      </c>
      <c r="D899" s="703" t="s">
        <v>2441</v>
      </c>
      <c r="E899" s="704" t="s">
        <v>1614</v>
      </c>
      <c r="F899" s="671" t="s">
        <v>1586</v>
      </c>
      <c r="G899" s="671" t="s">
        <v>1704</v>
      </c>
      <c r="H899" s="671" t="s">
        <v>869</v>
      </c>
      <c r="I899" s="671" t="s">
        <v>899</v>
      </c>
      <c r="J899" s="671" t="s">
        <v>1531</v>
      </c>
      <c r="K899" s="671" t="s">
        <v>1532</v>
      </c>
      <c r="L899" s="705">
        <v>6.98</v>
      </c>
      <c r="M899" s="705">
        <v>20.94</v>
      </c>
      <c r="N899" s="671">
        <v>3</v>
      </c>
      <c r="O899" s="706">
        <v>0.5</v>
      </c>
      <c r="P899" s="705"/>
      <c r="Q899" s="682">
        <v>0</v>
      </c>
      <c r="R899" s="671"/>
      <c r="S899" s="682">
        <v>0</v>
      </c>
      <c r="T899" s="706"/>
      <c r="U899" s="242">
        <v>0</v>
      </c>
    </row>
    <row r="900" spans="1:21" ht="14.4" customHeight="1" x14ac:dyDescent="0.3">
      <c r="A900" s="680">
        <v>18</v>
      </c>
      <c r="B900" s="671" t="s">
        <v>495</v>
      </c>
      <c r="C900" s="671">
        <v>89301185</v>
      </c>
      <c r="D900" s="703" t="s">
        <v>2441</v>
      </c>
      <c r="E900" s="704" t="s">
        <v>1614</v>
      </c>
      <c r="F900" s="671" t="s">
        <v>1586</v>
      </c>
      <c r="G900" s="671" t="s">
        <v>1704</v>
      </c>
      <c r="H900" s="671" t="s">
        <v>494</v>
      </c>
      <c r="I900" s="671" t="s">
        <v>1813</v>
      </c>
      <c r="J900" s="671" t="s">
        <v>1814</v>
      </c>
      <c r="K900" s="671" t="s">
        <v>1532</v>
      </c>
      <c r="L900" s="705">
        <v>5.37</v>
      </c>
      <c r="M900" s="705">
        <v>5.37</v>
      </c>
      <c r="N900" s="671">
        <v>1</v>
      </c>
      <c r="O900" s="706">
        <v>1</v>
      </c>
      <c r="P900" s="705"/>
      <c r="Q900" s="682">
        <v>0</v>
      </c>
      <c r="R900" s="671"/>
      <c r="S900" s="682">
        <v>0</v>
      </c>
      <c r="T900" s="706"/>
      <c r="U900" s="242">
        <v>0</v>
      </c>
    </row>
    <row r="901" spans="1:21" ht="14.4" customHeight="1" x14ac:dyDescent="0.3">
      <c r="A901" s="680">
        <v>18</v>
      </c>
      <c r="B901" s="671" t="s">
        <v>495</v>
      </c>
      <c r="C901" s="671">
        <v>89301185</v>
      </c>
      <c r="D901" s="703" t="s">
        <v>2441</v>
      </c>
      <c r="E901" s="704" t="s">
        <v>1614</v>
      </c>
      <c r="F901" s="671" t="s">
        <v>1586</v>
      </c>
      <c r="G901" s="671" t="s">
        <v>1820</v>
      </c>
      <c r="H901" s="671" t="s">
        <v>494</v>
      </c>
      <c r="I901" s="671" t="s">
        <v>1821</v>
      </c>
      <c r="J901" s="671" t="s">
        <v>1822</v>
      </c>
      <c r="K901" s="671" t="s">
        <v>1823</v>
      </c>
      <c r="L901" s="705">
        <v>53.77</v>
      </c>
      <c r="M901" s="705">
        <v>161.31</v>
      </c>
      <c r="N901" s="671">
        <v>3</v>
      </c>
      <c r="O901" s="706">
        <v>0.5</v>
      </c>
      <c r="P901" s="705"/>
      <c r="Q901" s="682">
        <v>0</v>
      </c>
      <c r="R901" s="671"/>
      <c r="S901" s="682">
        <v>0</v>
      </c>
      <c r="T901" s="706"/>
      <c r="U901" s="242">
        <v>0</v>
      </c>
    </row>
    <row r="902" spans="1:21" ht="14.4" customHeight="1" x14ac:dyDescent="0.3">
      <c r="A902" s="680">
        <v>18</v>
      </c>
      <c r="B902" s="671" t="s">
        <v>495</v>
      </c>
      <c r="C902" s="671">
        <v>89301185</v>
      </c>
      <c r="D902" s="703" t="s">
        <v>2441</v>
      </c>
      <c r="E902" s="704" t="s">
        <v>1614</v>
      </c>
      <c r="F902" s="671" t="s">
        <v>1586</v>
      </c>
      <c r="G902" s="671" t="s">
        <v>1781</v>
      </c>
      <c r="H902" s="671" t="s">
        <v>494</v>
      </c>
      <c r="I902" s="671" t="s">
        <v>1831</v>
      </c>
      <c r="J902" s="671" t="s">
        <v>1832</v>
      </c>
      <c r="K902" s="671" t="s">
        <v>1833</v>
      </c>
      <c r="L902" s="705">
        <v>0</v>
      </c>
      <c r="M902" s="705">
        <v>0</v>
      </c>
      <c r="N902" s="671">
        <v>6</v>
      </c>
      <c r="O902" s="706">
        <v>2</v>
      </c>
      <c r="P902" s="705">
        <v>0</v>
      </c>
      <c r="Q902" s="682"/>
      <c r="R902" s="671">
        <v>2</v>
      </c>
      <c r="S902" s="682">
        <v>0.33333333333333331</v>
      </c>
      <c r="T902" s="706">
        <v>0.5</v>
      </c>
      <c r="U902" s="242">
        <v>0.25</v>
      </c>
    </row>
    <row r="903" spans="1:21" ht="14.4" customHeight="1" x14ac:dyDescent="0.3">
      <c r="A903" s="680">
        <v>18</v>
      </c>
      <c r="B903" s="671" t="s">
        <v>495</v>
      </c>
      <c r="C903" s="671">
        <v>89301185</v>
      </c>
      <c r="D903" s="703" t="s">
        <v>2441</v>
      </c>
      <c r="E903" s="704" t="s">
        <v>1614</v>
      </c>
      <c r="F903" s="671" t="s">
        <v>1586</v>
      </c>
      <c r="G903" s="671" t="s">
        <v>1745</v>
      </c>
      <c r="H903" s="671" t="s">
        <v>494</v>
      </c>
      <c r="I903" s="671" t="s">
        <v>1746</v>
      </c>
      <c r="J903" s="671" t="s">
        <v>1299</v>
      </c>
      <c r="K903" s="671" t="s">
        <v>1747</v>
      </c>
      <c r="L903" s="705">
        <v>185.9</v>
      </c>
      <c r="M903" s="705">
        <v>557.70000000000005</v>
      </c>
      <c r="N903" s="671">
        <v>3</v>
      </c>
      <c r="O903" s="706">
        <v>2</v>
      </c>
      <c r="P903" s="705">
        <v>371.8</v>
      </c>
      <c r="Q903" s="682">
        <v>0.66666666666666663</v>
      </c>
      <c r="R903" s="671">
        <v>2</v>
      </c>
      <c r="S903" s="682">
        <v>0.66666666666666663</v>
      </c>
      <c r="T903" s="706">
        <v>1</v>
      </c>
      <c r="U903" s="242">
        <v>0.5</v>
      </c>
    </row>
    <row r="904" spans="1:21" ht="14.4" customHeight="1" x14ac:dyDescent="0.3">
      <c r="A904" s="680">
        <v>18</v>
      </c>
      <c r="B904" s="671" t="s">
        <v>495</v>
      </c>
      <c r="C904" s="671">
        <v>89301185</v>
      </c>
      <c r="D904" s="703" t="s">
        <v>2441</v>
      </c>
      <c r="E904" s="704" t="s">
        <v>1614</v>
      </c>
      <c r="F904" s="671" t="s">
        <v>1586</v>
      </c>
      <c r="G904" s="671" t="s">
        <v>2036</v>
      </c>
      <c r="H904" s="671" t="s">
        <v>494</v>
      </c>
      <c r="I904" s="671" t="s">
        <v>2037</v>
      </c>
      <c r="J904" s="671" t="s">
        <v>2038</v>
      </c>
      <c r="K904" s="671" t="s">
        <v>2039</v>
      </c>
      <c r="L904" s="705">
        <v>99.64</v>
      </c>
      <c r="M904" s="705">
        <v>199.28</v>
      </c>
      <c r="N904" s="671">
        <v>2</v>
      </c>
      <c r="O904" s="706">
        <v>1</v>
      </c>
      <c r="P904" s="705"/>
      <c r="Q904" s="682">
        <v>0</v>
      </c>
      <c r="R904" s="671"/>
      <c r="S904" s="682">
        <v>0</v>
      </c>
      <c r="T904" s="706"/>
      <c r="U904" s="242">
        <v>0</v>
      </c>
    </row>
    <row r="905" spans="1:21" ht="14.4" customHeight="1" x14ac:dyDescent="0.3">
      <c r="A905" s="680">
        <v>18</v>
      </c>
      <c r="B905" s="671" t="s">
        <v>495</v>
      </c>
      <c r="C905" s="671">
        <v>89301185</v>
      </c>
      <c r="D905" s="703" t="s">
        <v>2441</v>
      </c>
      <c r="E905" s="704" t="s">
        <v>1614</v>
      </c>
      <c r="F905" s="671" t="s">
        <v>1586</v>
      </c>
      <c r="G905" s="671" t="s">
        <v>2166</v>
      </c>
      <c r="H905" s="671" t="s">
        <v>494</v>
      </c>
      <c r="I905" s="671" t="s">
        <v>2167</v>
      </c>
      <c r="J905" s="671" t="s">
        <v>2168</v>
      </c>
      <c r="K905" s="671" t="s">
        <v>2169</v>
      </c>
      <c r="L905" s="705">
        <v>0</v>
      </c>
      <c r="M905" s="705">
        <v>0</v>
      </c>
      <c r="N905" s="671">
        <v>2</v>
      </c>
      <c r="O905" s="706">
        <v>0.5</v>
      </c>
      <c r="P905" s="705"/>
      <c r="Q905" s="682"/>
      <c r="R905" s="671"/>
      <c r="S905" s="682">
        <v>0</v>
      </c>
      <c r="T905" s="706"/>
      <c r="U905" s="242">
        <v>0</v>
      </c>
    </row>
    <row r="906" spans="1:21" ht="14.4" customHeight="1" x14ac:dyDescent="0.3">
      <c r="A906" s="680">
        <v>18</v>
      </c>
      <c r="B906" s="671" t="s">
        <v>495</v>
      </c>
      <c r="C906" s="671">
        <v>89301185</v>
      </c>
      <c r="D906" s="703" t="s">
        <v>2441</v>
      </c>
      <c r="E906" s="704" t="s">
        <v>1614</v>
      </c>
      <c r="F906" s="671" t="s">
        <v>1586</v>
      </c>
      <c r="G906" s="671" t="s">
        <v>2166</v>
      </c>
      <c r="H906" s="671" t="s">
        <v>494</v>
      </c>
      <c r="I906" s="671" t="s">
        <v>2340</v>
      </c>
      <c r="J906" s="671" t="s">
        <v>2168</v>
      </c>
      <c r="K906" s="671" t="s">
        <v>2169</v>
      </c>
      <c r="L906" s="705">
        <v>0</v>
      </c>
      <c r="M906" s="705">
        <v>0</v>
      </c>
      <c r="N906" s="671">
        <v>1</v>
      </c>
      <c r="O906" s="706">
        <v>1</v>
      </c>
      <c r="P906" s="705"/>
      <c r="Q906" s="682"/>
      <c r="R906" s="671"/>
      <c r="S906" s="682">
        <v>0</v>
      </c>
      <c r="T906" s="706"/>
      <c r="U906" s="242">
        <v>0</v>
      </c>
    </row>
    <row r="907" spans="1:21" ht="14.4" customHeight="1" x14ac:dyDescent="0.3">
      <c r="A907" s="680">
        <v>18</v>
      </c>
      <c r="B907" s="671" t="s">
        <v>495</v>
      </c>
      <c r="C907" s="671">
        <v>89301185</v>
      </c>
      <c r="D907" s="703" t="s">
        <v>2441</v>
      </c>
      <c r="E907" s="704" t="s">
        <v>1614</v>
      </c>
      <c r="F907" s="671" t="s">
        <v>1586</v>
      </c>
      <c r="G907" s="671" t="s">
        <v>1643</v>
      </c>
      <c r="H907" s="671" t="s">
        <v>494</v>
      </c>
      <c r="I907" s="671" t="s">
        <v>2374</v>
      </c>
      <c r="J907" s="671" t="s">
        <v>2375</v>
      </c>
      <c r="K907" s="671" t="s">
        <v>663</v>
      </c>
      <c r="L907" s="705">
        <v>216.16</v>
      </c>
      <c r="M907" s="705">
        <v>648.48</v>
      </c>
      <c r="N907" s="671">
        <v>3</v>
      </c>
      <c r="O907" s="706">
        <v>1</v>
      </c>
      <c r="P907" s="705">
        <v>648.48</v>
      </c>
      <c r="Q907" s="682">
        <v>1</v>
      </c>
      <c r="R907" s="671">
        <v>3</v>
      </c>
      <c r="S907" s="682">
        <v>1</v>
      </c>
      <c r="T907" s="706">
        <v>1</v>
      </c>
      <c r="U907" s="242">
        <v>1</v>
      </c>
    </row>
    <row r="908" spans="1:21" ht="14.4" customHeight="1" x14ac:dyDescent="0.3">
      <c r="A908" s="680">
        <v>18</v>
      </c>
      <c r="B908" s="671" t="s">
        <v>495</v>
      </c>
      <c r="C908" s="671">
        <v>89301185</v>
      </c>
      <c r="D908" s="703" t="s">
        <v>2441</v>
      </c>
      <c r="E908" s="704" t="s">
        <v>1614</v>
      </c>
      <c r="F908" s="671" t="s">
        <v>1586</v>
      </c>
      <c r="G908" s="671" t="s">
        <v>1643</v>
      </c>
      <c r="H908" s="671" t="s">
        <v>869</v>
      </c>
      <c r="I908" s="671" t="s">
        <v>1711</v>
      </c>
      <c r="J908" s="671" t="s">
        <v>1110</v>
      </c>
      <c r="K908" s="671" t="s">
        <v>1712</v>
      </c>
      <c r="L908" s="705">
        <v>432.32</v>
      </c>
      <c r="M908" s="705">
        <v>432.32</v>
      </c>
      <c r="N908" s="671">
        <v>1</v>
      </c>
      <c r="O908" s="706">
        <v>0.5</v>
      </c>
      <c r="P908" s="705"/>
      <c r="Q908" s="682">
        <v>0</v>
      </c>
      <c r="R908" s="671"/>
      <c r="S908" s="682">
        <v>0</v>
      </c>
      <c r="T908" s="706"/>
      <c r="U908" s="242">
        <v>0</v>
      </c>
    </row>
    <row r="909" spans="1:21" ht="14.4" customHeight="1" x14ac:dyDescent="0.3">
      <c r="A909" s="680">
        <v>18</v>
      </c>
      <c r="B909" s="671" t="s">
        <v>495</v>
      </c>
      <c r="C909" s="671">
        <v>89301185</v>
      </c>
      <c r="D909" s="703" t="s">
        <v>2441</v>
      </c>
      <c r="E909" s="704" t="s">
        <v>1614</v>
      </c>
      <c r="F909" s="671" t="s">
        <v>1586</v>
      </c>
      <c r="G909" s="671" t="s">
        <v>1643</v>
      </c>
      <c r="H909" s="671" t="s">
        <v>869</v>
      </c>
      <c r="I909" s="671" t="s">
        <v>921</v>
      </c>
      <c r="J909" s="671" t="s">
        <v>922</v>
      </c>
      <c r="K909" s="671" t="s">
        <v>1535</v>
      </c>
      <c r="L909" s="705">
        <v>162.13</v>
      </c>
      <c r="M909" s="705">
        <v>648.52</v>
      </c>
      <c r="N909" s="671">
        <v>4</v>
      </c>
      <c r="O909" s="706">
        <v>1</v>
      </c>
      <c r="P909" s="705"/>
      <c r="Q909" s="682">
        <v>0</v>
      </c>
      <c r="R909" s="671"/>
      <c r="S909" s="682">
        <v>0</v>
      </c>
      <c r="T909" s="706"/>
      <c r="U909" s="242">
        <v>0</v>
      </c>
    </row>
    <row r="910" spans="1:21" ht="14.4" customHeight="1" x14ac:dyDescent="0.3">
      <c r="A910" s="680">
        <v>18</v>
      </c>
      <c r="B910" s="671" t="s">
        <v>495</v>
      </c>
      <c r="C910" s="671">
        <v>89301185</v>
      </c>
      <c r="D910" s="703" t="s">
        <v>2441</v>
      </c>
      <c r="E910" s="704" t="s">
        <v>1614</v>
      </c>
      <c r="F910" s="671" t="s">
        <v>1586</v>
      </c>
      <c r="G910" s="671" t="s">
        <v>1643</v>
      </c>
      <c r="H910" s="671" t="s">
        <v>869</v>
      </c>
      <c r="I910" s="671" t="s">
        <v>1109</v>
      </c>
      <c r="J910" s="671" t="s">
        <v>1110</v>
      </c>
      <c r="K910" s="671" t="s">
        <v>1562</v>
      </c>
      <c r="L910" s="705">
        <v>216.16</v>
      </c>
      <c r="M910" s="705">
        <v>1296.96</v>
      </c>
      <c r="N910" s="671">
        <v>6</v>
      </c>
      <c r="O910" s="706">
        <v>2.5</v>
      </c>
      <c r="P910" s="705"/>
      <c r="Q910" s="682">
        <v>0</v>
      </c>
      <c r="R910" s="671"/>
      <c r="S910" s="682">
        <v>0</v>
      </c>
      <c r="T910" s="706"/>
      <c r="U910" s="242">
        <v>0</v>
      </c>
    </row>
    <row r="911" spans="1:21" ht="14.4" customHeight="1" x14ac:dyDescent="0.3">
      <c r="A911" s="680">
        <v>18</v>
      </c>
      <c r="B911" s="671" t="s">
        <v>495</v>
      </c>
      <c r="C911" s="671">
        <v>89301185</v>
      </c>
      <c r="D911" s="703" t="s">
        <v>2441</v>
      </c>
      <c r="E911" s="704" t="s">
        <v>1614</v>
      </c>
      <c r="F911" s="671" t="s">
        <v>1586</v>
      </c>
      <c r="G911" s="671" t="s">
        <v>1643</v>
      </c>
      <c r="H911" s="671" t="s">
        <v>869</v>
      </c>
      <c r="I911" s="671" t="s">
        <v>1835</v>
      </c>
      <c r="J911" s="671" t="s">
        <v>1110</v>
      </c>
      <c r="K911" s="671" t="s">
        <v>1836</v>
      </c>
      <c r="L911" s="705">
        <v>432.32</v>
      </c>
      <c r="M911" s="705">
        <v>2161.6</v>
      </c>
      <c r="N911" s="671">
        <v>5</v>
      </c>
      <c r="O911" s="706">
        <v>3.5</v>
      </c>
      <c r="P911" s="705">
        <v>432.32</v>
      </c>
      <c r="Q911" s="682">
        <v>0.2</v>
      </c>
      <c r="R911" s="671">
        <v>1</v>
      </c>
      <c r="S911" s="682">
        <v>0.2</v>
      </c>
      <c r="T911" s="706">
        <v>0.5</v>
      </c>
      <c r="U911" s="242">
        <v>0.14285714285714285</v>
      </c>
    </row>
    <row r="912" spans="1:21" ht="14.4" customHeight="1" x14ac:dyDescent="0.3">
      <c r="A912" s="680">
        <v>18</v>
      </c>
      <c r="B912" s="671" t="s">
        <v>495</v>
      </c>
      <c r="C912" s="671">
        <v>89301185</v>
      </c>
      <c r="D912" s="703" t="s">
        <v>2441</v>
      </c>
      <c r="E912" s="704" t="s">
        <v>1614</v>
      </c>
      <c r="F912" s="671" t="s">
        <v>1586</v>
      </c>
      <c r="G912" s="671" t="s">
        <v>1643</v>
      </c>
      <c r="H912" s="671" t="s">
        <v>494</v>
      </c>
      <c r="I912" s="671" t="s">
        <v>2376</v>
      </c>
      <c r="J912" s="671" t="s">
        <v>2377</v>
      </c>
      <c r="K912" s="671" t="s">
        <v>745</v>
      </c>
      <c r="L912" s="705">
        <v>0</v>
      </c>
      <c r="M912" s="705">
        <v>0</v>
      </c>
      <c r="N912" s="671">
        <v>1</v>
      </c>
      <c r="O912" s="706">
        <v>0.5</v>
      </c>
      <c r="P912" s="705"/>
      <c r="Q912" s="682"/>
      <c r="R912" s="671"/>
      <c r="S912" s="682">
        <v>0</v>
      </c>
      <c r="T912" s="706"/>
      <c r="U912" s="242">
        <v>0</v>
      </c>
    </row>
    <row r="913" spans="1:21" ht="14.4" customHeight="1" x14ac:dyDescent="0.3">
      <c r="A913" s="680">
        <v>18</v>
      </c>
      <c r="B913" s="671" t="s">
        <v>495</v>
      </c>
      <c r="C913" s="671">
        <v>89301185</v>
      </c>
      <c r="D913" s="703" t="s">
        <v>2441</v>
      </c>
      <c r="E913" s="704" t="s">
        <v>1614</v>
      </c>
      <c r="F913" s="671" t="s">
        <v>1586</v>
      </c>
      <c r="G913" s="671" t="s">
        <v>1713</v>
      </c>
      <c r="H913" s="671" t="s">
        <v>494</v>
      </c>
      <c r="I913" s="671" t="s">
        <v>556</v>
      </c>
      <c r="J913" s="671" t="s">
        <v>1837</v>
      </c>
      <c r="K913" s="671" t="s">
        <v>1655</v>
      </c>
      <c r="L913" s="705">
        <v>18.940000000000001</v>
      </c>
      <c r="M913" s="705">
        <v>170.46000000000004</v>
      </c>
      <c r="N913" s="671">
        <v>9</v>
      </c>
      <c r="O913" s="706">
        <v>4</v>
      </c>
      <c r="P913" s="705">
        <v>75.760000000000005</v>
      </c>
      <c r="Q913" s="682">
        <v>0.44444444444444436</v>
      </c>
      <c r="R913" s="671">
        <v>4</v>
      </c>
      <c r="S913" s="682">
        <v>0.44444444444444442</v>
      </c>
      <c r="T913" s="706">
        <v>1.5</v>
      </c>
      <c r="U913" s="242">
        <v>0.375</v>
      </c>
    </row>
    <row r="914" spans="1:21" ht="14.4" customHeight="1" x14ac:dyDescent="0.3">
      <c r="A914" s="680">
        <v>18</v>
      </c>
      <c r="B914" s="671" t="s">
        <v>495</v>
      </c>
      <c r="C914" s="671">
        <v>89301185</v>
      </c>
      <c r="D914" s="703" t="s">
        <v>2441</v>
      </c>
      <c r="E914" s="704" t="s">
        <v>1614</v>
      </c>
      <c r="F914" s="671" t="s">
        <v>1586</v>
      </c>
      <c r="G914" s="671" t="s">
        <v>2170</v>
      </c>
      <c r="H914" s="671" t="s">
        <v>494</v>
      </c>
      <c r="I914" s="671" t="s">
        <v>2171</v>
      </c>
      <c r="J914" s="671" t="s">
        <v>2172</v>
      </c>
      <c r="K914" s="671" t="s">
        <v>2173</v>
      </c>
      <c r="L914" s="705">
        <v>0</v>
      </c>
      <c r="M914" s="705">
        <v>0</v>
      </c>
      <c r="N914" s="671">
        <v>4</v>
      </c>
      <c r="O914" s="706">
        <v>3.5</v>
      </c>
      <c r="P914" s="705"/>
      <c r="Q914" s="682"/>
      <c r="R914" s="671"/>
      <c r="S914" s="682">
        <v>0</v>
      </c>
      <c r="T914" s="706"/>
      <c r="U914" s="242">
        <v>0</v>
      </c>
    </row>
    <row r="915" spans="1:21" ht="14.4" customHeight="1" x14ac:dyDescent="0.3">
      <c r="A915" s="680">
        <v>18</v>
      </c>
      <c r="B915" s="671" t="s">
        <v>495</v>
      </c>
      <c r="C915" s="671">
        <v>89301185</v>
      </c>
      <c r="D915" s="703" t="s">
        <v>2441</v>
      </c>
      <c r="E915" s="704" t="s">
        <v>1614</v>
      </c>
      <c r="F915" s="671" t="s">
        <v>1586</v>
      </c>
      <c r="G915" s="671" t="s">
        <v>1716</v>
      </c>
      <c r="H915" s="671" t="s">
        <v>494</v>
      </c>
      <c r="I915" s="671" t="s">
        <v>1234</v>
      </c>
      <c r="J915" s="671" t="s">
        <v>1717</v>
      </c>
      <c r="K915" s="671" t="s">
        <v>1718</v>
      </c>
      <c r="L915" s="705">
        <v>25.8</v>
      </c>
      <c r="M915" s="705">
        <v>103.2</v>
      </c>
      <c r="N915" s="671">
        <v>4</v>
      </c>
      <c r="O915" s="706">
        <v>1</v>
      </c>
      <c r="P915" s="705"/>
      <c r="Q915" s="682">
        <v>0</v>
      </c>
      <c r="R915" s="671"/>
      <c r="S915" s="682">
        <v>0</v>
      </c>
      <c r="T915" s="706"/>
      <c r="U915" s="242">
        <v>0</v>
      </c>
    </row>
    <row r="916" spans="1:21" ht="14.4" customHeight="1" x14ac:dyDescent="0.3">
      <c r="A916" s="680">
        <v>18</v>
      </c>
      <c r="B916" s="671" t="s">
        <v>495</v>
      </c>
      <c r="C916" s="671">
        <v>89301185</v>
      </c>
      <c r="D916" s="703" t="s">
        <v>2441</v>
      </c>
      <c r="E916" s="704" t="s">
        <v>1614</v>
      </c>
      <c r="F916" s="671" t="s">
        <v>1586</v>
      </c>
      <c r="G916" s="671" t="s">
        <v>1716</v>
      </c>
      <c r="H916" s="671" t="s">
        <v>494</v>
      </c>
      <c r="I916" s="671" t="s">
        <v>1279</v>
      </c>
      <c r="J916" s="671" t="s">
        <v>1280</v>
      </c>
      <c r="K916" s="671" t="s">
        <v>678</v>
      </c>
      <c r="L916" s="705">
        <v>77.42</v>
      </c>
      <c r="M916" s="705">
        <v>77.42</v>
      </c>
      <c r="N916" s="671">
        <v>1</v>
      </c>
      <c r="O916" s="706">
        <v>0.5</v>
      </c>
      <c r="P916" s="705"/>
      <c r="Q916" s="682">
        <v>0</v>
      </c>
      <c r="R916" s="671"/>
      <c r="S916" s="682">
        <v>0</v>
      </c>
      <c r="T916" s="706"/>
      <c r="U916" s="242">
        <v>0</v>
      </c>
    </row>
    <row r="917" spans="1:21" ht="14.4" customHeight="1" x14ac:dyDescent="0.3">
      <c r="A917" s="680">
        <v>18</v>
      </c>
      <c r="B917" s="671" t="s">
        <v>495</v>
      </c>
      <c r="C917" s="671">
        <v>89301185</v>
      </c>
      <c r="D917" s="703" t="s">
        <v>2441</v>
      </c>
      <c r="E917" s="704" t="s">
        <v>1614</v>
      </c>
      <c r="F917" s="671" t="s">
        <v>1586</v>
      </c>
      <c r="G917" s="671" t="s">
        <v>1619</v>
      </c>
      <c r="H917" s="671" t="s">
        <v>494</v>
      </c>
      <c r="I917" s="671" t="s">
        <v>2378</v>
      </c>
      <c r="J917" s="671" t="s">
        <v>2379</v>
      </c>
      <c r="K917" s="671" t="s">
        <v>745</v>
      </c>
      <c r="L917" s="705">
        <v>216.94</v>
      </c>
      <c r="M917" s="705">
        <v>1301.6399999999999</v>
      </c>
      <c r="N917" s="671">
        <v>6</v>
      </c>
      <c r="O917" s="706">
        <v>2</v>
      </c>
      <c r="P917" s="705"/>
      <c r="Q917" s="682">
        <v>0</v>
      </c>
      <c r="R917" s="671"/>
      <c r="S917" s="682">
        <v>0</v>
      </c>
      <c r="T917" s="706"/>
      <c r="U917" s="242">
        <v>0</v>
      </c>
    </row>
    <row r="918" spans="1:21" ht="14.4" customHeight="1" x14ac:dyDescent="0.3">
      <c r="A918" s="680">
        <v>18</v>
      </c>
      <c r="B918" s="671" t="s">
        <v>495</v>
      </c>
      <c r="C918" s="671">
        <v>89301185</v>
      </c>
      <c r="D918" s="703" t="s">
        <v>2441</v>
      </c>
      <c r="E918" s="704" t="s">
        <v>1614</v>
      </c>
      <c r="F918" s="671" t="s">
        <v>1586</v>
      </c>
      <c r="G918" s="671" t="s">
        <v>1619</v>
      </c>
      <c r="H918" s="671" t="s">
        <v>869</v>
      </c>
      <c r="I918" s="671" t="s">
        <v>941</v>
      </c>
      <c r="J918" s="671" t="s">
        <v>942</v>
      </c>
      <c r="K918" s="671" t="s">
        <v>939</v>
      </c>
      <c r="L918" s="705">
        <v>232.44</v>
      </c>
      <c r="M918" s="705">
        <v>6043.44</v>
      </c>
      <c r="N918" s="671">
        <v>26</v>
      </c>
      <c r="O918" s="706">
        <v>11</v>
      </c>
      <c r="P918" s="705">
        <v>697.31999999999994</v>
      </c>
      <c r="Q918" s="682">
        <v>0.11538461538461538</v>
      </c>
      <c r="R918" s="671">
        <v>3</v>
      </c>
      <c r="S918" s="682">
        <v>0.11538461538461539</v>
      </c>
      <c r="T918" s="706">
        <v>1</v>
      </c>
      <c r="U918" s="242">
        <v>9.0909090909090912E-2</v>
      </c>
    </row>
    <row r="919" spans="1:21" ht="14.4" customHeight="1" x14ac:dyDescent="0.3">
      <c r="A919" s="680">
        <v>18</v>
      </c>
      <c r="B919" s="671" t="s">
        <v>495</v>
      </c>
      <c r="C919" s="671">
        <v>89301185</v>
      </c>
      <c r="D919" s="703" t="s">
        <v>2441</v>
      </c>
      <c r="E919" s="704" t="s">
        <v>1614</v>
      </c>
      <c r="F919" s="671" t="s">
        <v>1586</v>
      </c>
      <c r="G919" s="671" t="s">
        <v>1619</v>
      </c>
      <c r="H919" s="671" t="s">
        <v>869</v>
      </c>
      <c r="I919" s="671" t="s">
        <v>2089</v>
      </c>
      <c r="J919" s="671" t="s">
        <v>1720</v>
      </c>
      <c r="K919" s="671" t="s">
        <v>1634</v>
      </c>
      <c r="L919" s="705">
        <v>274.97000000000003</v>
      </c>
      <c r="M919" s="705">
        <v>549.94000000000005</v>
      </c>
      <c r="N919" s="671">
        <v>2</v>
      </c>
      <c r="O919" s="706">
        <v>0.5</v>
      </c>
      <c r="P919" s="705"/>
      <c r="Q919" s="682">
        <v>0</v>
      </c>
      <c r="R919" s="671"/>
      <c r="S919" s="682">
        <v>0</v>
      </c>
      <c r="T919" s="706"/>
      <c r="U919" s="242">
        <v>0</v>
      </c>
    </row>
    <row r="920" spans="1:21" ht="14.4" customHeight="1" x14ac:dyDescent="0.3">
      <c r="A920" s="680">
        <v>18</v>
      </c>
      <c r="B920" s="671" t="s">
        <v>495</v>
      </c>
      <c r="C920" s="671">
        <v>89301185</v>
      </c>
      <c r="D920" s="703" t="s">
        <v>2441</v>
      </c>
      <c r="E920" s="704" t="s">
        <v>1614</v>
      </c>
      <c r="F920" s="671" t="s">
        <v>1586</v>
      </c>
      <c r="G920" s="671" t="s">
        <v>1619</v>
      </c>
      <c r="H920" s="671" t="s">
        <v>494</v>
      </c>
      <c r="I920" s="671" t="s">
        <v>1855</v>
      </c>
      <c r="J920" s="671" t="s">
        <v>1856</v>
      </c>
      <c r="K920" s="671" t="s">
        <v>1857</v>
      </c>
      <c r="L920" s="705">
        <v>201.75</v>
      </c>
      <c r="M920" s="705">
        <v>1210.5</v>
      </c>
      <c r="N920" s="671">
        <v>6</v>
      </c>
      <c r="O920" s="706">
        <v>1.5</v>
      </c>
      <c r="P920" s="705"/>
      <c r="Q920" s="682">
        <v>0</v>
      </c>
      <c r="R920" s="671"/>
      <c r="S920" s="682">
        <v>0</v>
      </c>
      <c r="T920" s="706"/>
      <c r="U920" s="242">
        <v>0</v>
      </c>
    </row>
    <row r="921" spans="1:21" ht="14.4" customHeight="1" x14ac:dyDescent="0.3">
      <c r="A921" s="680">
        <v>18</v>
      </c>
      <c r="B921" s="671" t="s">
        <v>495</v>
      </c>
      <c r="C921" s="671">
        <v>89301185</v>
      </c>
      <c r="D921" s="703" t="s">
        <v>2441</v>
      </c>
      <c r="E921" s="704" t="s">
        <v>1614</v>
      </c>
      <c r="F921" s="671" t="s">
        <v>1586</v>
      </c>
      <c r="G921" s="671" t="s">
        <v>1754</v>
      </c>
      <c r="H921" s="671" t="s">
        <v>494</v>
      </c>
      <c r="I921" s="671" t="s">
        <v>1755</v>
      </c>
      <c r="J921" s="671" t="s">
        <v>1756</v>
      </c>
      <c r="K921" s="671" t="s">
        <v>523</v>
      </c>
      <c r="L921" s="705">
        <v>216.16</v>
      </c>
      <c r="M921" s="705">
        <v>1513.12</v>
      </c>
      <c r="N921" s="671">
        <v>7</v>
      </c>
      <c r="O921" s="706">
        <v>2</v>
      </c>
      <c r="P921" s="705">
        <v>432.32</v>
      </c>
      <c r="Q921" s="682">
        <v>0.28571428571428575</v>
      </c>
      <c r="R921" s="671">
        <v>2</v>
      </c>
      <c r="S921" s="682">
        <v>0.2857142857142857</v>
      </c>
      <c r="T921" s="706">
        <v>1</v>
      </c>
      <c r="U921" s="242">
        <v>0.5</v>
      </c>
    </row>
    <row r="922" spans="1:21" ht="14.4" customHeight="1" x14ac:dyDescent="0.3">
      <c r="A922" s="680">
        <v>18</v>
      </c>
      <c r="B922" s="671" t="s">
        <v>495</v>
      </c>
      <c r="C922" s="671">
        <v>89301185</v>
      </c>
      <c r="D922" s="703" t="s">
        <v>2441</v>
      </c>
      <c r="E922" s="704" t="s">
        <v>1614</v>
      </c>
      <c r="F922" s="671" t="s">
        <v>1586</v>
      </c>
      <c r="G922" s="671" t="s">
        <v>1867</v>
      </c>
      <c r="H922" s="671" t="s">
        <v>869</v>
      </c>
      <c r="I922" s="671" t="s">
        <v>1868</v>
      </c>
      <c r="J922" s="671" t="s">
        <v>1869</v>
      </c>
      <c r="K922" s="671" t="s">
        <v>1870</v>
      </c>
      <c r="L922" s="705">
        <v>887.05</v>
      </c>
      <c r="M922" s="705">
        <v>887.05</v>
      </c>
      <c r="N922" s="671">
        <v>1</v>
      </c>
      <c r="O922" s="706">
        <v>1</v>
      </c>
      <c r="P922" s="705">
        <v>887.05</v>
      </c>
      <c r="Q922" s="682">
        <v>1</v>
      </c>
      <c r="R922" s="671">
        <v>1</v>
      </c>
      <c r="S922" s="682">
        <v>1</v>
      </c>
      <c r="T922" s="706">
        <v>1</v>
      </c>
      <c r="U922" s="242">
        <v>1</v>
      </c>
    </row>
    <row r="923" spans="1:21" ht="14.4" customHeight="1" x14ac:dyDescent="0.3">
      <c r="A923" s="680">
        <v>18</v>
      </c>
      <c r="B923" s="671" t="s">
        <v>495</v>
      </c>
      <c r="C923" s="671">
        <v>89301185</v>
      </c>
      <c r="D923" s="703" t="s">
        <v>2441</v>
      </c>
      <c r="E923" s="704" t="s">
        <v>1614</v>
      </c>
      <c r="F923" s="671" t="s">
        <v>1586</v>
      </c>
      <c r="G923" s="671" t="s">
        <v>1873</v>
      </c>
      <c r="H923" s="671" t="s">
        <v>494</v>
      </c>
      <c r="I923" s="671" t="s">
        <v>1190</v>
      </c>
      <c r="J923" s="671" t="s">
        <v>1191</v>
      </c>
      <c r="K923" s="671" t="s">
        <v>1874</v>
      </c>
      <c r="L923" s="705">
        <v>163.9</v>
      </c>
      <c r="M923" s="705">
        <v>2458.5000000000005</v>
      </c>
      <c r="N923" s="671">
        <v>15</v>
      </c>
      <c r="O923" s="706">
        <v>4</v>
      </c>
      <c r="P923" s="705">
        <v>327.8</v>
      </c>
      <c r="Q923" s="682">
        <v>0.1333333333333333</v>
      </c>
      <c r="R923" s="671">
        <v>2</v>
      </c>
      <c r="S923" s="682">
        <v>0.13333333333333333</v>
      </c>
      <c r="T923" s="706">
        <v>0.5</v>
      </c>
      <c r="U923" s="242">
        <v>0.125</v>
      </c>
    </row>
    <row r="924" spans="1:21" ht="14.4" customHeight="1" x14ac:dyDescent="0.3">
      <c r="A924" s="680">
        <v>18</v>
      </c>
      <c r="B924" s="671" t="s">
        <v>495</v>
      </c>
      <c r="C924" s="671">
        <v>89301185</v>
      </c>
      <c r="D924" s="703" t="s">
        <v>2441</v>
      </c>
      <c r="E924" s="704" t="s">
        <v>1614</v>
      </c>
      <c r="F924" s="671" t="s">
        <v>1586</v>
      </c>
      <c r="G924" s="671" t="s">
        <v>1626</v>
      </c>
      <c r="H924" s="671" t="s">
        <v>494</v>
      </c>
      <c r="I924" s="671" t="s">
        <v>1068</v>
      </c>
      <c r="J924" s="671" t="s">
        <v>1069</v>
      </c>
      <c r="K924" s="671" t="s">
        <v>1627</v>
      </c>
      <c r="L924" s="705">
        <v>0</v>
      </c>
      <c r="M924" s="705">
        <v>0</v>
      </c>
      <c r="N924" s="671">
        <v>3</v>
      </c>
      <c r="O924" s="706">
        <v>1.5</v>
      </c>
      <c r="P924" s="705"/>
      <c r="Q924" s="682"/>
      <c r="R924" s="671"/>
      <c r="S924" s="682">
        <v>0</v>
      </c>
      <c r="T924" s="706"/>
      <c r="U924" s="242">
        <v>0</v>
      </c>
    </row>
    <row r="925" spans="1:21" ht="14.4" customHeight="1" x14ac:dyDescent="0.3">
      <c r="A925" s="680">
        <v>18</v>
      </c>
      <c r="B925" s="671" t="s">
        <v>495</v>
      </c>
      <c r="C925" s="671">
        <v>89301185</v>
      </c>
      <c r="D925" s="703" t="s">
        <v>2441</v>
      </c>
      <c r="E925" s="704" t="s">
        <v>1614</v>
      </c>
      <c r="F925" s="671" t="s">
        <v>1586</v>
      </c>
      <c r="G925" s="671" t="s">
        <v>1632</v>
      </c>
      <c r="H925" s="671" t="s">
        <v>494</v>
      </c>
      <c r="I925" s="671" t="s">
        <v>1080</v>
      </c>
      <c r="J925" s="671" t="s">
        <v>1633</v>
      </c>
      <c r="K925" s="671" t="s">
        <v>1634</v>
      </c>
      <c r="L925" s="705">
        <v>20.079999999999998</v>
      </c>
      <c r="M925" s="705">
        <v>20.079999999999998</v>
      </c>
      <c r="N925" s="671">
        <v>1</v>
      </c>
      <c r="O925" s="706">
        <v>0.5</v>
      </c>
      <c r="P925" s="705"/>
      <c r="Q925" s="682">
        <v>0</v>
      </c>
      <c r="R925" s="671"/>
      <c r="S925" s="682">
        <v>0</v>
      </c>
      <c r="T925" s="706"/>
      <c r="U925" s="242">
        <v>0</v>
      </c>
    </row>
    <row r="926" spans="1:21" ht="14.4" customHeight="1" x14ac:dyDescent="0.3">
      <c r="A926" s="680">
        <v>18</v>
      </c>
      <c r="B926" s="671" t="s">
        <v>495</v>
      </c>
      <c r="C926" s="671">
        <v>89301185</v>
      </c>
      <c r="D926" s="703" t="s">
        <v>2441</v>
      </c>
      <c r="E926" s="704" t="s">
        <v>1614</v>
      </c>
      <c r="F926" s="671" t="s">
        <v>1586</v>
      </c>
      <c r="G926" s="671" t="s">
        <v>1632</v>
      </c>
      <c r="H926" s="671" t="s">
        <v>494</v>
      </c>
      <c r="I926" s="671" t="s">
        <v>2184</v>
      </c>
      <c r="J926" s="671" t="s">
        <v>1875</v>
      </c>
      <c r="K926" s="671" t="s">
        <v>2185</v>
      </c>
      <c r="L926" s="705">
        <v>0</v>
      </c>
      <c r="M926" s="705">
        <v>0</v>
      </c>
      <c r="N926" s="671">
        <v>1</v>
      </c>
      <c r="O926" s="706">
        <v>0.5</v>
      </c>
      <c r="P926" s="705"/>
      <c r="Q926" s="682"/>
      <c r="R926" s="671"/>
      <c r="S926" s="682">
        <v>0</v>
      </c>
      <c r="T926" s="706"/>
      <c r="U926" s="242">
        <v>0</v>
      </c>
    </row>
    <row r="927" spans="1:21" ht="14.4" customHeight="1" x14ac:dyDescent="0.3">
      <c r="A927" s="680">
        <v>18</v>
      </c>
      <c r="B927" s="671" t="s">
        <v>495</v>
      </c>
      <c r="C927" s="671">
        <v>89301185</v>
      </c>
      <c r="D927" s="703" t="s">
        <v>2441</v>
      </c>
      <c r="E927" s="704" t="s">
        <v>1614</v>
      </c>
      <c r="F927" s="671" t="s">
        <v>1586</v>
      </c>
      <c r="G927" s="671" t="s">
        <v>2031</v>
      </c>
      <c r="H927" s="671" t="s">
        <v>494</v>
      </c>
      <c r="I927" s="671" t="s">
        <v>2380</v>
      </c>
      <c r="J927" s="671" t="s">
        <v>2033</v>
      </c>
      <c r="K927" s="671"/>
      <c r="L927" s="705">
        <v>0</v>
      </c>
      <c r="M927" s="705">
        <v>0</v>
      </c>
      <c r="N927" s="671">
        <v>2</v>
      </c>
      <c r="O927" s="706">
        <v>0.5</v>
      </c>
      <c r="P927" s="705"/>
      <c r="Q927" s="682"/>
      <c r="R927" s="671"/>
      <c r="S927" s="682">
        <v>0</v>
      </c>
      <c r="T927" s="706"/>
      <c r="U927" s="242">
        <v>0</v>
      </c>
    </row>
    <row r="928" spans="1:21" ht="14.4" customHeight="1" x14ac:dyDescent="0.3">
      <c r="A928" s="680">
        <v>18</v>
      </c>
      <c r="B928" s="671" t="s">
        <v>495</v>
      </c>
      <c r="C928" s="671">
        <v>89301185</v>
      </c>
      <c r="D928" s="703" t="s">
        <v>2441</v>
      </c>
      <c r="E928" s="704" t="s">
        <v>1614</v>
      </c>
      <c r="F928" s="671" t="s">
        <v>1586</v>
      </c>
      <c r="G928" s="671" t="s">
        <v>2304</v>
      </c>
      <c r="H928" s="671" t="s">
        <v>494</v>
      </c>
      <c r="I928" s="671" t="s">
        <v>2381</v>
      </c>
      <c r="J928" s="671" t="s">
        <v>2382</v>
      </c>
      <c r="K928" s="671" t="s">
        <v>2383</v>
      </c>
      <c r="L928" s="705">
        <v>50.27</v>
      </c>
      <c r="M928" s="705">
        <v>50.27</v>
      </c>
      <c r="N928" s="671">
        <v>1</v>
      </c>
      <c r="O928" s="706">
        <v>0.5</v>
      </c>
      <c r="P928" s="705"/>
      <c r="Q928" s="682">
        <v>0</v>
      </c>
      <c r="R928" s="671"/>
      <c r="S928" s="682">
        <v>0</v>
      </c>
      <c r="T928" s="706"/>
      <c r="U928" s="242">
        <v>0</v>
      </c>
    </row>
    <row r="929" spans="1:21" ht="14.4" customHeight="1" x14ac:dyDescent="0.3">
      <c r="A929" s="680">
        <v>18</v>
      </c>
      <c r="B929" s="671" t="s">
        <v>495</v>
      </c>
      <c r="C929" s="671">
        <v>89301185</v>
      </c>
      <c r="D929" s="703" t="s">
        <v>2441</v>
      </c>
      <c r="E929" s="704" t="s">
        <v>1614</v>
      </c>
      <c r="F929" s="671" t="s">
        <v>1586</v>
      </c>
      <c r="G929" s="671" t="s">
        <v>1673</v>
      </c>
      <c r="H929" s="671" t="s">
        <v>494</v>
      </c>
      <c r="I929" s="671" t="s">
        <v>2093</v>
      </c>
      <c r="J929" s="671" t="s">
        <v>2094</v>
      </c>
      <c r="K929" s="671" t="s">
        <v>2095</v>
      </c>
      <c r="L929" s="705">
        <v>121.76</v>
      </c>
      <c r="M929" s="705">
        <v>243.52</v>
      </c>
      <c r="N929" s="671">
        <v>2</v>
      </c>
      <c r="O929" s="706">
        <v>1</v>
      </c>
      <c r="P929" s="705"/>
      <c r="Q929" s="682">
        <v>0</v>
      </c>
      <c r="R929" s="671"/>
      <c r="S929" s="682">
        <v>0</v>
      </c>
      <c r="T929" s="706"/>
      <c r="U929" s="242">
        <v>0</v>
      </c>
    </row>
    <row r="930" spans="1:21" ht="14.4" customHeight="1" x14ac:dyDescent="0.3">
      <c r="A930" s="680">
        <v>18</v>
      </c>
      <c r="B930" s="671" t="s">
        <v>495</v>
      </c>
      <c r="C930" s="671">
        <v>89301185</v>
      </c>
      <c r="D930" s="703" t="s">
        <v>2441</v>
      </c>
      <c r="E930" s="704" t="s">
        <v>1614</v>
      </c>
      <c r="F930" s="671" t="s">
        <v>1586</v>
      </c>
      <c r="G930" s="671" t="s">
        <v>1673</v>
      </c>
      <c r="H930" s="671" t="s">
        <v>494</v>
      </c>
      <c r="I930" s="671" t="s">
        <v>1674</v>
      </c>
      <c r="J930" s="671" t="s">
        <v>1675</v>
      </c>
      <c r="K930" s="671" t="s">
        <v>1676</v>
      </c>
      <c r="L930" s="705">
        <v>71.2</v>
      </c>
      <c r="M930" s="705">
        <v>142.4</v>
      </c>
      <c r="N930" s="671">
        <v>2</v>
      </c>
      <c r="O930" s="706">
        <v>0.5</v>
      </c>
      <c r="P930" s="705"/>
      <c r="Q930" s="682">
        <v>0</v>
      </c>
      <c r="R930" s="671"/>
      <c r="S930" s="682">
        <v>0</v>
      </c>
      <c r="T930" s="706"/>
      <c r="U930" s="242">
        <v>0</v>
      </c>
    </row>
    <row r="931" spans="1:21" ht="14.4" customHeight="1" x14ac:dyDescent="0.3">
      <c r="A931" s="680">
        <v>18</v>
      </c>
      <c r="B931" s="671" t="s">
        <v>495</v>
      </c>
      <c r="C931" s="671">
        <v>89301185</v>
      </c>
      <c r="D931" s="703" t="s">
        <v>2441</v>
      </c>
      <c r="E931" s="704" t="s">
        <v>1614</v>
      </c>
      <c r="F931" s="671" t="s">
        <v>1586</v>
      </c>
      <c r="G931" s="671" t="s">
        <v>1668</v>
      </c>
      <c r="H931" s="671" t="s">
        <v>494</v>
      </c>
      <c r="I931" s="671" t="s">
        <v>1171</v>
      </c>
      <c r="J931" s="671" t="s">
        <v>1669</v>
      </c>
      <c r="K931" s="671" t="s">
        <v>1670</v>
      </c>
      <c r="L931" s="705">
        <v>55.71</v>
      </c>
      <c r="M931" s="705">
        <v>389.97</v>
      </c>
      <c r="N931" s="671">
        <v>7</v>
      </c>
      <c r="O931" s="706">
        <v>3.5</v>
      </c>
      <c r="P931" s="705">
        <v>222.84</v>
      </c>
      <c r="Q931" s="682">
        <v>0.5714285714285714</v>
      </c>
      <c r="R931" s="671">
        <v>4</v>
      </c>
      <c r="S931" s="682">
        <v>0.5714285714285714</v>
      </c>
      <c r="T931" s="706">
        <v>2</v>
      </c>
      <c r="U931" s="242">
        <v>0.5714285714285714</v>
      </c>
    </row>
    <row r="932" spans="1:21" ht="14.4" customHeight="1" x14ac:dyDescent="0.3">
      <c r="A932" s="680">
        <v>18</v>
      </c>
      <c r="B932" s="671" t="s">
        <v>495</v>
      </c>
      <c r="C932" s="671">
        <v>89301185</v>
      </c>
      <c r="D932" s="703" t="s">
        <v>2441</v>
      </c>
      <c r="E932" s="704" t="s">
        <v>1614</v>
      </c>
      <c r="F932" s="671" t="s">
        <v>1586</v>
      </c>
      <c r="G932" s="671" t="s">
        <v>1668</v>
      </c>
      <c r="H932" s="671" t="s">
        <v>494</v>
      </c>
      <c r="I932" s="671" t="s">
        <v>1238</v>
      </c>
      <c r="J932" s="671" t="s">
        <v>1239</v>
      </c>
      <c r="K932" s="671" t="s">
        <v>1882</v>
      </c>
      <c r="L932" s="705">
        <v>59.43</v>
      </c>
      <c r="M932" s="705">
        <v>534.87</v>
      </c>
      <c r="N932" s="671">
        <v>9</v>
      </c>
      <c r="O932" s="706">
        <v>4</v>
      </c>
      <c r="P932" s="705">
        <v>237.72</v>
      </c>
      <c r="Q932" s="682">
        <v>0.44444444444444442</v>
      </c>
      <c r="R932" s="671">
        <v>4</v>
      </c>
      <c r="S932" s="682">
        <v>0.44444444444444442</v>
      </c>
      <c r="T932" s="706">
        <v>1.5</v>
      </c>
      <c r="U932" s="242">
        <v>0.375</v>
      </c>
    </row>
    <row r="933" spans="1:21" ht="14.4" customHeight="1" x14ac:dyDescent="0.3">
      <c r="A933" s="680">
        <v>18</v>
      </c>
      <c r="B933" s="671" t="s">
        <v>495</v>
      </c>
      <c r="C933" s="671">
        <v>89301185</v>
      </c>
      <c r="D933" s="703" t="s">
        <v>2441</v>
      </c>
      <c r="E933" s="704" t="s">
        <v>1614</v>
      </c>
      <c r="F933" s="671" t="s">
        <v>1586</v>
      </c>
      <c r="G933" s="671" t="s">
        <v>1620</v>
      </c>
      <c r="H933" s="671" t="s">
        <v>494</v>
      </c>
      <c r="I933" s="671" t="s">
        <v>1892</v>
      </c>
      <c r="J933" s="671" t="s">
        <v>1893</v>
      </c>
      <c r="K933" s="671" t="s">
        <v>1698</v>
      </c>
      <c r="L933" s="705">
        <v>411.52</v>
      </c>
      <c r="M933" s="705">
        <v>411.52</v>
      </c>
      <c r="N933" s="671">
        <v>1</v>
      </c>
      <c r="O933" s="706">
        <v>0.5</v>
      </c>
      <c r="P933" s="705"/>
      <c r="Q933" s="682">
        <v>0</v>
      </c>
      <c r="R933" s="671"/>
      <c r="S933" s="682">
        <v>0</v>
      </c>
      <c r="T933" s="706"/>
      <c r="U933" s="242">
        <v>0</v>
      </c>
    </row>
    <row r="934" spans="1:21" ht="14.4" customHeight="1" x14ac:dyDescent="0.3">
      <c r="A934" s="680">
        <v>18</v>
      </c>
      <c r="B934" s="671" t="s">
        <v>495</v>
      </c>
      <c r="C934" s="671">
        <v>89301185</v>
      </c>
      <c r="D934" s="703" t="s">
        <v>2441</v>
      </c>
      <c r="E934" s="704" t="s">
        <v>1614</v>
      </c>
      <c r="F934" s="671" t="s">
        <v>1586</v>
      </c>
      <c r="G934" s="671" t="s">
        <v>1620</v>
      </c>
      <c r="H934" s="671" t="s">
        <v>869</v>
      </c>
      <c r="I934" s="671" t="s">
        <v>1722</v>
      </c>
      <c r="J934" s="671" t="s">
        <v>1723</v>
      </c>
      <c r="K934" s="671" t="s">
        <v>523</v>
      </c>
      <c r="L934" s="705">
        <v>154.32</v>
      </c>
      <c r="M934" s="705">
        <v>308.64</v>
      </c>
      <c r="N934" s="671">
        <v>2</v>
      </c>
      <c r="O934" s="706">
        <v>1</v>
      </c>
      <c r="P934" s="705">
        <v>308.64</v>
      </c>
      <c r="Q934" s="682">
        <v>1</v>
      </c>
      <c r="R934" s="671">
        <v>2</v>
      </c>
      <c r="S934" s="682">
        <v>1</v>
      </c>
      <c r="T934" s="706">
        <v>1</v>
      </c>
      <c r="U934" s="242">
        <v>1</v>
      </c>
    </row>
    <row r="935" spans="1:21" ht="14.4" customHeight="1" x14ac:dyDescent="0.3">
      <c r="A935" s="680">
        <v>18</v>
      </c>
      <c r="B935" s="671" t="s">
        <v>495</v>
      </c>
      <c r="C935" s="671">
        <v>89301185</v>
      </c>
      <c r="D935" s="703" t="s">
        <v>2441</v>
      </c>
      <c r="E935" s="704" t="s">
        <v>1614</v>
      </c>
      <c r="F935" s="671" t="s">
        <v>1586</v>
      </c>
      <c r="G935" s="671" t="s">
        <v>1677</v>
      </c>
      <c r="H935" s="671" t="s">
        <v>869</v>
      </c>
      <c r="I935" s="671" t="s">
        <v>963</v>
      </c>
      <c r="J935" s="671" t="s">
        <v>964</v>
      </c>
      <c r="K935" s="671" t="s">
        <v>965</v>
      </c>
      <c r="L935" s="705">
        <v>182.14</v>
      </c>
      <c r="M935" s="705">
        <v>910.69999999999993</v>
      </c>
      <c r="N935" s="671">
        <v>5</v>
      </c>
      <c r="O935" s="706">
        <v>1</v>
      </c>
      <c r="P935" s="705"/>
      <c r="Q935" s="682">
        <v>0</v>
      </c>
      <c r="R935" s="671"/>
      <c r="S935" s="682">
        <v>0</v>
      </c>
      <c r="T935" s="706"/>
      <c r="U935" s="242">
        <v>0</v>
      </c>
    </row>
    <row r="936" spans="1:21" ht="14.4" customHeight="1" x14ac:dyDescent="0.3">
      <c r="A936" s="680">
        <v>18</v>
      </c>
      <c r="B936" s="671" t="s">
        <v>495</v>
      </c>
      <c r="C936" s="671">
        <v>89301185</v>
      </c>
      <c r="D936" s="703" t="s">
        <v>2441</v>
      </c>
      <c r="E936" s="704" t="s">
        <v>1614</v>
      </c>
      <c r="F936" s="671" t="s">
        <v>1586</v>
      </c>
      <c r="G936" s="671" t="s">
        <v>1677</v>
      </c>
      <c r="H936" s="671" t="s">
        <v>869</v>
      </c>
      <c r="I936" s="671" t="s">
        <v>1898</v>
      </c>
      <c r="J936" s="671" t="s">
        <v>1366</v>
      </c>
      <c r="K936" s="671" t="s">
        <v>1899</v>
      </c>
      <c r="L936" s="705">
        <v>578.23</v>
      </c>
      <c r="M936" s="705">
        <v>1156.46</v>
      </c>
      <c r="N936" s="671">
        <v>2</v>
      </c>
      <c r="O936" s="706">
        <v>0.5</v>
      </c>
      <c r="P936" s="705"/>
      <c r="Q936" s="682">
        <v>0</v>
      </c>
      <c r="R936" s="671"/>
      <c r="S936" s="682">
        <v>0</v>
      </c>
      <c r="T936" s="706"/>
      <c r="U936" s="242">
        <v>0</v>
      </c>
    </row>
    <row r="937" spans="1:21" ht="14.4" customHeight="1" x14ac:dyDescent="0.3">
      <c r="A937" s="680">
        <v>18</v>
      </c>
      <c r="B937" s="671" t="s">
        <v>495</v>
      </c>
      <c r="C937" s="671">
        <v>89301185</v>
      </c>
      <c r="D937" s="703" t="s">
        <v>2441</v>
      </c>
      <c r="E937" s="704" t="s">
        <v>1614</v>
      </c>
      <c r="F937" s="671" t="s">
        <v>1586</v>
      </c>
      <c r="G937" s="671" t="s">
        <v>1900</v>
      </c>
      <c r="H937" s="671" t="s">
        <v>494</v>
      </c>
      <c r="I937" s="671" t="s">
        <v>2341</v>
      </c>
      <c r="J937" s="671" t="s">
        <v>2342</v>
      </c>
      <c r="K937" s="671" t="s">
        <v>2343</v>
      </c>
      <c r="L937" s="705">
        <v>33.79</v>
      </c>
      <c r="M937" s="705">
        <v>67.58</v>
      </c>
      <c r="N937" s="671">
        <v>2</v>
      </c>
      <c r="O937" s="706">
        <v>1</v>
      </c>
      <c r="P937" s="705"/>
      <c r="Q937" s="682">
        <v>0</v>
      </c>
      <c r="R937" s="671"/>
      <c r="S937" s="682">
        <v>0</v>
      </c>
      <c r="T937" s="706"/>
      <c r="U937" s="242">
        <v>0</v>
      </c>
    </row>
    <row r="938" spans="1:21" ht="14.4" customHeight="1" x14ac:dyDescent="0.3">
      <c r="A938" s="680">
        <v>18</v>
      </c>
      <c r="B938" s="671" t="s">
        <v>495</v>
      </c>
      <c r="C938" s="671">
        <v>89301185</v>
      </c>
      <c r="D938" s="703" t="s">
        <v>2441</v>
      </c>
      <c r="E938" s="704" t="s">
        <v>1614</v>
      </c>
      <c r="F938" s="671" t="s">
        <v>1586</v>
      </c>
      <c r="G938" s="671" t="s">
        <v>1680</v>
      </c>
      <c r="H938" s="671" t="s">
        <v>494</v>
      </c>
      <c r="I938" s="671" t="s">
        <v>1048</v>
      </c>
      <c r="J938" s="671" t="s">
        <v>1049</v>
      </c>
      <c r="K938" s="671" t="s">
        <v>1681</v>
      </c>
      <c r="L938" s="705">
        <v>66.13</v>
      </c>
      <c r="M938" s="705">
        <v>198.39</v>
      </c>
      <c r="N938" s="671">
        <v>3</v>
      </c>
      <c r="O938" s="706">
        <v>0.5</v>
      </c>
      <c r="P938" s="705"/>
      <c r="Q938" s="682">
        <v>0</v>
      </c>
      <c r="R938" s="671"/>
      <c r="S938" s="682">
        <v>0</v>
      </c>
      <c r="T938" s="706"/>
      <c r="U938" s="242">
        <v>0</v>
      </c>
    </row>
    <row r="939" spans="1:21" ht="14.4" customHeight="1" x14ac:dyDescent="0.3">
      <c r="A939" s="680">
        <v>18</v>
      </c>
      <c r="B939" s="671" t="s">
        <v>495</v>
      </c>
      <c r="C939" s="671">
        <v>89301185</v>
      </c>
      <c r="D939" s="703" t="s">
        <v>2441</v>
      </c>
      <c r="E939" s="704" t="s">
        <v>1614</v>
      </c>
      <c r="F939" s="671" t="s">
        <v>1586</v>
      </c>
      <c r="G939" s="671" t="s">
        <v>1726</v>
      </c>
      <c r="H939" s="671" t="s">
        <v>494</v>
      </c>
      <c r="I939" s="671" t="s">
        <v>1727</v>
      </c>
      <c r="J939" s="671" t="s">
        <v>1728</v>
      </c>
      <c r="K939" s="671" t="s">
        <v>1729</v>
      </c>
      <c r="L939" s="705">
        <v>211.21</v>
      </c>
      <c r="M939" s="705">
        <v>422.42</v>
      </c>
      <c r="N939" s="671">
        <v>2</v>
      </c>
      <c r="O939" s="706">
        <v>1</v>
      </c>
      <c r="P939" s="705"/>
      <c r="Q939" s="682">
        <v>0</v>
      </c>
      <c r="R939" s="671"/>
      <c r="S939" s="682">
        <v>0</v>
      </c>
      <c r="T939" s="706"/>
      <c r="U939" s="242">
        <v>0</v>
      </c>
    </row>
    <row r="940" spans="1:21" ht="14.4" customHeight="1" x14ac:dyDescent="0.3">
      <c r="A940" s="680">
        <v>18</v>
      </c>
      <c r="B940" s="671" t="s">
        <v>495</v>
      </c>
      <c r="C940" s="671">
        <v>89301185</v>
      </c>
      <c r="D940" s="703" t="s">
        <v>2441</v>
      </c>
      <c r="E940" s="704" t="s">
        <v>1614</v>
      </c>
      <c r="F940" s="671" t="s">
        <v>1586</v>
      </c>
      <c r="G940" s="671" t="s">
        <v>2384</v>
      </c>
      <c r="H940" s="671" t="s">
        <v>869</v>
      </c>
      <c r="I940" s="671" t="s">
        <v>2385</v>
      </c>
      <c r="J940" s="671" t="s">
        <v>2386</v>
      </c>
      <c r="K940" s="671" t="s">
        <v>2387</v>
      </c>
      <c r="L940" s="705">
        <v>413.22</v>
      </c>
      <c r="M940" s="705">
        <v>413.22</v>
      </c>
      <c r="N940" s="671">
        <v>1</v>
      </c>
      <c r="O940" s="706">
        <v>0.5</v>
      </c>
      <c r="P940" s="705"/>
      <c r="Q940" s="682">
        <v>0</v>
      </c>
      <c r="R940" s="671"/>
      <c r="S940" s="682">
        <v>0</v>
      </c>
      <c r="T940" s="706"/>
      <c r="U940" s="242">
        <v>0</v>
      </c>
    </row>
    <row r="941" spans="1:21" ht="14.4" customHeight="1" x14ac:dyDescent="0.3">
      <c r="A941" s="680">
        <v>18</v>
      </c>
      <c r="B941" s="671" t="s">
        <v>495</v>
      </c>
      <c r="C941" s="671">
        <v>89301185</v>
      </c>
      <c r="D941" s="703" t="s">
        <v>2441</v>
      </c>
      <c r="E941" s="704" t="s">
        <v>1614</v>
      </c>
      <c r="F941" s="671" t="s">
        <v>1586</v>
      </c>
      <c r="G941" s="671" t="s">
        <v>2325</v>
      </c>
      <c r="H941" s="671" t="s">
        <v>494</v>
      </c>
      <c r="I941" s="671" t="s">
        <v>2388</v>
      </c>
      <c r="J941" s="671" t="s">
        <v>2327</v>
      </c>
      <c r="K941" s="671" t="s">
        <v>2389</v>
      </c>
      <c r="L941" s="705">
        <v>0</v>
      </c>
      <c r="M941" s="705">
        <v>0</v>
      </c>
      <c r="N941" s="671">
        <v>2</v>
      </c>
      <c r="O941" s="706">
        <v>0.5</v>
      </c>
      <c r="P941" s="705"/>
      <c r="Q941" s="682"/>
      <c r="R941" s="671"/>
      <c r="S941" s="682">
        <v>0</v>
      </c>
      <c r="T941" s="706"/>
      <c r="U941" s="242">
        <v>0</v>
      </c>
    </row>
    <row r="942" spans="1:21" ht="14.4" customHeight="1" x14ac:dyDescent="0.3">
      <c r="A942" s="680">
        <v>18</v>
      </c>
      <c r="B942" s="671" t="s">
        <v>495</v>
      </c>
      <c r="C942" s="671">
        <v>89301185</v>
      </c>
      <c r="D942" s="703" t="s">
        <v>2441</v>
      </c>
      <c r="E942" s="704" t="s">
        <v>1614</v>
      </c>
      <c r="F942" s="671" t="s">
        <v>1586</v>
      </c>
      <c r="G942" s="671" t="s">
        <v>1741</v>
      </c>
      <c r="H942" s="671" t="s">
        <v>494</v>
      </c>
      <c r="I942" s="671" t="s">
        <v>2390</v>
      </c>
      <c r="J942" s="671" t="s">
        <v>755</v>
      </c>
      <c r="K942" s="671" t="s">
        <v>756</v>
      </c>
      <c r="L942" s="705">
        <v>98.31</v>
      </c>
      <c r="M942" s="705">
        <v>589.86</v>
      </c>
      <c r="N942" s="671">
        <v>6</v>
      </c>
      <c r="O942" s="706">
        <v>2</v>
      </c>
      <c r="P942" s="705">
        <v>196.62</v>
      </c>
      <c r="Q942" s="682">
        <v>0.33333333333333331</v>
      </c>
      <c r="R942" s="671">
        <v>2</v>
      </c>
      <c r="S942" s="682">
        <v>0.33333333333333331</v>
      </c>
      <c r="T942" s="706">
        <v>0.5</v>
      </c>
      <c r="U942" s="242">
        <v>0.25</v>
      </c>
    </row>
    <row r="943" spans="1:21" ht="14.4" customHeight="1" x14ac:dyDescent="0.3">
      <c r="A943" s="680">
        <v>18</v>
      </c>
      <c r="B943" s="671" t="s">
        <v>495</v>
      </c>
      <c r="C943" s="671">
        <v>89301185</v>
      </c>
      <c r="D943" s="703" t="s">
        <v>2441</v>
      </c>
      <c r="E943" s="704" t="s">
        <v>1614</v>
      </c>
      <c r="F943" s="671" t="s">
        <v>1586</v>
      </c>
      <c r="G943" s="671" t="s">
        <v>2348</v>
      </c>
      <c r="H943" s="671" t="s">
        <v>494</v>
      </c>
      <c r="I943" s="671" t="s">
        <v>2349</v>
      </c>
      <c r="J943" s="671" t="s">
        <v>2350</v>
      </c>
      <c r="K943" s="671" t="s">
        <v>2351</v>
      </c>
      <c r="L943" s="705">
        <v>31.54</v>
      </c>
      <c r="M943" s="705">
        <v>63.08</v>
      </c>
      <c r="N943" s="671">
        <v>2</v>
      </c>
      <c r="O943" s="706">
        <v>0.5</v>
      </c>
      <c r="P943" s="705"/>
      <c r="Q943" s="682">
        <v>0</v>
      </c>
      <c r="R943" s="671"/>
      <c r="S943" s="682">
        <v>0</v>
      </c>
      <c r="T943" s="706"/>
      <c r="U943" s="242">
        <v>0</v>
      </c>
    </row>
    <row r="944" spans="1:21" ht="14.4" customHeight="1" x14ac:dyDescent="0.3">
      <c r="A944" s="680">
        <v>18</v>
      </c>
      <c r="B944" s="671" t="s">
        <v>495</v>
      </c>
      <c r="C944" s="671">
        <v>89301185</v>
      </c>
      <c r="D944" s="703" t="s">
        <v>2441</v>
      </c>
      <c r="E944" s="704" t="s">
        <v>1614</v>
      </c>
      <c r="F944" s="671" t="s">
        <v>1586</v>
      </c>
      <c r="G944" s="671" t="s">
        <v>1648</v>
      </c>
      <c r="H944" s="671" t="s">
        <v>494</v>
      </c>
      <c r="I944" s="671" t="s">
        <v>2352</v>
      </c>
      <c r="J944" s="671" t="s">
        <v>2353</v>
      </c>
      <c r="K944" s="671" t="s">
        <v>1918</v>
      </c>
      <c r="L944" s="705">
        <v>57.35</v>
      </c>
      <c r="M944" s="705">
        <v>516.15000000000009</v>
      </c>
      <c r="N944" s="671">
        <v>9</v>
      </c>
      <c r="O944" s="706">
        <v>1</v>
      </c>
      <c r="P944" s="705"/>
      <c r="Q944" s="682">
        <v>0</v>
      </c>
      <c r="R944" s="671"/>
      <c r="S944" s="682">
        <v>0</v>
      </c>
      <c r="T944" s="706"/>
      <c r="U944" s="242">
        <v>0</v>
      </c>
    </row>
    <row r="945" spans="1:21" ht="14.4" customHeight="1" x14ac:dyDescent="0.3">
      <c r="A945" s="680">
        <v>18</v>
      </c>
      <c r="B945" s="671" t="s">
        <v>495</v>
      </c>
      <c r="C945" s="671">
        <v>89301185</v>
      </c>
      <c r="D945" s="703" t="s">
        <v>2441</v>
      </c>
      <c r="E945" s="704" t="s">
        <v>1614</v>
      </c>
      <c r="F945" s="671" t="s">
        <v>1586</v>
      </c>
      <c r="G945" s="671" t="s">
        <v>2218</v>
      </c>
      <c r="H945" s="671" t="s">
        <v>869</v>
      </c>
      <c r="I945" s="671" t="s">
        <v>2219</v>
      </c>
      <c r="J945" s="671" t="s">
        <v>2220</v>
      </c>
      <c r="K945" s="671" t="s">
        <v>2221</v>
      </c>
      <c r="L945" s="705">
        <v>0</v>
      </c>
      <c r="M945" s="705">
        <v>0</v>
      </c>
      <c r="N945" s="671">
        <v>1</v>
      </c>
      <c r="O945" s="706">
        <v>0.5</v>
      </c>
      <c r="P945" s="705"/>
      <c r="Q945" s="682"/>
      <c r="R945" s="671"/>
      <c r="S945" s="682">
        <v>0</v>
      </c>
      <c r="T945" s="706"/>
      <c r="U945" s="242">
        <v>0</v>
      </c>
    </row>
    <row r="946" spans="1:21" ht="14.4" customHeight="1" x14ac:dyDescent="0.3">
      <c r="A946" s="680">
        <v>18</v>
      </c>
      <c r="B946" s="671" t="s">
        <v>495</v>
      </c>
      <c r="C946" s="671">
        <v>89301185</v>
      </c>
      <c r="D946" s="703" t="s">
        <v>2441</v>
      </c>
      <c r="E946" s="704" t="s">
        <v>1614</v>
      </c>
      <c r="F946" s="671" t="s">
        <v>1586</v>
      </c>
      <c r="G946" s="671" t="s">
        <v>2218</v>
      </c>
      <c r="H946" s="671" t="s">
        <v>869</v>
      </c>
      <c r="I946" s="671" t="s">
        <v>2357</v>
      </c>
      <c r="J946" s="671" t="s">
        <v>2358</v>
      </c>
      <c r="K946" s="671" t="s">
        <v>2359</v>
      </c>
      <c r="L946" s="705">
        <v>0</v>
      </c>
      <c r="M946" s="705">
        <v>0</v>
      </c>
      <c r="N946" s="671">
        <v>1</v>
      </c>
      <c r="O946" s="706">
        <v>1</v>
      </c>
      <c r="P946" s="705"/>
      <c r="Q946" s="682"/>
      <c r="R946" s="671"/>
      <c r="S946" s="682">
        <v>0</v>
      </c>
      <c r="T946" s="706"/>
      <c r="U946" s="242">
        <v>0</v>
      </c>
    </row>
    <row r="947" spans="1:21" ht="14.4" customHeight="1" x14ac:dyDescent="0.3">
      <c r="A947" s="680">
        <v>18</v>
      </c>
      <c r="B947" s="671" t="s">
        <v>495</v>
      </c>
      <c r="C947" s="671">
        <v>89301185</v>
      </c>
      <c r="D947" s="703" t="s">
        <v>2441</v>
      </c>
      <c r="E947" s="704" t="s">
        <v>1614</v>
      </c>
      <c r="F947" s="671" t="s">
        <v>1586</v>
      </c>
      <c r="G947" s="671" t="s">
        <v>1652</v>
      </c>
      <c r="H947" s="671" t="s">
        <v>869</v>
      </c>
      <c r="I947" s="671" t="s">
        <v>1117</v>
      </c>
      <c r="J947" s="671" t="s">
        <v>1118</v>
      </c>
      <c r="K947" s="671" t="s">
        <v>1119</v>
      </c>
      <c r="L947" s="705">
        <v>418.37</v>
      </c>
      <c r="M947" s="705">
        <v>418.37</v>
      </c>
      <c r="N947" s="671">
        <v>1</v>
      </c>
      <c r="O947" s="706">
        <v>0.5</v>
      </c>
      <c r="P947" s="705"/>
      <c r="Q947" s="682">
        <v>0</v>
      </c>
      <c r="R947" s="671"/>
      <c r="S947" s="682">
        <v>0</v>
      </c>
      <c r="T947" s="706"/>
      <c r="U947" s="242">
        <v>0</v>
      </c>
    </row>
    <row r="948" spans="1:21" ht="14.4" customHeight="1" x14ac:dyDescent="0.3">
      <c r="A948" s="680">
        <v>18</v>
      </c>
      <c r="B948" s="671" t="s">
        <v>495</v>
      </c>
      <c r="C948" s="671">
        <v>89301185</v>
      </c>
      <c r="D948" s="703" t="s">
        <v>2441</v>
      </c>
      <c r="E948" s="704" t="s">
        <v>1614</v>
      </c>
      <c r="F948" s="671" t="s">
        <v>1586</v>
      </c>
      <c r="G948" s="671" t="s">
        <v>1652</v>
      </c>
      <c r="H948" s="671" t="s">
        <v>869</v>
      </c>
      <c r="I948" s="671" t="s">
        <v>979</v>
      </c>
      <c r="J948" s="671" t="s">
        <v>1545</v>
      </c>
      <c r="K948" s="671" t="s">
        <v>981</v>
      </c>
      <c r="L948" s="705">
        <v>220.06</v>
      </c>
      <c r="M948" s="705">
        <v>1100.3000000000002</v>
      </c>
      <c r="N948" s="671">
        <v>5</v>
      </c>
      <c r="O948" s="706">
        <v>1.5</v>
      </c>
      <c r="P948" s="705"/>
      <c r="Q948" s="682">
        <v>0</v>
      </c>
      <c r="R948" s="671"/>
      <c r="S948" s="682">
        <v>0</v>
      </c>
      <c r="T948" s="706"/>
      <c r="U948" s="242">
        <v>0</v>
      </c>
    </row>
    <row r="949" spans="1:21" ht="14.4" customHeight="1" x14ac:dyDescent="0.3">
      <c r="A949" s="680">
        <v>18</v>
      </c>
      <c r="B949" s="671" t="s">
        <v>495</v>
      </c>
      <c r="C949" s="671">
        <v>89301185</v>
      </c>
      <c r="D949" s="703" t="s">
        <v>2441</v>
      </c>
      <c r="E949" s="704" t="s">
        <v>1614</v>
      </c>
      <c r="F949" s="671" t="s">
        <v>1586</v>
      </c>
      <c r="G949" s="671" t="s">
        <v>1652</v>
      </c>
      <c r="H949" s="671" t="s">
        <v>869</v>
      </c>
      <c r="I949" s="671" t="s">
        <v>1378</v>
      </c>
      <c r="J949" s="671" t="s">
        <v>1580</v>
      </c>
      <c r="K949" s="671" t="s">
        <v>1024</v>
      </c>
      <c r="L949" s="705">
        <v>185.9</v>
      </c>
      <c r="M949" s="705">
        <v>1859</v>
      </c>
      <c r="N949" s="671">
        <v>10</v>
      </c>
      <c r="O949" s="706">
        <v>5</v>
      </c>
      <c r="P949" s="705">
        <v>1115.4000000000001</v>
      </c>
      <c r="Q949" s="682">
        <v>0.60000000000000009</v>
      </c>
      <c r="R949" s="671">
        <v>6</v>
      </c>
      <c r="S949" s="682">
        <v>0.6</v>
      </c>
      <c r="T949" s="706">
        <v>3</v>
      </c>
      <c r="U949" s="242">
        <v>0.6</v>
      </c>
    </row>
    <row r="950" spans="1:21" ht="14.4" customHeight="1" x14ac:dyDescent="0.3">
      <c r="A950" s="680">
        <v>18</v>
      </c>
      <c r="B950" s="671" t="s">
        <v>495</v>
      </c>
      <c r="C950" s="671">
        <v>89301185</v>
      </c>
      <c r="D950" s="703" t="s">
        <v>2441</v>
      </c>
      <c r="E950" s="704" t="s">
        <v>1614</v>
      </c>
      <c r="F950" s="671" t="s">
        <v>1586</v>
      </c>
      <c r="G950" s="671" t="s">
        <v>1682</v>
      </c>
      <c r="H950" s="671" t="s">
        <v>869</v>
      </c>
      <c r="I950" s="671" t="s">
        <v>1927</v>
      </c>
      <c r="J950" s="671" t="s">
        <v>1928</v>
      </c>
      <c r="K950" s="671" t="s">
        <v>745</v>
      </c>
      <c r="L950" s="705">
        <v>977.15</v>
      </c>
      <c r="M950" s="705">
        <v>1954.3</v>
      </c>
      <c r="N950" s="671">
        <v>2</v>
      </c>
      <c r="O950" s="706">
        <v>0.5</v>
      </c>
      <c r="P950" s="705"/>
      <c r="Q950" s="682">
        <v>0</v>
      </c>
      <c r="R950" s="671"/>
      <c r="S950" s="682">
        <v>0</v>
      </c>
      <c r="T950" s="706"/>
      <c r="U950" s="242">
        <v>0</v>
      </c>
    </row>
    <row r="951" spans="1:21" ht="14.4" customHeight="1" x14ac:dyDescent="0.3">
      <c r="A951" s="680">
        <v>18</v>
      </c>
      <c r="B951" s="671" t="s">
        <v>495</v>
      </c>
      <c r="C951" s="671">
        <v>89301185</v>
      </c>
      <c r="D951" s="703" t="s">
        <v>2441</v>
      </c>
      <c r="E951" s="704" t="s">
        <v>1614</v>
      </c>
      <c r="F951" s="671" t="s">
        <v>1586</v>
      </c>
      <c r="G951" s="671" t="s">
        <v>1682</v>
      </c>
      <c r="H951" s="671" t="s">
        <v>494</v>
      </c>
      <c r="I951" s="671" t="s">
        <v>1772</v>
      </c>
      <c r="J951" s="671" t="s">
        <v>1773</v>
      </c>
      <c r="K951" s="671" t="s">
        <v>1774</v>
      </c>
      <c r="L951" s="705">
        <v>221.6</v>
      </c>
      <c r="M951" s="705">
        <v>664.8</v>
      </c>
      <c r="N951" s="671">
        <v>3</v>
      </c>
      <c r="O951" s="706">
        <v>1</v>
      </c>
      <c r="P951" s="705">
        <v>664.8</v>
      </c>
      <c r="Q951" s="682">
        <v>1</v>
      </c>
      <c r="R951" s="671">
        <v>3</v>
      </c>
      <c r="S951" s="682">
        <v>1</v>
      </c>
      <c r="T951" s="706">
        <v>1</v>
      </c>
      <c r="U951" s="242">
        <v>1</v>
      </c>
    </row>
    <row r="952" spans="1:21" ht="14.4" customHeight="1" x14ac:dyDescent="0.3">
      <c r="A952" s="680">
        <v>18</v>
      </c>
      <c r="B952" s="671" t="s">
        <v>495</v>
      </c>
      <c r="C952" s="671">
        <v>89301185</v>
      </c>
      <c r="D952" s="703" t="s">
        <v>2441</v>
      </c>
      <c r="E952" s="704" t="s">
        <v>1614</v>
      </c>
      <c r="F952" s="671" t="s">
        <v>1586</v>
      </c>
      <c r="G952" s="671" t="s">
        <v>1682</v>
      </c>
      <c r="H952" s="671" t="s">
        <v>494</v>
      </c>
      <c r="I952" s="671" t="s">
        <v>819</v>
      </c>
      <c r="J952" s="671" t="s">
        <v>820</v>
      </c>
      <c r="K952" s="671" t="s">
        <v>821</v>
      </c>
      <c r="L952" s="705">
        <v>295.45</v>
      </c>
      <c r="M952" s="705">
        <v>1181.8</v>
      </c>
      <c r="N952" s="671">
        <v>4</v>
      </c>
      <c r="O952" s="706">
        <v>1</v>
      </c>
      <c r="P952" s="705"/>
      <c r="Q952" s="682">
        <v>0</v>
      </c>
      <c r="R952" s="671"/>
      <c r="S952" s="682">
        <v>0</v>
      </c>
      <c r="T952" s="706"/>
      <c r="U952" s="242">
        <v>0</v>
      </c>
    </row>
    <row r="953" spans="1:21" ht="14.4" customHeight="1" x14ac:dyDescent="0.3">
      <c r="A953" s="680">
        <v>18</v>
      </c>
      <c r="B953" s="671" t="s">
        <v>495</v>
      </c>
      <c r="C953" s="671">
        <v>89301185</v>
      </c>
      <c r="D953" s="703" t="s">
        <v>2441</v>
      </c>
      <c r="E953" s="704" t="s">
        <v>1614</v>
      </c>
      <c r="F953" s="671" t="s">
        <v>1586</v>
      </c>
      <c r="G953" s="671" t="s">
        <v>1682</v>
      </c>
      <c r="H953" s="671" t="s">
        <v>494</v>
      </c>
      <c r="I953" s="671" t="s">
        <v>1683</v>
      </c>
      <c r="J953" s="671" t="s">
        <v>1684</v>
      </c>
      <c r="K953" s="671" t="s">
        <v>860</v>
      </c>
      <c r="L953" s="705">
        <v>221.6</v>
      </c>
      <c r="M953" s="705">
        <v>221.6</v>
      </c>
      <c r="N953" s="671">
        <v>1</v>
      </c>
      <c r="O953" s="706">
        <v>1</v>
      </c>
      <c r="P953" s="705">
        <v>221.6</v>
      </c>
      <c r="Q953" s="682">
        <v>1</v>
      </c>
      <c r="R953" s="671">
        <v>1</v>
      </c>
      <c r="S953" s="682">
        <v>1</v>
      </c>
      <c r="T953" s="706">
        <v>1</v>
      </c>
      <c r="U953" s="242">
        <v>1</v>
      </c>
    </row>
    <row r="954" spans="1:21" ht="14.4" customHeight="1" x14ac:dyDescent="0.3">
      <c r="A954" s="680">
        <v>18</v>
      </c>
      <c r="B954" s="671" t="s">
        <v>495</v>
      </c>
      <c r="C954" s="671">
        <v>89301185</v>
      </c>
      <c r="D954" s="703" t="s">
        <v>2441</v>
      </c>
      <c r="E954" s="704" t="s">
        <v>1614</v>
      </c>
      <c r="F954" s="671" t="s">
        <v>1586</v>
      </c>
      <c r="G954" s="671" t="s">
        <v>1682</v>
      </c>
      <c r="H954" s="671" t="s">
        <v>494</v>
      </c>
      <c r="I954" s="671" t="s">
        <v>743</v>
      </c>
      <c r="J954" s="671" t="s">
        <v>744</v>
      </c>
      <c r="K954" s="671" t="s">
        <v>745</v>
      </c>
      <c r="L954" s="705">
        <v>295.45</v>
      </c>
      <c r="M954" s="705">
        <v>590.9</v>
      </c>
      <c r="N954" s="671">
        <v>2</v>
      </c>
      <c r="O954" s="706">
        <v>0.5</v>
      </c>
      <c r="P954" s="705"/>
      <c r="Q954" s="682">
        <v>0</v>
      </c>
      <c r="R954" s="671"/>
      <c r="S954" s="682">
        <v>0</v>
      </c>
      <c r="T954" s="706"/>
      <c r="U954" s="242">
        <v>0</v>
      </c>
    </row>
    <row r="955" spans="1:21" ht="14.4" customHeight="1" x14ac:dyDescent="0.3">
      <c r="A955" s="680">
        <v>18</v>
      </c>
      <c r="B955" s="671" t="s">
        <v>495</v>
      </c>
      <c r="C955" s="671">
        <v>89301185</v>
      </c>
      <c r="D955" s="703" t="s">
        <v>2441</v>
      </c>
      <c r="E955" s="704" t="s">
        <v>1614</v>
      </c>
      <c r="F955" s="671" t="s">
        <v>1586</v>
      </c>
      <c r="G955" s="671" t="s">
        <v>1653</v>
      </c>
      <c r="H955" s="671" t="s">
        <v>494</v>
      </c>
      <c r="I955" s="671" t="s">
        <v>735</v>
      </c>
      <c r="J955" s="671" t="s">
        <v>1654</v>
      </c>
      <c r="K955" s="671" t="s">
        <v>1655</v>
      </c>
      <c r="L955" s="705">
        <v>19.66</v>
      </c>
      <c r="M955" s="705">
        <v>78.64</v>
      </c>
      <c r="N955" s="671">
        <v>4</v>
      </c>
      <c r="O955" s="706">
        <v>1</v>
      </c>
      <c r="P955" s="705"/>
      <c r="Q955" s="682">
        <v>0</v>
      </c>
      <c r="R955" s="671"/>
      <c r="S955" s="682">
        <v>0</v>
      </c>
      <c r="T955" s="706"/>
      <c r="U955" s="242">
        <v>0</v>
      </c>
    </row>
    <row r="956" spans="1:21" ht="14.4" customHeight="1" x14ac:dyDescent="0.3">
      <c r="A956" s="680">
        <v>18</v>
      </c>
      <c r="B956" s="671" t="s">
        <v>495</v>
      </c>
      <c r="C956" s="671">
        <v>89301185</v>
      </c>
      <c r="D956" s="703" t="s">
        <v>2441</v>
      </c>
      <c r="E956" s="704" t="s">
        <v>1614</v>
      </c>
      <c r="F956" s="671" t="s">
        <v>1586</v>
      </c>
      <c r="G956" s="671" t="s">
        <v>1730</v>
      </c>
      <c r="H956" s="671" t="s">
        <v>494</v>
      </c>
      <c r="I956" s="671" t="s">
        <v>1044</v>
      </c>
      <c r="J956" s="671" t="s">
        <v>1045</v>
      </c>
      <c r="K956" s="671" t="s">
        <v>1046</v>
      </c>
      <c r="L956" s="705">
        <v>52.32</v>
      </c>
      <c r="M956" s="705">
        <v>209.28</v>
      </c>
      <c r="N956" s="671">
        <v>4</v>
      </c>
      <c r="O956" s="706">
        <v>1.5</v>
      </c>
      <c r="P956" s="705"/>
      <c r="Q956" s="682">
        <v>0</v>
      </c>
      <c r="R956" s="671"/>
      <c r="S956" s="682">
        <v>0</v>
      </c>
      <c r="T956" s="706"/>
      <c r="U956" s="242">
        <v>0</v>
      </c>
    </row>
    <row r="957" spans="1:21" ht="14.4" customHeight="1" x14ac:dyDescent="0.3">
      <c r="A957" s="680">
        <v>18</v>
      </c>
      <c r="B957" s="671" t="s">
        <v>495</v>
      </c>
      <c r="C957" s="671">
        <v>89301185</v>
      </c>
      <c r="D957" s="703" t="s">
        <v>2441</v>
      </c>
      <c r="E957" s="704" t="s">
        <v>1614</v>
      </c>
      <c r="F957" s="671" t="s">
        <v>1586</v>
      </c>
      <c r="G957" s="671" t="s">
        <v>1688</v>
      </c>
      <c r="H957" s="671" t="s">
        <v>494</v>
      </c>
      <c r="I957" s="671" t="s">
        <v>2391</v>
      </c>
      <c r="J957" s="671" t="s">
        <v>2392</v>
      </c>
      <c r="K957" s="671" t="s">
        <v>846</v>
      </c>
      <c r="L957" s="705">
        <v>283.45</v>
      </c>
      <c r="M957" s="705">
        <v>566.9</v>
      </c>
      <c r="N957" s="671">
        <v>2</v>
      </c>
      <c r="O957" s="706">
        <v>1</v>
      </c>
      <c r="P957" s="705">
        <v>566.9</v>
      </c>
      <c r="Q957" s="682">
        <v>1</v>
      </c>
      <c r="R957" s="671">
        <v>2</v>
      </c>
      <c r="S957" s="682">
        <v>1</v>
      </c>
      <c r="T957" s="706">
        <v>1</v>
      </c>
      <c r="U957" s="242">
        <v>1</v>
      </c>
    </row>
    <row r="958" spans="1:21" ht="14.4" customHeight="1" x14ac:dyDescent="0.3">
      <c r="A958" s="680">
        <v>18</v>
      </c>
      <c r="B958" s="671" t="s">
        <v>495</v>
      </c>
      <c r="C958" s="671">
        <v>89301185</v>
      </c>
      <c r="D958" s="703" t="s">
        <v>2441</v>
      </c>
      <c r="E958" s="704" t="s">
        <v>1614</v>
      </c>
      <c r="F958" s="671" t="s">
        <v>1586</v>
      </c>
      <c r="G958" s="671" t="s">
        <v>1688</v>
      </c>
      <c r="H958" s="671" t="s">
        <v>494</v>
      </c>
      <c r="I958" s="671" t="s">
        <v>2393</v>
      </c>
      <c r="J958" s="671" t="s">
        <v>2394</v>
      </c>
      <c r="K958" s="671" t="s">
        <v>523</v>
      </c>
      <c r="L958" s="705">
        <v>377.83</v>
      </c>
      <c r="M958" s="705">
        <v>1133.49</v>
      </c>
      <c r="N958" s="671">
        <v>3</v>
      </c>
      <c r="O958" s="706">
        <v>0.5</v>
      </c>
      <c r="P958" s="705"/>
      <c r="Q958" s="682">
        <v>0</v>
      </c>
      <c r="R958" s="671"/>
      <c r="S958" s="682">
        <v>0</v>
      </c>
      <c r="T958" s="706"/>
      <c r="U958" s="242">
        <v>0</v>
      </c>
    </row>
    <row r="959" spans="1:21" ht="14.4" customHeight="1" x14ac:dyDescent="0.3">
      <c r="A959" s="680">
        <v>18</v>
      </c>
      <c r="B959" s="671" t="s">
        <v>495</v>
      </c>
      <c r="C959" s="671">
        <v>89301185</v>
      </c>
      <c r="D959" s="703" t="s">
        <v>2441</v>
      </c>
      <c r="E959" s="704" t="s">
        <v>1614</v>
      </c>
      <c r="F959" s="671" t="s">
        <v>1586</v>
      </c>
      <c r="G959" s="671" t="s">
        <v>1688</v>
      </c>
      <c r="H959" s="671" t="s">
        <v>869</v>
      </c>
      <c r="I959" s="671" t="s">
        <v>967</v>
      </c>
      <c r="J959" s="671" t="s">
        <v>1539</v>
      </c>
      <c r="K959" s="671" t="s">
        <v>1540</v>
      </c>
      <c r="L959" s="705">
        <v>201.75</v>
      </c>
      <c r="M959" s="705">
        <v>807</v>
      </c>
      <c r="N959" s="671">
        <v>4</v>
      </c>
      <c r="O959" s="706">
        <v>2</v>
      </c>
      <c r="P959" s="705"/>
      <c r="Q959" s="682">
        <v>0</v>
      </c>
      <c r="R959" s="671"/>
      <c r="S959" s="682">
        <v>0</v>
      </c>
      <c r="T959" s="706"/>
      <c r="U959" s="242">
        <v>0</v>
      </c>
    </row>
    <row r="960" spans="1:21" ht="14.4" customHeight="1" x14ac:dyDescent="0.3">
      <c r="A960" s="680">
        <v>18</v>
      </c>
      <c r="B960" s="671" t="s">
        <v>495</v>
      </c>
      <c r="C960" s="671">
        <v>89301185</v>
      </c>
      <c r="D960" s="703" t="s">
        <v>2441</v>
      </c>
      <c r="E960" s="704" t="s">
        <v>1614</v>
      </c>
      <c r="F960" s="671" t="s">
        <v>1586</v>
      </c>
      <c r="G960" s="671" t="s">
        <v>1688</v>
      </c>
      <c r="H960" s="671" t="s">
        <v>869</v>
      </c>
      <c r="I960" s="671" t="s">
        <v>955</v>
      </c>
      <c r="J960" s="671" t="s">
        <v>1541</v>
      </c>
      <c r="K960" s="671" t="s">
        <v>1542</v>
      </c>
      <c r="L960" s="705">
        <v>269</v>
      </c>
      <c r="M960" s="705">
        <v>2690</v>
      </c>
      <c r="N960" s="671">
        <v>10</v>
      </c>
      <c r="O960" s="706">
        <v>2</v>
      </c>
      <c r="P960" s="705">
        <v>538</v>
      </c>
      <c r="Q960" s="682">
        <v>0.2</v>
      </c>
      <c r="R960" s="671">
        <v>2</v>
      </c>
      <c r="S960" s="682">
        <v>0.2</v>
      </c>
      <c r="T960" s="706">
        <v>0.5</v>
      </c>
      <c r="U960" s="242">
        <v>0.25</v>
      </c>
    </row>
    <row r="961" spans="1:21" ht="14.4" customHeight="1" x14ac:dyDescent="0.3">
      <c r="A961" s="680">
        <v>18</v>
      </c>
      <c r="B961" s="671" t="s">
        <v>495</v>
      </c>
      <c r="C961" s="671">
        <v>89301185</v>
      </c>
      <c r="D961" s="703" t="s">
        <v>2441</v>
      </c>
      <c r="E961" s="704" t="s">
        <v>1614</v>
      </c>
      <c r="F961" s="671" t="s">
        <v>1586</v>
      </c>
      <c r="G961" s="671" t="s">
        <v>1982</v>
      </c>
      <c r="H961" s="671" t="s">
        <v>494</v>
      </c>
      <c r="I961" s="671" t="s">
        <v>1064</v>
      </c>
      <c r="J961" s="671" t="s">
        <v>1065</v>
      </c>
      <c r="K961" s="671" t="s">
        <v>1066</v>
      </c>
      <c r="L961" s="705">
        <v>76.650000000000006</v>
      </c>
      <c r="M961" s="705">
        <v>306.60000000000002</v>
      </c>
      <c r="N961" s="671">
        <v>4</v>
      </c>
      <c r="O961" s="706">
        <v>2</v>
      </c>
      <c r="P961" s="705"/>
      <c r="Q961" s="682">
        <v>0</v>
      </c>
      <c r="R961" s="671"/>
      <c r="S961" s="682">
        <v>0</v>
      </c>
      <c r="T961" s="706"/>
      <c r="U961" s="242">
        <v>0</v>
      </c>
    </row>
    <row r="962" spans="1:21" ht="14.4" customHeight="1" x14ac:dyDescent="0.3">
      <c r="A962" s="680">
        <v>18</v>
      </c>
      <c r="B962" s="671" t="s">
        <v>495</v>
      </c>
      <c r="C962" s="671">
        <v>89301185</v>
      </c>
      <c r="D962" s="703" t="s">
        <v>2441</v>
      </c>
      <c r="E962" s="704" t="s">
        <v>1614</v>
      </c>
      <c r="F962" s="671" t="s">
        <v>1586</v>
      </c>
      <c r="G962" s="671" t="s">
        <v>1983</v>
      </c>
      <c r="H962" s="671" t="s">
        <v>494</v>
      </c>
      <c r="I962" s="671" t="s">
        <v>1984</v>
      </c>
      <c r="J962" s="671" t="s">
        <v>1985</v>
      </c>
      <c r="K962" s="671" t="s">
        <v>1986</v>
      </c>
      <c r="L962" s="705">
        <v>216.16</v>
      </c>
      <c r="M962" s="705">
        <v>1296.96</v>
      </c>
      <c r="N962" s="671">
        <v>6</v>
      </c>
      <c r="O962" s="706">
        <v>3</v>
      </c>
      <c r="P962" s="705"/>
      <c r="Q962" s="682">
        <v>0</v>
      </c>
      <c r="R962" s="671"/>
      <c r="S962" s="682">
        <v>0</v>
      </c>
      <c r="T962" s="706"/>
      <c r="U962" s="242">
        <v>0</v>
      </c>
    </row>
    <row r="963" spans="1:21" ht="14.4" customHeight="1" x14ac:dyDescent="0.3">
      <c r="A963" s="680">
        <v>18</v>
      </c>
      <c r="B963" s="671" t="s">
        <v>495</v>
      </c>
      <c r="C963" s="671">
        <v>89301185</v>
      </c>
      <c r="D963" s="703" t="s">
        <v>2441</v>
      </c>
      <c r="E963" s="704" t="s">
        <v>1614</v>
      </c>
      <c r="F963" s="671" t="s">
        <v>1586</v>
      </c>
      <c r="G963" s="671" t="s">
        <v>1699</v>
      </c>
      <c r="H963" s="671" t="s">
        <v>494</v>
      </c>
      <c r="I963" s="671" t="s">
        <v>2253</v>
      </c>
      <c r="J963" s="671" t="s">
        <v>2254</v>
      </c>
      <c r="K963" s="671" t="s">
        <v>2255</v>
      </c>
      <c r="L963" s="705">
        <v>98.31</v>
      </c>
      <c r="M963" s="705">
        <v>294.93</v>
      </c>
      <c r="N963" s="671">
        <v>3</v>
      </c>
      <c r="O963" s="706">
        <v>2</v>
      </c>
      <c r="P963" s="705"/>
      <c r="Q963" s="682">
        <v>0</v>
      </c>
      <c r="R963" s="671"/>
      <c r="S963" s="682">
        <v>0</v>
      </c>
      <c r="T963" s="706"/>
      <c r="U963" s="242">
        <v>0</v>
      </c>
    </row>
    <row r="964" spans="1:21" ht="14.4" customHeight="1" x14ac:dyDescent="0.3">
      <c r="A964" s="680">
        <v>18</v>
      </c>
      <c r="B964" s="671" t="s">
        <v>495</v>
      </c>
      <c r="C964" s="671">
        <v>89301185</v>
      </c>
      <c r="D964" s="703" t="s">
        <v>2441</v>
      </c>
      <c r="E964" s="704" t="s">
        <v>1614</v>
      </c>
      <c r="F964" s="671" t="s">
        <v>1586</v>
      </c>
      <c r="G964" s="671" t="s">
        <v>2395</v>
      </c>
      <c r="H964" s="671" t="s">
        <v>494</v>
      </c>
      <c r="I964" s="671" t="s">
        <v>2396</v>
      </c>
      <c r="J964" s="671" t="s">
        <v>2397</v>
      </c>
      <c r="K964" s="671" t="s">
        <v>2398</v>
      </c>
      <c r="L964" s="705">
        <v>0</v>
      </c>
      <c r="M964" s="705">
        <v>0</v>
      </c>
      <c r="N964" s="671">
        <v>2</v>
      </c>
      <c r="O964" s="706">
        <v>0.5</v>
      </c>
      <c r="P964" s="705">
        <v>0</v>
      </c>
      <c r="Q964" s="682"/>
      <c r="R964" s="671">
        <v>2</v>
      </c>
      <c r="S964" s="682">
        <v>1</v>
      </c>
      <c r="T964" s="706">
        <v>0.5</v>
      </c>
      <c r="U964" s="242">
        <v>1</v>
      </c>
    </row>
    <row r="965" spans="1:21" ht="14.4" customHeight="1" x14ac:dyDescent="0.3">
      <c r="A965" s="680">
        <v>18</v>
      </c>
      <c r="B965" s="671" t="s">
        <v>495</v>
      </c>
      <c r="C965" s="671">
        <v>89301185</v>
      </c>
      <c r="D965" s="703" t="s">
        <v>2441</v>
      </c>
      <c r="E965" s="704" t="s">
        <v>1614</v>
      </c>
      <c r="F965" s="671" t="s">
        <v>1586</v>
      </c>
      <c r="G965" s="671" t="s">
        <v>2399</v>
      </c>
      <c r="H965" s="671" t="s">
        <v>494</v>
      </c>
      <c r="I965" s="671" t="s">
        <v>2400</v>
      </c>
      <c r="J965" s="671" t="s">
        <v>2401</v>
      </c>
      <c r="K965" s="671" t="s">
        <v>2402</v>
      </c>
      <c r="L965" s="705">
        <v>0</v>
      </c>
      <c r="M965" s="705">
        <v>0</v>
      </c>
      <c r="N965" s="671">
        <v>3</v>
      </c>
      <c r="O965" s="706">
        <v>1</v>
      </c>
      <c r="P965" s="705"/>
      <c r="Q965" s="682"/>
      <c r="R965" s="671"/>
      <c r="S965" s="682">
        <v>0</v>
      </c>
      <c r="T965" s="706"/>
      <c r="U965" s="242">
        <v>0</v>
      </c>
    </row>
    <row r="966" spans="1:21" ht="14.4" customHeight="1" x14ac:dyDescent="0.3">
      <c r="A966" s="680">
        <v>18</v>
      </c>
      <c r="B966" s="671" t="s">
        <v>495</v>
      </c>
      <c r="C966" s="671">
        <v>89301185</v>
      </c>
      <c r="D966" s="703" t="s">
        <v>2441</v>
      </c>
      <c r="E966" s="704" t="s">
        <v>1614</v>
      </c>
      <c r="F966" s="671" t="s">
        <v>1586</v>
      </c>
      <c r="G966" s="671" t="s">
        <v>1657</v>
      </c>
      <c r="H966" s="671" t="s">
        <v>494</v>
      </c>
      <c r="I966" s="671" t="s">
        <v>1658</v>
      </c>
      <c r="J966" s="671" t="s">
        <v>1659</v>
      </c>
      <c r="K966" s="671" t="s">
        <v>1660</v>
      </c>
      <c r="L966" s="705">
        <v>432.32</v>
      </c>
      <c r="M966" s="705">
        <v>1729.28</v>
      </c>
      <c r="N966" s="671">
        <v>4</v>
      </c>
      <c r="O966" s="706">
        <v>2.5</v>
      </c>
      <c r="P966" s="705"/>
      <c r="Q966" s="682">
        <v>0</v>
      </c>
      <c r="R966" s="671"/>
      <c r="S966" s="682">
        <v>0</v>
      </c>
      <c r="T966" s="706"/>
      <c r="U966" s="242">
        <v>0</v>
      </c>
    </row>
    <row r="967" spans="1:21" ht="14.4" customHeight="1" x14ac:dyDescent="0.3">
      <c r="A967" s="680">
        <v>18</v>
      </c>
      <c r="B967" s="671" t="s">
        <v>495</v>
      </c>
      <c r="C967" s="671">
        <v>89301185</v>
      </c>
      <c r="D967" s="703" t="s">
        <v>2441</v>
      </c>
      <c r="E967" s="704" t="s">
        <v>1614</v>
      </c>
      <c r="F967" s="671" t="s">
        <v>1586</v>
      </c>
      <c r="G967" s="671" t="s">
        <v>1657</v>
      </c>
      <c r="H967" s="671" t="s">
        <v>494</v>
      </c>
      <c r="I967" s="671" t="s">
        <v>1689</v>
      </c>
      <c r="J967" s="671" t="s">
        <v>1690</v>
      </c>
      <c r="K967" s="671" t="s">
        <v>1691</v>
      </c>
      <c r="L967" s="705">
        <v>162.13</v>
      </c>
      <c r="M967" s="705">
        <v>162.13</v>
      </c>
      <c r="N967" s="671">
        <v>1</v>
      </c>
      <c r="O967" s="706">
        <v>1</v>
      </c>
      <c r="P967" s="705"/>
      <c r="Q967" s="682">
        <v>0</v>
      </c>
      <c r="R967" s="671"/>
      <c r="S967" s="682">
        <v>0</v>
      </c>
      <c r="T967" s="706"/>
      <c r="U967" s="242">
        <v>0</v>
      </c>
    </row>
    <row r="968" spans="1:21" ht="14.4" customHeight="1" x14ac:dyDescent="0.3">
      <c r="A968" s="680">
        <v>18</v>
      </c>
      <c r="B968" s="671" t="s">
        <v>495</v>
      </c>
      <c r="C968" s="671">
        <v>89301185</v>
      </c>
      <c r="D968" s="703" t="s">
        <v>2441</v>
      </c>
      <c r="E968" s="704" t="s">
        <v>1614</v>
      </c>
      <c r="F968" s="671" t="s">
        <v>1586</v>
      </c>
      <c r="G968" s="671" t="s">
        <v>1661</v>
      </c>
      <c r="H968" s="671" t="s">
        <v>494</v>
      </c>
      <c r="I968" s="671" t="s">
        <v>1273</v>
      </c>
      <c r="J968" s="671" t="s">
        <v>1274</v>
      </c>
      <c r="K968" s="671" t="s">
        <v>1275</v>
      </c>
      <c r="L968" s="705">
        <v>139.46</v>
      </c>
      <c r="M968" s="705">
        <v>557.84</v>
      </c>
      <c r="N968" s="671">
        <v>4</v>
      </c>
      <c r="O968" s="706">
        <v>1.5</v>
      </c>
      <c r="P968" s="705"/>
      <c r="Q968" s="682">
        <v>0</v>
      </c>
      <c r="R968" s="671"/>
      <c r="S968" s="682">
        <v>0</v>
      </c>
      <c r="T968" s="706"/>
      <c r="U968" s="242">
        <v>0</v>
      </c>
    </row>
    <row r="969" spans="1:21" ht="14.4" customHeight="1" x14ac:dyDescent="0.3">
      <c r="A969" s="680">
        <v>18</v>
      </c>
      <c r="B969" s="671" t="s">
        <v>495</v>
      </c>
      <c r="C969" s="671">
        <v>89301185</v>
      </c>
      <c r="D969" s="703" t="s">
        <v>2441</v>
      </c>
      <c r="E969" s="704" t="s">
        <v>1614</v>
      </c>
      <c r="F969" s="671" t="s">
        <v>1586</v>
      </c>
      <c r="G969" s="671" t="s">
        <v>1661</v>
      </c>
      <c r="H969" s="671" t="s">
        <v>494</v>
      </c>
      <c r="I969" s="671" t="s">
        <v>1662</v>
      </c>
      <c r="J969" s="671" t="s">
        <v>1303</v>
      </c>
      <c r="K969" s="671" t="s">
        <v>1663</v>
      </c>
      <c r="L969" s="705">
        <v>185.9</v>
      </c>
      <c r="M969" s="705">
        <v>743.6</v>
      </c>
      <c r="N969" s="671">
        <v>4</v>
      </c>
      <c r="O969" s="706">
        <v>1</v>
      </c>
      <c r="P969" s="705"/>
      <c r="Q969" s="682">
        <v>0</v>
      </c>
      <c r="R969" s="671"/>
      <c r="S969" s="682">
        <v>0</v>
      </c>
      <c r="T969" s="706"/>
      <c r="U969" s="242">
        <v>0</v>
      </c>
    </row>
    <row r="970" spans="1:21" ht="14.4" customHeight="1" x14ac:dyDescent="0.3">
      <c r="A970" s="680">
        <v>18</v>
      </c>
      <c r="B970" s="671" t="s">
        <v>495</v>
      </c>
      <c r="C970" s="671">
        <v>89301185</v>
      </c>
      <c r="D970" s="703" t="s">
        <v>2441</v>
      </c>
      <c r="E970" s="704" t="s">
        <v>1614</v>
      </c>
      <c r="F970" s="671" t="s">
        <v>1586</v>
      </c>
      <c r="G970" s="671" t="s">
        <v>1661</v>
      </c>
      <c r="H970" s="671" t="s">
        <v>494</v>
      </c>
      <c r="I970" s="671" t="s">
        <v>2256</v>
      </c>
      <c r="J970" s="671" t="s">
        <v>2257</v>
      </c>
      <c r="K970" s="671" t="s">
        <v>2258</v>
      </c>
      <c r="L970" s="705">
        <v>139.46</v>
      </c>
      <c r="M970" s="705">
        <v>278.92</v>
      </c>
      <c r="N970" s="671">
        <v>2</v>
      </c>
      <c r="O970" s="706">
        <v>0.5</v>
      </c>
      <c r="P970" s="705"/>
      <c r="Q970" s="682">
        <v>0</v>
      </c>
      <c r="R970" s="671"/>
      <c r="S970" s="682">
        <v>0</v>
      </c>
      <c r="T970" s="706"/>
      <c r="U970" s="242">
        <v>0</v>
      </c>
    </row>
    <row r="971" spans="1:21" ht="14.4" customHeight="1" x14ac:dyDescent="0.3">
      <c r="A971" s="680">
        <v>18</v>
      </c>
      <c r="B971" s="671" t="s">
        <v>495</v>
      </c>
      <c r="C971" s="671">
        <v>89301185</v>
      </c>
      <c r="D971" s="703" t="s">
        <v>2441</v>
      </c>
      <c r="E971" s="704" t="s">
        <v>1614</v>
      </c>
      <c r="F971" s="671" t="s">
        <v>1586</v>
      </c>
      <c r="G971" s="671" t="s">
        <v>1661</v>
      </c>
      <c r="H971" s="671" t="s">
        <v>494</v>
      </c>
      <c r="I971" s="671" t="s">
        <v>1998</v>
      </c>
      <c r="J971" s="671" t="s">
        <v>1999</v>
      </c>
      <c r="K971" s="671" t="s">
        <v>2000</v>
      </c>
      <c r="L971" s="705">
        <v>185.9</v>
      </c>
      <c r="M971" s="705">
        <v>371.8</v>
      </c>
      <c r="N971" s="671">
        <v>2</v>
      </c>
      <c r="O971" s="706">
        <v>0.5</v>
      </c>
      <c r="P971" s="705"/>
      <c r="Q971" s="682">
        <v>0</v>
      </c>
      <c r="R971" s="671"/>
      <c r="S971" s="682">
        <v>0</v>
      </c>
      <c r="T971" s="706"/>
      <c r="U971" s="242">
        <v>0</v>
      </c>
    </row>
    <row r="972" spans="1:21" ht="14.4" customHeight="1" x14ac:dyDescent="0.3">
      <c r="A972" s="680">
        <v>18</v>
      </c>
      <c r="B972" s="671" t="s">
        <v>495</v>
      </c>
      <c r="C972" s="671">
        <v>89301185</v>
      </c>
      <c r="D972" s="703" t="s">
        <v>2441</v>
      </c>
      <c r="E972" s="704" t="s">
        <v>1614</v>
      </c>
      <c r="F972" s="671" t="s">
        <v>1586</v>
      </c>
      <c r="G972" s="671" t="s">
        <v>1665</v>
      </c>
      <c r="H972" s="671" t="s">
        <v>494</v>
      </c>
      <c r="I972" s="671" t="s">
        <v>1671</v>
      </c>
      <c r="J972" s="671" t="s">
        <v>1672</v>
      </c>
      <c r="K972" s="671" t="s">
        <v>1651</v>
      </c>
      <c r="L972" s="705">
        <v>0</v>
      </c>
      <c r="M972" s="705">
        <v>0</v>
      </c>
      <c r="N972" s="671">
        <v>1</v>
      </c>
      <c r="O972" s="706">
        <v>0.5</v>
      </c>
      <c r="P972" s="705"/>
      <c r="Q972" s="682"/>
      <c r="R972" s="671"/>
      <c r="S972" s="682">
        <v>0</v>
      </c>
      <c r="T972" s="706"/>
      <c r="U972" s="242">
        <v>0</v>
      </c>
    </row>
    <row r="973" spans="1:21" ht="14.4" customHeight="1" x14ac:dyDescent="0.3">
      <c r="A973" s="680">
        <v>18</v>
      </c>
      <c r="B973" s="671" t="s">
        <v>495</v>
      </c>
      <c r="C973" s="671">
        <v>89301185</v>
      </c>
      <c r="D973" s="703" t="s">
        <v>2441</v>
      </c>
      <c r="E973" s="704" t="s">
        <v>1614</v>
      </c>
      <c r="F973" s="671" t="s">
        <v>1586</v>
      </c>
      <c r="G973" s="671" t="s">
        <v>1665</v>
      </c>
      <c r="H973" s="671" t="s">
        <v>494</v>
      </c>
      <c r="I973" s="671" t="s">
        <v>1763</v>
      </c>
      <c r="J973" s="671" t="s">
        <v>1693</v>
      </c>
      <c r="K973" s="671" t="s">
        <v>1625</v>
      </c>
      <c r="L973" s="705">
        <v>0</v>
      </c>
      <c r="M973" s="705">
        <v>0</v>
      </c>
      <c r="N973" s="671">
        <v>2</v>
      </c>
      <c r="O973" s="706">
        <v>1.5</v>
      </c>
      <c r="P973" s="705">
        <v>0</v>
      </c>
      <c r="Q973" s="682"/>
      <c r="R973" s="671">
        <v>1</v>
      </c>
      <c r="S973" s="682">
        <v>0.5</v>
      </c>
      <c r="T973" s="706">
        <v>0.5</v>
      </c>
      <c r="U973" s="242">
        <v>0.33333333333333331</v>
      </c>
    </row>
    <row r="974" spans="1:21" ht="14.4" customHeight="1" x14ac:dyDescent="0.3">
      <c r="A974" s="680">
        <v>18</v>
      </c>
      <c r="B974" s="671" t="s">
        <v>495</v>
      </c>
      <c r="C974" s="671">
        <v>89301185</v>
      </c>
      <c r="D974" s="703" t="s">
        <v>2441</v>
      </c>
      <c r="E974" s="704" t="s">
        <v>1614</v>
      </c>
      <c r="F974" s="671" t="s">
        <v>1586</v>
      </c>
      <c r="G974" s="671" t="s">
        <v>1665</v>
      </c>
      <c r="H974" s="671" t="s">
        <v>494</v>
      </c>
      <c r="I974" s="671" t="s">
        <v>2009</v>
      </c>
      <c r="J974" s="671" t="s">
        <v>1037</v>
      </c>
      <c r="K974" s="671" t="s">
        <v>1651</v>
      </c>
      <c r="L974" s="705">
        <v>0</v>
      </c>
      <c r="M974" s="705">
        <v>0</v>
      </c>
      <c r="N974" s="671">
        <v>2</v>
      </c>
      <c r="O974" s="706">
        <v>0.5</v>
      </c>
      <c r="P974" s="705"/>
      <c r="Q974" s="682"/>
      <c r="R974" s="671"/>
      <c r="S974" s="682">
        <v>0</v>
      </c>
      <c r="T974" s="706"/>
      <c r="U974" s="242">
        <v>0</v>
      </c>
    </row>
    <row r="975" spans="1:21" ht="14.4" customHeight="1" x14ac:dyDescent="0.3">
      <c r="A975" s="680">
        <v>18</v>
      </c>
      <c r="B975" s="671" t="s">
        <v>495</v>
      </c>
      <c r="C975" s="671">
        <v>89301185</v>
      </c>
      <c r="D975" s="703" t="s">
        <v>2441</v>
      </c>
      <c r="E975" s="704" t="s">
        <v>1614</v>
      </c>
      <c r="F975" s="671" t="s">
        <v>1586</v>
      </c>
      <c r="G975" s="671" t="s">
        <v>1665</v>
      </c>
      <c r="H975" s="671" t="s">
        <v>494</v>
      </c>
      <c r="I975" s="671" t="s">
        <v>2261</v>
      </c>
      <c r="J975" s="671" t="s">
        <v>2011</v>
      </c>
      <c r="K975" s="671" t="s">
        <v>1651</v>
      </c>
      <c r="L975" s="705">
        <v>0</v>
      </c>
      <c r="M975" s="705">
        <v>0</v>
      </c>
      <c r="N975" s="671">
        <v>1</v>
      </c>
      <c r="O975" s="706">
        <v>1</v>
      </c>
      <c r="P975" s="705"/>
      <c r="Q975" s="682"/>
      <c r="R975" s="671"/>
      <c r="S975" s="682">
        <v>0</v>
      </c>
      <c r="T975" s="706"/>
      <c r="U975" s="242">
        <v>0</v>
      </c>
    </row>
    <row r="976" spans="1:21" ht="14.4" customHeight="1" x14ac:dyDescent="0.3">
      <c r="A976" s="680">
        <v>18</v>
      </c>
      <c r="B976" s="671" t="s">
        <v>495</v>
      </c>
      <c r="C976" s="671">
        <v>89301185</v>
      </c>
      <c r="D976" s="703" t="s">
        <v>2441</v>
      </c>
      <c r="E976" s="704" t="s">
        <v>1614</v>
      </c>
      <c r="F976" s="671" t="s">
        <v>1586</v>
      </c>
      <c r="G976" s="671" t="s">
        <v>2368</v>
      </c>
      <c r="H976" s="671" t="s">
        <v>494</v>
      </c>
      <c r="I976" s="671" t="s">
        <v>2369</v>
      </c>
      <c r="J976" s="671" t="s">
        <v>2370</v>
      </c>
      <c r="K976" s="671" t="s">
        <v>2371</v>
      </c>
      <c r="L976" s="705">
        <v>0</v>
      </c>
      <c r="M976" s="705">
        <v>0</v>
      </c>
      <c r="N976" s="671">
        <v>7</v>
      </c>
      <c r="O976" s="706">
        <v>6.5</v>
      </c>
      <c r="P976" s="705"/>
      <c r="Q976" s="682"/>
      <c r="R976" s="671"/>
      <c r="S976" s="682">
        <v>0</v>
      </c>
      <c r="T976" s="706"/>
      <c r="U976" s="242">
        <v>0</v>
      </c>
    </row>
    <row r="977" spans="1:21" ht="14.4" customHeight="1" x14ac:dyDescent="0.3">
      <c r="A977" s="680">
        <v>18</v>
      </c>
      <c r="B977" s="671" t="s">
        <v>495</v>
      </c>
      <c r="C977" s="671">
        <v>89301185</v>
      </c>
      <c r="D977" s="703" t="s">
        <v>2441</v>
      </c>
      <c r="E977" s="704" t="s">
        <v>1615</v>
      </c>
      <c r="F977" s="671" t="s">
        <v>1586</v>
      </c>
      <c r="G977" s="671" t="s">
        <v>1820</v>
      </c>
      <c r="H977" s="671" t="s">
        <v>494</v>
      </c>
      <c r="I977" s="671" t="s">
        <v>1821</v>
      </c>
      <c r="J977" s="671" t="s">
        <v>1822</v>
      </c>
      <c r="K977" s="671" t="s">
        <v>1823</v>
      </c>
      <c r="L977" s="705">
        <v>53.77</v>
      </c>
      <c r="M977" s="705">
        <v>107.54</v>
      </c>
      <c r="N977" s="671">
        <v>2</v>
      </c>
      <c r="O977" s="706">
        <v>1</v>
      </c>
      <c r="P977" s="705"/>
      <c r="Q977" s="682">
        <v>0</v>
      </c>
      <c r="R977" s="671"/>
      <c r="S977" s="682">
        <v>0</v>
      </c>
      <c r="T977" s="706"/>
      <c r="U977" s="242">
        <v>0</v>
      </c>
    </row>
    <row r="978" spans="1:21" ht="14.4" customHeight="1" x14ac:dyDescent="0.3">
      <c r="A978" s="680">
        <v>18</v>
      </c>
      <c r="B978" s="671" t="s">
        <v>495</v>
      </c>
      <c r="C978" s="671">
        <v>89301185</v>
      </c>
      <c r="D978" s="703" t="s">
        <v>2441</v>
      </c>
      <c r="E978" s="704" t="s">
        <v>1615</v>
      </c>
      <c r="F978" s="671" t="s">
        <v>1586</v>
      </c>
      <c r="G978" s="671" t="s">
        <v>1873</v>
      </c>
      <c r="H978" s="671" t="s">
        <v>494</v>
      </c>
      <c r="I978" s="671" t="s">
        <v>1190</v>
      </c>
      <c r="J978" s="671" t="s">
        <v>1191</v>
      </c>
      <c r="K978" s="671" t="s">
        <v>1874</v>
      </c>
      <c r="L978" s="705">
        <v>163.9</v>
      </c>
      <c r="M978" s="705">
        <v>163.9</v>
      </c>
      <c r="N978" s="671">
        <v>1</v>
      </c>
      <c r="O978" s="706">
        <v>0.5</v>
      </c>
      <c r="P978" s="705"/>
      <c r="Q978" s="682">
        <v>0</v>
      </c>
      <c r="R978" s="671"/>
      <c r="S978" s="682">
        <v>0</v>
      </c>
      <c r="T978" s="706"/>
      <c r="U978" s="242">
        <v>0</v>
      </c>
    </row>
    <row r="979" spans="1:21" ht="14.4" customHeight="1" x14ac:dyDescent="0.3">
      <c r="A979" s="680">
        <v>18</v>
      </c>
      <c r="B979" s="671" t="s">
        <v>495</v>
      </c>
      <c r="C979" s="671">
        <v>89301185</v>
      </c>
      <c r="D979" s="703" t="s">
        <v>2441</v>
      </c>
      <c r="E979" s="704" t="s">
        <v>1615</v>
      </c>
      <c r="F979" s="671" t="s">
        <v>1586</v>
      </c>
      <c r="G979" s="671" t="s">
        <v>1668</v>
      </c>
      <c r="H979" s="671" t="s">
        <v>494</v>
      </c>
      <c r="I979" s="671" t="s">
        <v>1171</v>
      </c>
      <c r="J979" s="671" t="s">
        <v>1669</v>
      </c>
      <c r="K979" s="671" t="s">
        <v>1670</v>
      </c>
      <c r="L979" s="705">
        <v>55.71</v>
      </c>
      <c r="M979" s="705">
        <v>111.42</v>
      </c>
      <c r="N979" s="671">
        <v>2</v>
      </c>
      <c r="O979" s="706">
        <v>0.5</v>
      </c>
      <c r="P979" s="705"/>
      <c r="Q979" s="682">
        <v>0</v>
      </c>
      <c r="R979" s="671"/>
      <c r="S979" s="682">
        <v>0</v>
      </c>
      <c r="T979" s="706"/>
      <c r="U979" s="242">
        <v>0</v>
      </c>
    </row>
    <row r="980" spans="1:21" ht="14.4" customHeight="1" x14ac:dyDescent="0.3">
      <c r="A980" s="680">
        <v>18</v>
      </c>
      <c r="B980" s="671" t="s">
        <v>495</v>
      </c>
      <c r="C980" s="671">
        <v>89301185</v>
      </c>
      <c r="D980" s="703" t="s">
        <v>2441</v>
      </c>
      <c r="E980" s="704" t="s">
        <v>1615</v>
      </c>
      <c r="F980" s="671" t="s">
        <v>1586</v>
      </c>
      <c r="G980" s="671" t="s">
        <v>1620</v>
      </c>
      <c r="H980" s="671" t="s">
        <v>494</v>
      </c>
      <c r="I980" s="671" t="s">
        <v>2403</v>
      </c>
      <c r="J980" s="671" t="s">
        <v>1033</v>
      </c>
      <c r="K980" s="671" t="s">
        <v>1034</v>
      </c>
      <c r="L980" s="705">
        <v>1780.36</v>
      </c>
      <c r="M980" s="705">
        <v>5341.08</v>
      </c>
      <c r="N980" s="671">
        <v>3</v>
      </c>
      <c r="O980" s="706">
        <v>1</v>
      </c>
      <c r="P980" s="705">
        <v>5341.08</v>
      </c>
      <c r="Q980" s="682">
        <v>1</v>
      </c>
      <c r="R980" s="671">
        <v>3</v>
      </c>
      <c r="S980" s="682">
        <v>1</v>
      </c>
      <c r="T980" s="706">
        <v>1</v>
      </c>
      <c r="U980" s="242">
        <v>1</v>
      </c>
    </row>
    <row r="981" spans="1:21" ht="14.4" customHeight="1" x14ac:dyDescent="0.3">
      <c r="A981" s="680">
        <v>18</v>
      </c>
      <c r="B981" s="671" t="s">
        <v>495</v>
      </c>
      <c r="C981" s="671">
        <v>89301185</v>
      </c>
      <c r="D981" s="703" t="s">
        <v>2441</v>
      </c>
      <c r="E981" s="704" t="s">
        <v>1615</v>
      </c>
      <c r="F981" s="671" t="s">
        <v>1586</v>
      </c>
      <c r="G981" s="671" t="s">
        <v>1621</v>
      </c>
      <c r="H981" s="671" t="s">
        <v>869</v>
      </c>
      <c r="I981" s="671" t="s">
        <v>1371</v>
      </c>
      <c r="J981" s="671" t="s">
        <v>1522</v>
      </c>
      <c r="K981" s="671" t="s">
        <v>1572</v>
      </c>
      <c r="L981" s="705">
        <v>465.7</v>
      </c>
      <c r="M981" s="705">
        <v>465.7</v>
      </c>
      <c r="N981" s="671">
        <v>1</v>
      </c>
      <c r="O981" s="706">
        <v>0.5</v>
      </c>
      <c r="P981" s="705">
        <v>465.7</v>
      </c>
      <c r="Q981" s="682">
        <v>1</v>
      </c>
      <c r="R981" s="671">
        <v>1</v>
      </c>
      <c r="S981" s="682">
        <v>1</v>
      </c>
      <c r="T981" s="706">
        <v>0.5</v>
      </c>
      <c r="U981" s="242">
        <v>1</v>
      </c>
    </row>
    <row r="982" spans="1:21" ht="14.4" customHeight="1" x14ac:dyDescent="0.3">
      <c r="A982" s="680">
        <v>18</v>
      </c>
      <c r="B982" s="671" t="s">
        <v>495</v>
      </c>
      <c r="C982" s="671">
        <v>89301185</v>
      </c>
      <c r="D982" s="703" t="s">
        <v>2441</v>
      </c>
      <c r="E982" s="704" t="s">
        <v>1615</v>
      </c>
      <c r="F982" s="671" t="s">
        <v>1586</v>
      </c>
      <c r="G982" s="671" t="s">
        <v>1621</v>
      </c>
      <c r="H982" s="671" t="s">
        <v>869</v>
      </c>
      <c r="I982" s="671" t="s">
        <v>1113</v>
      </c>
      <c r="J982" s="671" t="s">
        <v>1557</v>
      </c>
      <c r="K982" s="671" t="s">
        <v>1558</v>
      </c>
      <c r="L982" s="705">
        <v>376.75</v>
      </c>
      <c r="M982" s="705">
        <v>376.75</v>
      </c>
      <c r="N982" s="671">
        <v>1</v>
      </c>
      <c r="O982" s="706">
        <v>0.5</v>
      </c>
      <c r="P982" s="705">
        <v>376.75</v>
      </c>
      <c r="Q982" s="682">
        <v>1</v>
      </c>
      <c r="R982" s="671">
        <v>1</v>
      </c>
      <c r="S982" s="682">
        <v>1</v>
      </c>
      <c r="T982" s="706">
        <v>0.5</v>
      </c>
      <c r="U982" s="242">
        <v>1</v>
      </c>
    </row>
    <row r="983" spans="1:21" ht="14.4" customHeight="1" x14ac:dyDescent="0.3">
      <c r="A983" s="680">
        <v>18</v>
      </c>
      <c r="B983" s="671" t="s">
        <v>495</v>
      </c>
      <c r="C983" s="671">
        <v>89301185</v>
      </c>
      <c r="D983" s="703" t="s">
        <v>2441</v>
      </c>
      <c r="E983" s="704" t="s">
        <v>1615</v>
      </c>
      <c r="F983" s="671" t="s">
        <v>1586</v>
      </c>
      <c r="G983" s="671" t="s">
        <v>1622</v>
      </c>
      <c r="H983" s="671" t="s">
        <v>494</v>
      </c>
      <c r="I983" s="671" t="s">
        <v>2404</v>
      </c>
      <c r="J983" s="671" t="s">
        <v>1624</v>
      </c>
      <c r="K983" s="671" t="s">
        <v>745</v>
      </c>
      <c r="L983" s="705">
        <v>0</v>
      </c>
      <c r="M983" s="705">
        <v>0</v>
      </c>
      <c r="N983" s="671">
        <v>6</v>
      </c>
      <c r="O983" s="706">
        <v>1</v>
      </c>
      <c r="P983" s="705"/>
      <c r="Q983" s="682"/>
      <c r="R983" s="671"/>
      <c r="S983" s="682">
        <v>0</v>
      </c>
      <c r="T983" s="706"/>
      <c r="U983" s="242">
        <v>0</v>
      </c>
    </row>
    <row r="984" spans="1:21" ht="14.4" customHeight="1" x14ac:dyDescent="0.3">
      <c r="A984" s="680">
        <v>18</v>
      </c>
      <c r="B984" s="671" t="s">
        <v>495</v>
      </c>
      <c r="C984" s="671">
        <v>89301186</v>
      </c>
      <c r="D984" s="703" t="s">
        <v>2442</v>
      </c>
      <c r="E984" s="704" t="s">
        <v>1607</v>
      </c>
      <c r="F984" s="671" t="s">
        <v>1586</v>
      </c>
      <c r="G984" s="671" t="s">
        <v>2405</v>
      </c>
      <c r="H984" s="671" t="s">
        <v>494</v>
      </c>
      <c r="I984" s="671" t="s">
        <v>2406</v>
      </c>
      <c r="J984" s="671" t="s">
        <v>2407</v>
      </c>
      <c r="K984" s="671" t="s">
        <v>2408</v>
      </c>
      <c r="L984" s="705">
        <v>0</v>
      </c>
      <c r="M984" s="705">
        <v>0</v>
      </c>
      <c r="N984" s="671">
        <v>1</v>
      </c>
      <c r="O984" s="706">
        <v>0.5</v>
      </c>
      <c r="P984" s="705">
        <v>0</v>
      </c>
      <c r="Q984" s="682"/>
      <c r="R984" s="671">
        <v>1</v>
      </c>
      <c r="S984" s="682">
        <v>1</v>
      </c>
      <c r="T984" s="706">
        <v>0.5</v>
      </c>
      <c r="U984" s="242">
        <v>1</v>
      </c>
    </row>
    <row r="985" spans="1:21" ht="14.4" customHeight="1" x14ac:dyDescent="0.3">
      <c r="A985" s="680">
        <v>18</v>
      </c>
      <c r="B985" s="671" t="s">
        <v>495</v>
      </c>
      <c r="C985" s="671">
        <v>89301186</v>
      </c>
      <c r="D985" s="703" t="s">
        <v>2442</v>
      </c>
      <c r="E985" s="704" t="s">
        <v>1607</v>
      </c>
      <c r="F985" s="671" t="s">
        <v>1586</v>
      </c>
      <c r="G985" s="671" t="s">
        <v>2409</v>
      </c>
      <c r="H985" s="671" t="s">
        <v>494</v>
      </c>
      <c r="I985" s="671" t="s">
        <v>2410</v>
      </c>
      <c r="J985" s="671" t="s">
        <v>2411</v>
      </c>
      <c r="K985" s="671" t="s">
        <v>2412</v>
      </c>
      <c r="L985" s="705">
        <v>1046.93</v>
      </c>
      <c r="M985" s="705">
        <v>2093.86</v>
      </c>
      <c r="N985" s="671">
        <v>2</v>
      </c>
      <c r="O985" s="706">
        <v>2</v>
      </c>
      <c r="P985" s="705">
        <v>1046.93</v>
      </c>
      <c r="Q985" s="682">
        <v>0.5</v>
      </c>
      <c r="R985" s="671">
        <v>1</v>
      </c>
      <c r="S985" s="682">
        <v>0.5</v>
      </c>
      <c r="T985" s="706">
        <v>1</v>
      </c>
      <c r="U985" s="242">
        <v>0.5</v>
      </c>
    </row>
    <row r="986" spans="1:21" ht="14.4" customHeight="1" x14ac:dyDescent="0.3">
      <c r="A986" s="680">
        <v>18</v>
      </c>
      <c r="B986" s="671" t="s">
        <v>495</v>
      </c>
      <c r="C986" s="671">
        <v>89301186</v>
      </c>
      <c r="D986" s="703" t="s">
        <v>2442</v>
      </c>
      <c r="E986" s="704" t="s">
        <v>1607</v>
      </c>
      <c r="F986" s="671" t="s">
        <v>1586</v>
      </c>
      <c r="G986" s="671" t="s">
        <v>2413</v>
      </c>
      <c r="H986" s="671" t="s">
        <v>494</v>
      </c>
      <c r="I986" s="671" t="s">
        <v>2414</v>
      </c>
      <c r="J986" s="671" t="s">
        <v>2415</v>
      </c>
      <c r="K986" s="671" t="s">
        <v>1571</v>
      </c>
      <c r="L986" s="705">
        <v>23.72</v>
      </c>
      <c r="M986" s="705">
        <v>47.44</v>
      </c>
      <c r="N986" s="671">
        <v>2</v>
      </c>
      <c r="O986" s="706">
        <v>0.5</v>
      </c>
      <c r="P986" s="705"/>
      <c r="Q986" s="682">
        <v>0</v>
      </c>
      <c r="R986" s="671"/>
      <c r="S986" s="682">
        <v>0</v>
      </c>
      <c r="T986" s="706"/>
      <c r="U986" s="242">
        <v>0</v>
      </c>
    </row>
    <row r="987" spans="1:21" ht="14.4" customHeight="1" x14ac:dyDescent="0.3">
      <c r="A987" s="680">
        <v>18</v>
      </c>
      <c r="B987" s="671" t="s">
        <v>495</v>
      </c>
      <c r="C987" s="671">
        <v>89301186</v>
      </c>
      <c r="D987" s="703" t="s">
        <v>2442</v>
      </c>
      <c r="E987" s="704" t="s">
        <v>1607</v>
      </c>
      <c r="F987" s="671" t="s">
        <v>1586</v>
      </c>
      <c r="G987" s="671" t="s">
        <v>1688</v>
      </c>
      <c r="H987" s="671" t="s">
        <v>869</v>
      </c>
      <c r="I987" s="671" t="s">
        <v>1736</v>
      </c>
      <c r="J987" s="671" t="s">
        <v>1737</v>
      </c>
      <c r="K987" s="671" t="s">
        <v>1738</v>
      </c>
      <c r="L987" s="705">
        <v>678.26</v>
      </c>
      <c r="M987" s="705">
        <v>678.26</v>
      </c>
      <c r="N987" s="671">
        <v>1</v>
      </c>
      <c r="O987" s="706">
        <v>1</v>
      </c>
      <c r="P987" s="705"/>
      <c r="Q987" s="682">
        <v>0</v>
      </c>
      <c r="R987" s="671"/>
      <c r="S987" s="682">
        <v>0</v>
      </c>
      <c r="T987" s="706"/>
      <c r="U987" s="242">
        <v>0</v>
      </c>
    </row>
    <row r="988" spans="1:21" ht="14.4" customHeight="1" x14ac:dyDescent="0.3">
      <c r="A988" s="680">
        <v>18</v>
      </c>
      <c r="B988" s="671" t="s">
        <v>495</v>
      </c>
      <c r="C988" s="671">
        <v>89301186</v>
      </c>
      <c r="D988" s="703" t="s">
        <v>2442</v>
      </c>
      <c r="E988" s="704" t="s">
        <v>1607</v>
      </c>
      <c r="F988" s="671" t="s">
        <v>1586</v>
      </c>
      <c r="G988" s="671" t="s">
        <v>2416</v>
      </c>
      <c r="H988" s="671" t="s">
        <v>494</v>
      </c>
      <c r="I988" s="671" t="s">
        <v>2417</v>
      </c>
      <c r="J988" s="671" t="s">
        <v>2418</v>
      </c>
      <c r="K988" s="671" t="s">
        <v>2419</v>
      </c>
      <c r="L988" s="705">
        <v>0</v>
      </c>
      <c r="M988" s="705">
        <v>0</v>
      </c>
      <c r="N988" s="671">
        <v>9</v>
      </c>
      <c r="O988" s="706">
        <v>8.5</v>
      </c>
      <c r="P988" s="705">
        <v>0</v>
      </c>
      <c r="Q988" s="682"/>
      <c r="R988" s="671">
        <v>9</v>
      </c>
      <c r="S988" s="682">
        <v>1</v>
      </c>
      <c r="T988" s="706">
        <v>8.5</v>
      </c>
      <c r="U988" s="242">
        <v>1</v>
      </c>
    </row>
    <row r="989" spans="1:21" ht="14.4" customHeight="1" x14ac:dyDescent="0.3">
      <c r="A989" s="680">
        <v>18</v>
      </c>
      <c r="B989" s="671" t="s">
        <v>495</v>
      </c>
      <c r="C989" s="671">
        <v>89301186</v>
      </c>
      <c r="D989" s="703" t="s">
        <v>2442</v>
      </c>
      <c r="E989" s="704" t="s">
        <v>1607</v>
      </c>
      <c r="F989" s="671" t="s">
        <v>1586</v>
      </c>
      <c r="G989" s="671" t="s">
        <v>2420</v>
      </c>
      <c r="H989" s="671" t="s">
        <v>494</v>
      </c>
      <c r="I989" s="671" t="s">
        <v>2421</v>
      </c>
      <c r="J989" s="671" t="s">
        <v>2422</v>
      </c>
      <c r="K989" s="671" t="s">
        <v>2423</v>
      </c>
      <c r="L989" s="705">
        <v>0</v>
      </c>
      <c r="M989" s="705">
        <v>0</v>
      </c>
      <c r="N989" s="671">
        <v>2</v>
      </c>
      <c r="O989" s="706">
        <v>1</v>
      </c>
      <c r="P989" s="705"/>
      <c r="Q989" s="682"/>
      <c r="R989" s="671"/>
      <c r="S989" s="682">
        <v>0</v>
      </c>
      <c r="T989" s="706"/>
      <c r="U989" s="242">
        <v>0</v>
      </c>
    </row>
    <row r="990" spans="1:21" ht="14.4" customHeight="1" x14ac:dyDescent="0.3">
      <c r="A990" s="680">
        <v>18</v>
      </c>
      <c r="B990" s="671" t="s">
        <v>495</v>
      </c>
      <c r="C990" s="671">
        <v>89301186</v>
      </c>
      <c r="D990" s="703" t="s">
        <v>2442</v>
      </c>
      <c r="E990" s="704" t="s">
        <v>1607</v>
      </c>
      <c r="F990" s="671" t="s">
        <v>1586</v>
      </c>
      <c r="G990" s="671" t="s">
        <v>1657</v>
      </c>
      <c r="H990" s="671" t="s">
        <v>494</v>
      </c>
      <c r="I990" s="671" t="s">
        <v>1658</v>
      </c>
      <c r="J990" s="671" t="s">
        <v>1659</v>
      </c>
      <c r="K990" s="671" t="s">
        <v>1660</v>
      </c>
      <c r="L990" s="705">
        <v>432.32</v>
      </c>
      <c r="M990" s="705">
        <v>432.32</v>
      </c>
      <c r="N990" s="671">
        <v>1</v>
      </c>
      <c r="O990" s="706">
        <v>1</v>
      </c>
      <c r="P990" s="705"/>
      <c r="Q990" s="682">
        <v>0</v>
      </c>
      <c r="R990" s="671"/>
      <c r="S990" s="682">
        <v>0</v>
      </c>
      <c r="T990" s="706"/>
      <c r="U990" s="242">
        <v>0</v>
      </c>
    </row>
    <row r="991" spans="1:21" ht="14.4" customHeight="1" x14ac:dyDescent="0.3">
      <c r="A991" s="680">
        <v>18</v>
      </c>
      <c r="B991" s="671" t="s">
        <v>495</v>
      </c>
      <c r="C991" s="671">
        <v>89301186</v>
      </c>
      <c r="D991" s="703" t="s">
        <v>2442</v>
      </c>
      <c r="E991" s="704" t="s">
        <v>1607</v>
      </c>
      <c r="F991" s="671" t="s">
        <v>1586</v>
      </c>
      <c r="G991" s="671" t="s">
        <v>2424</v>
      </c>
      <c r="H991" s="671" t="s">
        <v>494</v>
      </c>
      <c r="I991" s="671" t="s">
        <v>2425</v>
      </c>
      <c r="J991" s="671" t="s">
        <v>2426</v>
      </c>
      <c r="K991" s="671" t="s">
        <v>2427</v>
      </c>
      <c r="L991" s="705">
        <v>0</v>
      </c>
      <c r="M991" s="705">
        <v>0</v>
      </c>
      <c r="N991" s="671">
        <v>3</v>
      </c>
      <c r="O991" s="706">
        <v>0.5</v>
      </c>
      <c r="P991" s="705"/>
      <c r="Q991" s="682"/>
      <c r="R991" s="671"/>
      <c r="S991" s="682">
        <v>0</v>
      </c>
      <c r="T991" s="706"/>
      <c r="U991" s="242">
        <v>0</v>
      </c>
    </row>
    <row r="992" spans="1:21" ht="14.4" customHeight="1" x14ac:dyDescent="0.3">
      <c r="A992" s="680">
        <v>18</v>
      </c>
      <c r="B992" s="671" t="s">
        <v>495</v>
      </c>
      <c r="C992" s="671">
        <v>89301186</v>
      </c>
      <c r="D992" s="703" t="s">
        <v>2442</v>
      </c>
      <c r="E992" s="704" t="s">
        <v>1607</v>
      </c>
      <c r="F992" s="671" t="s">
        <v>1586</v>
      </c>
      <c r="G992" s="671" t="s">
        <v>2428</v>
      </c>
      <c r="H992" s="671" t="s">
        <v>494</v>
      </c>
      <c r="I992" s="671" t="s">
        <v>2429</v>
      </c>
      <c r="J992" s="671" t="s">
        <v>2430</v>
      </c>
      <c r="K992" s="671" t="s">
        <v>2431</v>
      </c>
      <c r="L992" s="705">
        <v>0</v>
      </c>
      <c r="M992" s="705">
        <v>0</v>
      </c>
      <c r="N992" s="671">
        <v>1</v>
      </c>
      <c r="O992" s="706">
        <v>1</v>
      </c>
      <c r="P992" s="705">
        <v>0</v>
      </c>
      <c r="Q992" s="682"/>
      <c r="R992" s="671">
        <v>1</v>
      </c>
      <c r="S992" s="682">
        <v>1</v>
      </c>
      <c r="T992" s="706">
        <v>1</v>
      </c>
      <c r="U992" s="242">
        <v>1</v>
      </c>
    </row>
    <row r="993" spans="1:21" ht="14.4" customHeight="1" x14ac:dyDescent="0.3">
      <c r="A993" s="680">
        <v>18</v>
      </c>
      <c r="B993" s="671" t="s">
        <v>495</v>
      </c>
      <c r="C993" s="671">
        <v>89301188</v>
      </c>
      <c r="D993" s="703" t="s">
        <v>2443</v>
      </c>
      <c r="E993" s="704" t="s">
        <v>1602</v>
      </c>
      <c r="F993" s="671" t="s">
        <v>1586</v>
      </c>
      <c r="G993" s="671" t="s">
        <v>1643</v>
      </c>
      <c r="H993" s="671" t="s">
        <v>869</v>
      </c>
      <c r="I993" s="671" t="s">
        <v>921</v>
      </c>
      <c r="J993" s="671" t="s">
        <v>922</v>
      </c>
      <c r="K993" s="671" t="s">
        <v>1535</v>
      </c>
      <c r="L993" s="705">
        <v>162.13</v>
      </c>
      <c r="M993" s="705">
        <v>324.26</v>
      </c>
      <c r="N993" s="671">
        <v>2</v>
      </c>
      <c r="O993" s="706">
        <v>1</v>
      </c>
      <c r="P993" s="705"/>
      <c r="Q993" s="682">
        <v>0</v>
      </c>
      <c r="R993" s="671"/>
      <c r="S993" s="682">
        <v>0</v>
      </c>
      <c r="T993" s="706"/>
      <c r="U993" s="242">
        <v>0</v>
      </c>
    </row>
    <row r="994" spans="1:21" ht="14.4" customHeight="1" x14ac:dyDescent="0.3">
      <c r="A994" s="680">
        <v>18</v>
      </c>
      <c r="B994" s="671" t="s">
        <v>495</v>
      </c>
      <c r="C994" s="671">
        <v>89301188</v>
      </c>
      <c r="D994" s="703" t="s">
        <v>2443</v>
      </c>
      <c r="E994" s="704" t="s">
        <v>1602</v>
      </c>
      <c r="F994" s="671" t="s">
        <v>1586</v>
      </c>
      <c r="G994" s="671" t="s">
        <v>1668</v>
      </c>
      <c r="H994" s="671" t="s">
        <v>494</v>
      </c>
      <c r="I994" s="671" t="s">
        <v>1238</v>
      </c>
      <c r="J994" s="671" t="s">
        <v>1239</v>
      </c>
      <c r="K994" s="671" t="s">
        <v>1882</v>
      </c>
      <c r="L994" s="705">
        <v>59.43</v>
      </c>
      <c r="M994" s="705">
        <v>59.43</v>
      </c>
      <c r="N994" s="671">
        <v>1</v>
      </c>
      <c r="O994" s="706">
        <v>1</v>
      </c>
      <c r="P994" s="705"/>
      <c r="Q994" s="682">
        <v>0</v>
      </c>
      <c r="R994" s="671"/>
      <c r="S994" s="682">
        <v>0</v>
      </c>
      <c r="T994" s="706"/>
      <c r="U994" s="242">
        <v>0</v>
      </c>
    </row>
    <row r="995" spans="1:21" ht="14.4" customHeight="1" x14ac:dyDescent="0.3">
      <c r="A995" s="680">
        <v>18</v>
      </c>
      <c r="B995" s="671" t="s">
        <v>495</v>
      </c>
      <c r="C995" s="671">
        <v>89301188</v>
      </c>
      <c r="D995" s="703" t="s">
        <v>2443</v>
      </c>
      <c r="E995" s="704" t="s">
        <v>1603</v>
      </c>
      <c r="F995" s="671" t="s">
        <v>1586</v>
      </c>
      <c r="G995" s="671" t="s">
        <v>1620</v>
      </c>
      <c r="H995" s="671" t="s">
        <v>869</v>
      </c>
      <c r="I995" s="671" t="s">
        <v>947</v>
      </c>
      <c r="J995" s="671" t="s">
        <v>948</v>
      </c>
      <c r="K995" s="671" t="s">
        <v>949</v>
      </c>
      <c r="L995" s="705">
        <v>38.590000000000003</v>
      </c>
      <c r="M995" s="705">
        <v>38.590000000000003</v>
      </c>
      <c r="N995" s="671">
        <v>1</v>
      </c>
      <c r="O995" s="706">
        <v>1</v>
      </c>
      <c r="P995" s="705"/>
      <c r="Q995" s="682">
        <v>0</v>
      </c>
      <c r="R995" s="671"/>
      <c r="S995" s="682">
        <v>0</v>
      </c>
      <c r="T995" s="706"/>
      <c r="U995" s="242">
        <v>0</v>
      </c>
    </row>
    <row r="996" spans="1:21" ht="14.4" customHeight="1" x14ac:dyDescent="0.3">
      <c r="A996" s="680">
        <v>18</v>
      </c>
      <c r="B996" s="671" t="s">
        <v>495</v>
      </c>
      <c r="C996" s="671">
        <v>89301188</v>
      </c>
      <c r="D996" s="703" t="s">
        <v>2443</v>
      </c>
      <c r="E996" s="704" t="s">
        <v>1603</v>
      </c>
      <c r="F996" s="671" t="s">
        <v>1586</v>
      </c>
      <c r="G996" s="671" t="s">
        <v>1635</v>
      </c>
      <c r="H996" s="671" t="s">
        <v>869</v>
      </c>
      <c r="I996" s="671" t="s">
        <v>975</v>
      </c>
      <c r="J996" s="671" t="s">
        <v>976</v>
      </c>
      <c r="K996" s="671" t="s">
        <v>977</v>
      </c>
      <c r="L996" s="705">
        <v>132.35</v>
      </c>
      <c r="M996" s="705">
        <v>132.35</v>
      </c>
      <c r="N996" s="671">
        <v>1</v>
      </c>
      <c r="O996" s="706">
        <v>1</v>
      </c>
      <c r="P996" s="705"/>
      <c r="Q996" s="682">
        <v>0</v>
      </c>
      <c r="R996" s="671"/>
      <c r="S996" s="682">
        <v>0</v>
      </c>
      <c r="T996" s="706"/>
      <c r="U996" s="242">
        <v>0</v>
      </c>
    </row>
    <row r="997" spans="1:21" ht="14.4" customHeight="1" x14ac:dyDescent="0.3">
      <c r="A997" s="680">
        <v>18</v>
      </c>
      <c r="B997" s="671" t="s">
        <v>495</v>
      </c>
      <c r="C997" s="671">
        <v>89301188</v>
      </c>
      <c r="D997" s="703" t="s">
        <v>2443</v>
      </c>
      <c r="E997" s="704" t="s">
        <v>1603</v>
      </c>
      <c r="F997" s="671" t="s">
        <v>1586</v>
      </c>
      <c r="G997" s="671" t="s">
        <v>1665</v>
      </c>
      <c r="H997" s="671" t="s">
        <v>494</v>
      </c>
      <c r="I997" s="671" t="s">
        <v>1692</v>
      </c>
      <c r="J997" s="671" t="s">
        <v>1693</v>
      </c>
      <c r="K997" s="671" t="s">
        <v>939</v>
      </c>
      <c r="L997" s="705">
        <v>0</v>
      </c>
      <c r="M997" s="705">
        <v>0</v>
      </c>
      <c r="N997" s="671">
        <v>1</v>
      </c>
      <c r="O997" s="706">
        <v>1</v>
      </c>
      <c r="P997" s="705"/>
      <c r="Q997" s="682"/>
      <c r="R997" s="671"/>
      <c r="S997" s="682">
        <v>0</v>
      </c>
      <c r="T997" s="706"/>
      <c r="U997" s="242">
        <v>0</v>
      </c>
    </row>
    <row r="998" spans="1:21" ht="14.4" customHeight="1" x14ac:dyDescent="0.3">
      <c r="A998" s="680">
        <v>18</v>
      </c>
      <c r="B998" s="671" t="s">
        <v>495</v>
      </c>
      <c r="C998" s="671">
        <v>89301188</v>
      </c>
      <c r="D998" s="703" t="s">
        <v>2443</v>
      </c>
      <c r="E998" s="704" t="s">
        <v>1603</v>
      </c>
      <c r="F998" s="671" t="s">
        <v>1586</v>
      </c>
      <c r="G998" s="671" t="s">
        <v>1665</v>
      </c>
      <c r="H998" s="671" t="s">
        <v>494</v>
      </c>
      <c r="I998" s="671" t="s">
        <v>1694</v>
      </c>
      <c r="J998" s="671" t="s">
        <v>1672</v>
      </c>
      <c r="K998" s="671" t="s">
        <v>1695</v>
      </c>
      <c r="L998" s="705">
        <v>0</v>
      </c>
      <c r="M998" s="705">
        <v>0</v>
      </c>
      <c r="N998" s="671">
        <v>1</v>
      </c>
      <c r="O998" s="706">
        <v>1</v>
      </c>
      <c r="P998" s="705"/>
      <c r="Q998" s="682"/>
      <c r="R998" s="671"/>
      <c r="S998" s="682">
        <v>0</v>
      </c>
      <c r="T998" s="706"/>
      <c r="U998" s="242">
        <v>0</v>
      </c>
    </row>
    <row r="999" spans="1:21" ht="14.4" customHeight="1" x14ac:dyDescent="0.3">
      <c r="A999" s="680">
        <v>18</v>
      </c>
      <c r="B999" s="671" t="s">
        <v>495</v>
      </c>
      <c r="C999" s="671">
        <v>89301188</v>
      </c>
      <c r="D999" s="703" t="s">
        <v>2443</v>
      </c>
      <c r="E999" s="704" t="s">
        <v>1605</v>
      </c>
      <c r="F999" s="671" t="s">
        <v>1586</v>
      </c>
      <c r="G999" s="671" t="s">
        <v>1713</v>
      </c>
      <c r="H999" s="671" t="s">
        <v>494</v>
      </c>
      <c r="I999" s="671" t="s">
        <v>556</v>
      </c>
      <c r="J999" s="671" t="s">
        <v>1837</v>
      </c>
      <c r="K999" s="671" t="s">
        <v>1655</v>
      </c>
      <c r="L999" s="705">
        <v>18.940000000000001</v>
      </c>
      <c r="M999" s="705">
        <v>18.940000000000001</v>
      </c>
      <c r="N999" s="671">
        <v>1</v>
      </c>
      <c r="O999" s="706">
        <v>1</v>
      </c>
      <c r="P999" s="705"/>
      <c r="Q999" s="682">
        <v>0</v>
      </c>
      <c r="R999" s="671"/>
      <c r="S999" s="682">
        <v>0</v>
      </c>
      <c r="T999" s="706"/>
      <c r="U999" s="242">
        <v>0</v>
      </c>
    </row>
    <row r="1000" spans="1:21" ht="14.4" customHeight="1" x14ac:dyDescent="0.3">
      <c r="A1000" s="680">
        <v>18</v>
      </c>
      <c r="B1000" s="671" t="s">
        <v>495</v>
      </c>
      <c r="C1000" s="671">
        <v>89301188</v>
      </c>
      <c r="D1000" s="703" t="s">
        <v>2443</v>
      </c>
      <c r="E1000" s="704" t="s">
        <v>1605</v>
      </c>
      <c r="F1000" s="671" t="s">
        <v>1586</v>
      </c>
      <c r="G1000" s="671" t="s">
        <v>1668</v>
      </c>
      <c r="H1000" s="671" t="s">
        <v>494</v>
      </c>
      <c r="I1000" s="671" t="s">
        <v>1238</v>
      </c>
      <c r="J1000" s="671" t="s">
        <v>1239</v>
      </c>
      <c r="K1000" s="671" t="s">
        <v>1882</v>
      </c>
      <c r="L1000" s="705">
        <v>59.43</v>
      </c>
      <c r="M1000" s="705">
        <v>59.43</v>
      </c>
      <c r="N1000" s="671">
        <v>1</v>
      </c>
      <c r="O1000" s="706">
        <v>1</v>
      </c>
      <c r="P1000" s="705"/>
      <c r="Q1000" s="682">
        <v>0</v>
      </c>
      <c r="R1000" s="671"/>
      <c r="S1000" s="682">
        <v>0</v>
      </c>
      <c r="T1000" s="706"/>
      <c r="U1000" s="242">
        <v>0</v>
      </c>
    </row>
    <row r="1001" spans="1:21" ht="14.4" customHeight="1" x14ac:dyDescent="0.3">
      <c r="A1001" s="680">
        <v>18</v>
      </c>
      <c r="B1001" s="671" t="s">
        <v>495</v>
      </c>
      <c r="C1001" s="671">
        <v>89301188</v>
      </c>
      <c r="D1001" s="703" t="s">
        <v>2443</v>
      </c>
      <c r="E1001" s="704" t="s">
        <v>1606</v>
      </c>
      <c r="F1001" s="671" t="s">
        <v>1586</v>
      </c>
      <c r="G1001" s="671" t="s">
        <v>1682</v>
      </c>
      <c r="H1001" s="671" t="s">
        <v>494</v>
      </c>
      <c r="I1001" s="671" t="s">
        <v>819</v>
      </c>
      <c r="J1001" s="671" t="s">
        <v>820</v>
      </c>
      <c r="K1001" s="671" t="s">
        <v>821</v>
      </c>
      <c r="L1001" s="705">
        <v>295.45</v>
      </c>
      <c r="M1001" s="705">
        <v>295.45</v>
      </c>
      <c r="N1001" s="671">
        <v>1</v>
      </c>
      <c r="O1001" s="706">
        <v>1</v>
      </c>
      <c r="P1001" s="705">
        <v>295.45</v>
      </c>
      <c r="Q1001" s="682">
        <v>1</v>
      </c>
      <c r="R1001" s="671">
        <v>1</v>
      </c>
      <c r="S1001" s="682">
        <v>1</v>
      </c>
      <c r="T1001" s="706">
        <v>1</v>
      </c>
      <c r="U1001" s="242">
        <v>1</v>
      </c>
    </row>
    <row r="1002" spans="1:21" ht="14.4" customHeight="1" x14ac:dyDescent="0.3">
      <c r="A1002" s="680">
        <v>18</v>
      </c>
      <c r="B1002" s="671" t="s">
        <v>495</v>
      </c>
      <c r="C1002" s="671">
        <v>89301188</v>
      </c>
      <c r="D1002" s="703" t="s">
        <v>2443</v>
      </c>
      <c r="E1002" s="704" t="s">
        <v>1608</v>
      </c>
      <c r="F1002" s="671" t="s">
        <v>1586</v>
      </c>
      <c r="G1002" s="671" t="s">
        <v>1708</v>
      </c>
      <c r="H1002" s="671" t="s">
        <v>494</v>
      </c>
      <c r="I1002" s="671" t="s">
        <v>1764</v>
      </c>
      <c r="J1002" s="671" t="s">
        <v>856</v>
      </c>
      <c r="K1002" s="671" t="s">
        <v>1765</v>
      </c>
      <c r="L1002" s="705">
        <v>0</v>
      </c>
      <c r="M1002" s="705">
        <v>0</v>
      </c>
      <c r="N1002" s="671">
        <v>1</v>
      </c>
      <c r="O1002" s="706">
        <v>1</v>
      </c>
      <c r="P1002" s="705"/>
      <c r="Q1002" s="682"/>
      <c r="R1002" s="671"/>
      <c r="S1002" s="682">
        <v>0</v>
      </c>
      <c r="T1002" s="706"/>
      <c r="U1002" s="242">
        <v>0</v>
      </c>
    </row>
    <row r="1003" spans="1:21" ht="14.4" customHeight="1" x14ac:dyDescent="0.3">
      <c r="A1003" s="680">
        <v>18</v>
      </c>
      <c r="B1003" s="671" t="s">
        <v>495</v>
      </c>
      <c r="C1003" s="671">
        <v>89301188</v>
      </c>
      <c r="D1003" s="703" t="s">
        <v>2443</v>
      </c>
      <c r="E1003" s="704" t="s">
        <v>1609</v>
      </c>
      <c r="F1003" s="671" t="s">
        <v>1586</v>
      </c>
      <c r="G1003" s="671" t="s">
        <v>1643</v>
      </c>
      <c r="H1003" s="671" t="s">
        <v>869</v>
      </c>
      <c r="I1003" s="671" t="s">
        <v>1834</v>
      </c>
      <c r="J1003" s="671" t="s">
        <v>1110</v>
      </c>
      <c r="K1003" s="671" t="s">
        <v>663</v>
      </c>
      <c r="L1003" s="705">
        <v>216.16</v>
      </c>
      <c r="M1003" s="705">
        <v>432.32</v>
      </c>
      <c r="N1003" s="671">
        <v>2</v>
      </c>
      <c r="O1003" s="706">
        <v>1</v>
      </c>
      <c r="P1003" s="705"/>
      <c r="Q1003" s="682">
        <v>0</v>
      </c>
      <c r="R1003" s="671"/>
      <c r="S1003" s="682">
        <v>0</v>
      </c>
      <c r="T1003" s="706"/>
      <c r="U1003" s="242">
        <v>0</v>
      </c>
    </row>
    <row r="1004" spans="1:21" ht="14.4" customHeight="1" x14ac:dyDescent="0.3">
      <c r="A1004" s="680">
        <v>18</v>
      </c>
      <c r="B1004" s="671" t="s">
        <v>495</v>
      </c>
      <c r="C1004" s="671">
        <v>89301188</v>
      </c>
      <c r="D1004" s="703" t="s">
        <v>2443</v>
      </c>
      <c r="E1004" s="704" t="s">
        <v>1610</v>
      </c>
      <c r="F1004" s="671" t="s">
        <v>1586</v>
      </c>
      <c r="G1004" s="671" t="s">
        <v>1704</v>
      </c>
      <c r="H1004" s="671" t="s">
        <v>869</v>
      </c>
      <c r="I1004" s="671" t="s">
        <v>1778</v>
      </c>
      <c r="J1004" s="671" t="s">
        <v>1779</v>
      </c>
      <c r="K1004" s="671" t="s">
        <v>1780</v>
      </c>
      <c r="L1004" s="705">
        <v>16.27</v>
      </c>
      <c r="M1004" s="705">
        <v>16.27</v>
      </c>
      <c r="N1004" s="671">
        <v>1</v>
      </c>
      <c r="O1004" s="706">
        <v>1</v>
      </c>
      <c r="P1004" s="705"/>
      <c r="Q1004" s="682">
        <v>0</v>
      </c>
      <c r="R1004" s="671"/>
      <c r="S1004" s="682">
        <v>0</v>
      </c>
      <c r="T1004" s="706"/>
      <c r="U1004" s="242">
        <v>0</v>
      </c>
    </row>
    <row r="1005" spans="1:21" ht="14.4" customHeight="1" x14ac:dyDescent="0.3">
      <c r="A1005" s="680">
        <v>18</v>
      </c>
      <c r="B1005" s="671" t="s">
        <v>495</v>
      </c>
      <c r="C1005" s="671">
        <v>89301188</v>
      </c>
      <c r="D1005" s="703" t="s">
        <v>2443</v>
      </c>
      <c r="E1005" s="704" t="s">
        <v>1610</v>
      </c>
      <c r="F1005" s="671" t="s">
        <v>1586</v>
      </c>
      <c r="G1005" s="671" t="s">
        <v>1789</v>
      </c>
      <c r="H1005" s="671" t="s">
        <v>494</v>
      </c>
      <c r="I1005" s="671" t="s">
        <v>563</v>
      </c>
      <c r="J1005" s="671" t="s">
        <v>1871</v>
      </c>
      <c r="K1005" s="671" t="s">
        <v>1872</v>
      </c>
      <c r="L1005" s="705">
        <v>50.95</v>
      </c>
      <c r="M1005" s="705">
        <v>764.25</v>
      </c>
      <c r="N1005" s="671">
        <v>15</v>
      </c>
      <c r="O1005" s="706">
        <v>0.5</v>
      </c>
      <c r="P1005" s="705"/>
      <c r="Q1005" s="682">
        <v>0</v>
      </c>
      <c r="R1005" s="671"/>
      <c r="S1005" s="682">
        <v>0</v>
      </c>
      <c r="T1005" s="706"/>
      <c r="U1005" s="242">
        <v>0</v>
      </c>
    </row>
    <row r="1006" spans="1:21" ht="14.4" customHeight="1" x14ac:dyDescent="0.3">
      <c r="A1006" s="680">
        <v>18</v>
      </c>
      <c r="B1006" s="671" t="s">
        <v>495</v>
      </c>
      <c r="C1006" s="671">
        <v>89301188</v>
      </c>
      <c r="D1006" s="703" t="s">
        <v>2443</v>
      </c>
      <c r="E1006" s="704" t="s">
        <v>1610</v>
      </c>
      <c r="F1006" s="671" t="s">
        <v>1586</v>
      </c>
      <c r="G1006" s="671" t="s">
        <v>1668</v>
      </c>
      <c r="H1006" s="671" t="s">
        <v>494</v>
      </c>
      <c r="I1006" s="671" t="s">
        <v>1238</v>
      </c>
      <c r="J1006" s="671" t="s">
        <v>1239</v>
      </c>
      <c r="K1006" s="671" t="s">
        <v>1882</v>
      </c>
      <c r="L1006" s="705">
        <v>59.43</v>
      </c>
      <c r="M1006" s="705">
        <v>59.43</v>
      </c>
      <c r="N1006" s="671">
        <v>1</v>
      </c>
      <c r="O1006" s="706">
        <v>0.5</v>
      </c>
      <c r="P1006" s="705"/>
      <c r="Q1006" s="682">
        <v>0</v>
      </c>
      <c r="R1006" s="671"/>
      <c r="S1006" s="682">
        <v>0</v>
      </c>
      <c r="T1006" s="706"/>
      <c r="U1006" s="242">
        <v>0</v>
      </c>
    </row>
    <row r="1007" spans="1:21" ht="14.4" customHeight="1" x14ac:dyDescent="0.3">
      <c r="A1007" s="680">
        <v>18</v>
      </c>
      <c r="B1007" s="671" t="s">
        <v>495</v>
      </c>
      <c r="C1007" s="671">
        <v>89301188</v>
      </c>
      <c r="D1007" s="703" t="s">
        <v>2443</v>
      </c>
      <c r="E1007" s="704" t="s">
        <v>1610</v>
      </c>
      <c r="F1007" s="671" t="s">
        <v>1586</v>
      </c>
      <c r="G1007" s="671" t="s">
        <v>1688</v>
      </c>
      <c r="H1007" s="671" t="s">
        <v>869</v>
      </c>
      <c r="I1007" s="671" t="s">
        <v>967</v>
      </c>
      <c r="J1007" s="671" t="s">
        <v>1539</v>
      </c>
      <c r="K1007" s="671" t="s">
        <v>1540</v>
      </c>
      <c r="L1007" s="705">
        <v>201.75</v>
      </c>
      <c r="M1007" s="705">
        <v>403.5</v>
      </c>
      <c r="N1007" s="671">
        <v>2</v>
      </c>
      <c r="O1007" s="706">
        <v>0.5</v>
      </c>
      <c r="P1007" s="705"/>
      <c r="Q1007" s="682">
        <v>0</v>
      </c>
      <c r="R1007" s="671"/>
      <c r="S1007" s="682">
        <v>0</v>
      </c>
      <c r="T1007" s="706"/>
      <c r="U1007" s="242">
        <v>0</v>
      </c>
    </row>
    <row r="1008" spans="1:21" ht="14.4" customHeight="1" x14ac:dyDescent="0.3">
      <c r="A1008" s="680">
        <v>18</v>
      </c>
      <c r="B1008" s="671" t="s">
        <v>495</v>
      </c>
      <c r="C1008" s="671">
        <v>89301188</v>
      </c>
      <c r="D1008" s="703" t="s">
        <v>2443</v>
      </c>
      <c r="E1008" s="704" t="s">
        <v>1610</v>
      </c>
      <c r="F1008" s="671" t="s">
        <v>1586</v>
      </c>
      <c r="G1008" s="671" t="s">
        <v>1688</v>
      </c>
      <c r="H1008" s="671" t="s">
        <v>869</v>
      </c>
      <c r="I1008" s="671" t="s">
        <v>955</v>
      </c>
      <c r="J1008" s="671" t="s">
        <v>1541</v>
      </c>
      <c r="K1008" s="671" t="s">
        <v>1542</v>
      </c>
      <c r="L1008" s="705">
        <v>269</v>
      </c>
      <c r="M1008" s="705">
        <v>538</v>
      </c>
      <c r="N1008" s="671">
        <v>2</v>
      </c>
      <c r="O1008" s="706">
        <v>0.5</v>
      </c>
      <c r="P1008" s="705"/>
      <c r="Q1008" s="682">
        <v>0</v>
      </c>
      <c r="R1008" s="671"/>
      <c r="S1008" s="682">
        <v>0</v>
      </c>
      <c r="T1008" s="706"/>
      <c r="U1008" s="242">
        <v>0</v>
      </c>
    </row>
    <row r="1009" spans="1:21" ht="14.4" customHeight="1" x14ac:dyDescent="0.3">
      <c r="A1009" s="680">
        <v>18</v>
      </c>
      <c r="B1009" s="671" t="s">
        <v>495</v>
      </c>
      <c r="C1009" s="671">
        <v>89301188</v>
      </c>
      <c r="D1009" s="703" t="s">
        <v>2443</v>
      </c>
      <c r="E1009" s="704" t="s">
        <v>1610</v>
      </c>
      <c r="F1009" s="671" t="s">
        <v>1586</v>
      </c>
      <c r="G1009" s="671" t="s">
        <v>1661</v>
      </c>
      <c r="H1009" s="671" t="s">
        <v>494</v>
      </c>
      <c r="I1009" s="671" t="s">
        <v>1273</v>
      </c>
      <c r="J1009" s="671" t="s">
        <v>1274</v>
      </c>
      <c r="K1009" s="671" t="s">
        <v>1275</v>
      </c>
      <c r="L1009" s="705">
        <v>139.46</v>
      </c>
      <c r="M1009" s="705">
        <v>139.46</v>
      </c>
      <c r="N1009" s="671">
        <v>1</v>
      </c>
      <c r="O1009" s="706">
        <v>0.5</v>
      </c>
      <c r="P1009" s="705"/>
      <c r="Q1009" s="682">
        <v>0</v>
      </c>
      <c r="R1009" s="671"/>
      <c r="S1009" s="682">
        <v>0</v>
      </c>
      <c r="T1009" s="706"/>
      <c r="U1009" s="242">
        <v>0</v>
      </c>
    </row>
    <row r="1010" spans="1:21" ht="14.4" customHeight="1" x14ac:dyDescent="0.3">
      <c r="A1010" s="680">
        <v>18</v>
      </c>
      <c r="B1010" s="671" t="s">
        <v>495</v>
      </c>
      <c r="C1010" s="671">
        <v>89301188</v>
      </c>
      <c r="D1010" s="703" t="s">
        <v>2443</v>
      </c>
      <c r="E1010" s="704" t="s">
        <v>1610</v>
      </c>
      <c r="F1010" s="671" t="s">
        <v>1586</v>
      </c>
      <c r="G1010" s="671" t="s">
        <v>1661</v>
      </c>
      <c r="H1010" s="671" t="s">
        <v>494</v>
      </c>
      <c r="I1010" s="671" t="s">
        <v>1662</v>
      </c>
      <c r="J1010" s="671" t="s">
        <v>1303</v>
      </c>
      <c r="K1010" s="671" t="s">
        <v>1663</v>
      </c>
      <c r="L1010" s="705">
        <v>185.9</v>
      </c>
      <c r="M1010" s="705">
        <v>185.9</v>
      </c>
      <c r="N1010" s="671">
        <v>1</v>
      </c>
      <c r="O1010" s="706">
        <v>0.5</v>
      </c>
      <c r="P1010" s="705"/>
      <c r="Q1010" s="682">
        <v>0</v>
      </c>
      <c r="R1010" s="671"/>
      <c r="S1010" s="682">
        <v>0</v>
      </c>
      <c r="T1010" s="706"/>
      <c r="U1010" s="242">
        <v>0</v>
      </c>
    </row>
    <row r="1011" spans="1:21" ht="14.4" customHeight="1" x14ac:dyDescent="0.3">
      <c r="A1011" s="680">
        <v>18</v>
      </c>
      <c r="B1011" s="671" t="s">
        <v>495</v>
      </c>
      <c r="C1011" s="671">
        <v>89301188</v>
      </c>
      <c r="D1011" s="703" t="s">
        <v>2443</v>
      </c>
      <c r="E1011" s="704" t="s">
        <v>1614</v>
      </c>
      <c r="F1011" s="671" t="s">
        <v>1586</v>
      </c>
      <c r="G1011" s="671" t="s">
        <v>1668</v>
      </c>
      <c r="H1011" s="671" t="s">
        <v>494</v>
      </c>
      <c r="I1011" s="671" t="s">
        <v>1238</v>
      </c>
      <c r="J1011" s="671" t="s">
        <v>1239</v>
      </c>
      <c r="K1011" s="671" t="s">
        <v>1882</v>
      </c>
      <c r="L1011" s="705">
        <v>59.43</v>
      </c>
      <c r="M1011" s="705">
        <v>59.43</v>
      </c>
      <c r="N1011" s="671">
        <v>1</v>
      </c>
      <c r="O1011" s="706">
        <v>1</v>
      </c>
      <c r="P1011" s="705"/>
      <c r="Q1011" s="682">
        <v>0</v>
      </c>
      <c r="R1011" s="671"/>
      <c r="S1011" s="682">
        <v>0</v>
      </c>
      <c r="T1011" s="706"/>
      <c r="U1011" s="242">
        <v>0</v>
      </c>
    </row>
    <row r="1012" spans="1:21" ht="14.4" customHeight="1" x14ac:dyDescent="0.3">
      <c r="A1012" s="680">
        <v>18</v>
      </c>
      <c r="B1012" s="671" t="s">
        <v>495</v>
      </c>
      <c r="C1012" s="671">
        <v>89301188</v>
      </c>
      <c r="D1012" s="703" t="s">
        <v>2443</v>
      </c>
      <c r="E1012" s="704" t="s">
        <v>1614</v>
      </c>
      <c r="F1012" s="671" t="s">
        <v>1586</v>
      </c>
      <c r="G1012" s="671" t="s">
        <v>1620</v>
      </c>
      <c r="H1012" s="671" t="s">
        <v>494</v>
      </c>
      <c r="I1012" s="671" t="s">
        <v>2432</v>
      </c>
      <c r="J1012" s="671" t="s">
        <v>1027</v>
      </c>
      <c r="K1012" s="671" t="s">
        <v>2433</v>
      </c>
      <c r="L1012" s="705">
        <v>0</v>
      </c>
      <c r="M1012" s="705">
        <v>0</v>
      </c>
      <c r="N1012" s="671">
        <v>2</v>
      </c>
      <c r="O1012" s="706">
        <v>0.5</v>
      </c>
      <c r="P1012" s="705">
        <v>0</v>
      </c>
      <c r="Q1012" s="682"/>
      <c r="R1012" s="671">
        <v>2</v>
      </c>
      <c r="S1012" s="682">
        <v>1</v>
      </c>
      <c r="T1012" s="706">
        <v>0.5</v>
      </c>
      <c r="U1012" s="242">
        <v>1</v>
      </c>
    </row>
    <row r="1013" spans="1:21" ht="14.4" customHeight="1" x14ac:dyDescent="0.3">
      <c r="A1013" s="680">
        <v>18</v>
      </c>
      <c r="B1013" s="671" t="s">
        <v>495</v>
      </c>
      <c r="C1013" s="671">
        <v>89301188</v>
      </c>
      <c r="D1013" s="703" t="s">
        <v>2443</v>
      </c>
      <c r="E1013" s="704" t="s">
        <v>1614</v>
      </c>
      <c r="F1013" s="671" t="s">
        <v>1586</v>
      </c>
      <c r="G1013" s="671" t="s">
        <v>1680</v>
      </c>
      <c r="H1013" s="671" t="s">
        <v>494</v>
      </c>
      <c r="I1013" s="671" t="s">
        <v>1048</v>
      </c>
      <c r="J1013" s="671" t="s">
        <v>1049</v>
      </c>
      <c r="K1013" s="671" t="s">
        <v>1681</v>
      </c>
      <c r="L1013" s="705">
        <v>66.13</v>
      </c>
      <c r="M1013" s="705">
        <v>132.26</v>
      </c>
      <c r="N1013" s="671">
        <v>2</v>
      </c>
      <c r="O1013" s="706">
        <v>0.5</v>
      </c>
      <c r="P1013" s="705">
        <v>132.26</v>
      </c>
      <c r="Q1013" s="682">
        <v>1</v>
      </c>
      <c r="R1013" s="671">
        <v>2</v>
      </c>
      <c r="S1013" s="682">
        <v>1</v>
      </c>
      <c r="T1013" s="706">
        <v>0.5</v>
      </c>
      <c r="U1013" s="242">
        <v>1</v>
      </c>
    </row>
    <row r="1014" spans="1:21" ht="14.4" customHeight="1" x14ac:dyDescent="0.3">
      <c r="A1014" s="680">
        <v>18</v>
      </c>
      <c r="B1014" s="671" t="s">
        <v>495</v>
      </c>
      <c r="C1014" s="671">
        <v>89301188</v>
      </c>
      <c r="D1014" s="703" t="s">
        <v>2443</v>
      </c>
      <c r="E1014" s="704" t="s">
        <v>1616</v>
      </c>
      <c r="F1014" s="671" t="s">
        <v>1586</v>
      </c>
      <c r="G1014" s="671" t="s">
        <v>1704</v>
      </c>
      <c r="H1014" s="671" t="s">
        <v>869</v>
      </c>
      <c r="I1014" s="671" t="s">
        <v>1705</v>
      </c>
      <c r="J1014" s="671" t="s">
        <v>1706</v>
      </c>
      <c r="K1014" s="671" t="s">
        <v>1707</v>
      </c>
      <c r="L1014" s="705">
        <v>10.73</v>
      </c>
      <c r="M1014" s="705">
        <v>10.73</v>
      </c>
      <c r="N1014" s="671">
        <v>1</v>
      </c>
      <c r="O1014" s="706">
        <v>0.5</v>
      </c>
      <c r="P1014" s="705"/>
      <c r="Q1014" s="682">
        <v>0</v>
      </c>
      <c r="R1014" s="671"/>
      <c r="S1014" s="682">
        <v>0</v>
      </c>
      <c r="T1014" s="706"/>
      <c r="U1014" s="242">
        <v>0</v>
      </c>
    </row>
    <row r="1015" spans="1:21" ht="14.4" customHeight="1" x14ac:dyDescent="0.3">
      <c r="A1015" s="680">
        <v>18</v>
      </c>
      <c r="B1015" s="671" t="s">
        <v>495</v>
      </c>
      <c r="C1015" s="671">
        <v>89301188</v>
      </c>
      <c r="D1015" s="703" t="s">
        <v>2443</v>
      </c>
      <c r="E1015" s="704" t="s">
        <v>1616</v>
      </c>
      <c r="F1015" s="671" t="s">
        <v>1586</v>
      </c>
      <c r="G1015" s="671" t="s">
        <v>1704</v>
      </c>
      <c r="H1015" s="671" t="s">
        <v>869</v>
      </c>
      <c r="I1015" s="671" t="s">
        <v>1356</v>
      </c>
      <c r="J1015" s="671" t="s">
        <v>1578</v>
      </c>
      <c r="K1015" s="671" t="s">
        <v>1317</v>
      </c>
      <c r="L1015" s="705">
        <v>17.690000000000001</v>
      </c>
      <c r="M1015" s="705">
        <v>17.690000000000001</v>
      </c>
      <c r="N1015" s="671">
        <v>1</v>
      </c>
      <c r="O1015" s="706">
        <v>0.5</v>
      </c>
      <c r="P1015" s="705"/>
      <c r="Q1015" s="682">
        <v>0</v>
      </c>
      <c r="R1015" s="671"/>
      <c r="S1015" s="682">
        <v>0</v>
      </c>
      <c r="T1015" s="706"/>
      <c r="U1015" s="242">
        <v>0</v>
      </c>
    </row>
    <row r="1016" spans="1:21" ht="14.4" customHeight="1" x14ac:dyDescent="0.3">
      <c r="A1016" s="680">
        <v>18</v>
      </c>
      <c r="B1016" s="671" t="s">
        <v>495</v>
      </c>
      <c r="C1016" s="671">
        <v>89301188</v>
      </c>
      <c r="D1016" s="703" t="s">
        <v>2443</v>
      </c>
      <c r="E1016" s="704" t="s">
        <v>1616</v>
      </c>
      <c r="F1016" s="671" t="s">
        <v>1586</v>
      </c>
      <c r="G1016" s="671" t="s">
        <v>1682</v>
      </c>
      <c r="H1016" s="671" t="s">
        <v>869</v>
      </c>
      <c r="I1016" s="671" t="s">
        <v>1927</v>
      </c>
      <c r="J1016" s="671" t="s">
        <v>1928</v>
      </c>
      <c r="K1016" s="671" t="s">
        <v>745</v>
      </c>
      <c r="L1016" s="705">
        <v>977.15</v>
      </c>
      <c r="M1016" s="705">
        <v>1954.3</v>
      </c>
      <c r="N1016" s="671">
        <v>2</v>
      </c>
      <c r="O1016" s="706">
        <v>1</v>
      </c>
      <c r="P1016" s="705"/>
      <c r="Q1016" s="682">
        <v>0</v>
      </c>
      <c r="R1016" s="671"/>
      <c r="S1016" s="682">
        <v>0</v>
      </c>
      <c r="T1016" s="706"/>
      <c r="U1016" s="242">
        <v>0</v>
      </c>
    </row>
    <row r="1017" spans="1:21" ht="14.4" customHeight="1" x14ac:dyDescent="0.3">
      <c r="A1017" s="680">
        <v>18</v>
      </c>
      <c r="B1017" s="671" t="s">
        <v>495</v>
      </c>
      <c r="C1017" s="671">
        <v>89301188</v>
      </c>
      <c r="D1017" s="703" t="s">
        <v>2443</v>
      </c>
      <c r="E1017" s="704" t="s">
        <v>1617</v>
      </c>
      <c r="F1017" s="671" t="s">
        <v>1586</v>
      </c>
      <c r="G1017" s="671" t="s">
        <v>1781</v>
      </c>
      <c r="H1017" s="671" t="s">
        <v>494</v>
      </c>
      <c r="I1017" s="671" t="s">
        <v>1198</v>
      </c>
      <c r="J1017" s="671" t="s">
        <v>1783</v>
      </c>
      <c r="K1017" s="671" t="s">
        <v>1784</v>
      </c>
      <c r="L1017" s="705">
        <v>0</v>
      </c>
      <c r="M1017" s="705">
        <v>0</v>
      </c>
      <c r="N1017" s="671">
        <v>2</v>
      </c>
      <c r="O1017" s="706">
        <v>1</v>
      </c>
      <c r="P1017" s="705"/>
      <c r="Q1017" s="682"/>
      <c r="R1017" s="671"/>
      <c r="S1017" s="682">
        <v>0</v>
      </c>
      <c r="T1017" s="706"/>
      <c r="U1017" s="242">
        <v>0</v>
      </c>
    </row>
    <row r="1018" spans="1:21" ht="14.4" customHeight="1" x14ac:dyDescent="0.3">
      <c r="A1018" s="680">
        <v>18</v>
      </c>
      <c r="B1018" s="671" t="s">
        <v>495</v>
      </c>
      <c r="C1018" s="671">
        <v>89301188</v>
      </c>
      <c r="D1018" s="703" t="s">
        <v>2443</v>
      </c>
      <c r="E1018" s="704" t="s">
        <v>1617</v>
      </c>
      <c r="F1018" s="671" t="s">
        <v>1586</v>
      </c>
      <c r="G1018" s="671" t="s">
        <v>1619</v>
      </c>
      <c r="H1018" s="671" t="s">
        <v>869</v>
      </c>
      <c r="I1018" s="671" t="s">
        <v>941</v>
      </c>
      <c r="J1018" s="671" t="s">
        <v>942</v>
      </c>
      <c r="K1018" s="671" t="s">
        <v>939</v>
      </c>
      <c r="L1018" s="705">
        <v>232.44</v>
      </c>
      <c r="M1018" s="705">
        <v>232.44</v>
      </c>
      <c r="N1018" s="671">
        <v>1</v>
      </c>
      <c r="O1018" s="706">
        <v>1</v>
      </c>
      <c r="P1018" s="705"/>
      <c r="Q1018" s="682">
        <v>0</v>
      </c>
      <c r="R1018" s="671"/>
      <c r="S1018" s="682">
        <v>0</v>
      </c>
      <c r="T1018" s="706"/>
      <c r="U1018" s="242">
        <v>0</v>
      </c>
    </row>
    <row r="1019" spans="1:21" ht="14.4" customHeight="1" x14ac:dyDescent="0.3">
      <c r="A1019" s="680">
        <v>18</v>
      </c>
      <c r="B1019" s="671" t="s">
        <v>495</v>
      </c>
      <c r="C1019" s="671">
        <v>89301188</v>
      </c>
      <c r="D1019" s="703" t="s">
        <v>2443</v>
      </c>
      <c r="E1019" s="704" t="s">
        <v>1617</v>
      </c>
      <c r="F1019" s="671" t="s">
        <v>1586</v>
      </c>
      <c r="G1019" s="671" t="s">
        <v>1939</v>
      </c>
      <c r="H1019" s="671" t="s">
        <v>494</v>
      </c>
      <c r="I1019" s="671" t="s">
        <v>2434</v>
      </c>
      <c r="J1019" s="671" t="s">
        <v>1947</v>
      </c>
      <c r="K1019" s="671" t="s">
        <v>2435</v>
      </c>
      <c r="L1019" s="705">
        <v>0</v>
      </c>
      <c r="M1019" s="705">
        <v>0</v>
      </c>
      <c r="N1019" s="671">
        <v>1</v>
      </c>
      <c r="O1019" s="706">
        <v>1</v>
      </c>
      <c r="P1019" s="705"/>
      <c r="Q1019" s="682"/>
      <c r="R1019" s="671"/>
      <c r="S1019" s="682">
        <v>0</v>
      </c>
      <c r="T1019" s="706"/>
      <c r="U1019" s="242">
        <v>0</v>
      </c>
    </row>
    <row r="1020" spans="1:21" ht="14.4" customHeight="1" x14ac:dyDescent="0.3">
      <c r="A1020" s="680">
        <v>18</v>
      </c>
      <c r="B1020" s="671" t="s">
        <v>495</v>
      </c>
      <c r="C1020" s="671">
        <v>89301188</v>
      </c>
      <c r="D1020" s="703" t="s">
        <v>2443</v>
      </c>
      <c r="E1020" s="704" t="s">
        <v>1617</v>
      </c>
      <c r="F1020" s="671" t="s">
        <v>1586</v>
      </c>
      <c r="G1020" s="671" t="s">
        <v>2248</v>
      </c>
      <c r="H1020" s="671" t="s">
        <v>494</v>
      </c>
      <c r="I1020" s="671" t="s">
        <v>614</v>
      </c>
      <c r="J1020" s="671" t="s">
        <v>2249</v>
      </c>
      <c r="K1020" s="671" t="s">
        <v>2250</v>
      </c>
      <c r="L1020" s="705">
        <v>0</v>
      </c>
      <c r="M1020" s="705">
        <v>0</v>
      </c>
      <c r="N1020" s="671">
        <v>1</v>
      </c>
      <c r="O1020" s="706">
        <v>0.5</v>
      </c>
      <c r="P1020" s="705"/>
      <c r="Q1020" s="682"/>
      <c r="R1020" s="671"/>
      <c r="S1020" s="682">
        <v>0</v>
      </c>
      <c r="T1020" s="706"/>
      <c r="U1020" s="242">
        <v>0</v>
      </c>
    </row>
    <row r="1021" spans="1:21" ht="14.4" customHeight="1" x14ac:dyDescent="0.3">
      <c r="A1021" s="680">
        <v>18</v>
      </c>
      <c r="B1021" s="671" t="s">
        <v>495</v>
      </c>
      <c r="C1021" s="671">
        <v>89301188</v>
      </c>
      <c r="D1021" s="703" t="s">
        <v>2443</v>
      </c>
      <c r="E1021" s="704" t="s">
        <v>1617</v>
      </c>
      <c r="F1021" s="671" t="s">
        <v>1586</v>
      </c>
      <c r="G1021" s="671" t="s">
        <v>2436</v>
      </c>
      <c r="H1021" s="671" t="s">
        <v>494</v>
      </c>
      <c r="I1021" s="671" t="s">
        <v>578</v>
      </c>
      <c r="J1021" s="671" t="s">
        <v>579</v>
      </c>
      <c r="K1021" s="671" t="s">
        <v>2437</v>
      </c>
      <c r="L1021" s="705">
        <v>57.85</v>
      </c>
      <c r="M1021" s="705">
        <v>57.85</v>
      </c>
      <c r="N1021" s="671">
        <v>1</v>
      </c>
      <c r="O1021" s="706">
        <v>0.5</v>
      </c>
      <c r="P1021" s="705"/>
      <c r="Q1021" s="682">
        <v>0</v>
      </c>
      <c r="R1021" s="671"/>
      <c r="S1021" s="682">
        <v>0</v>
      </c>
      <c r="T1021" s="706"/>
      <c r="U1021" s="242">
        <v>0</v>
      </c>
    </row>
    <row r="1022" spans="1:21" ht="14.4" customHeight="1" x14ac:dyDescent="0.3">
      <c r="A1022" s="680">
        <v>18</v>
      </c>
      <c r="B1022" s="671" t="s">
        <v>495</v>
      </c>
      <c r="C1022" s="671">
        <v>89301188</v>
      </c>
      <c r="D1022" s="703" t="s">
        <v>2443</v>
      </c>
      <c r="E1022" s="704" t="s">
        <v>1617</v>
      </c>
      <c r="F1022" s="671" t="s">
        <v>1586</v>
      </c>
      <c r="G1022" s="671" t="s">
        <v>1657</v>
      </c>
      <c r="H1022" s="671" t="s">
        <v>494</v>
      </c>
      <c r="I1022" s="671" t="s">
        <v>1689</v>
      </c>
      <c r="J1022" s="671" t="s">
        <v>1690</v>
      </c>
      <c r="K1022" s="671" t="s">
        <v>1691</v>
      </c>
      <c r="L1022" s="705">
        <v>162.13</v>
      </c>
      <c r="M1022" s="705">
        <v>162.13</v>
      </c>
      <c r="N1022" s="671">
        <v>1</v>
      </c>
      <c r="O1022" s="706">
        <v>1</v>
      </c>
      <c r="P1022" s="705"/>
      <c r="Q1022" s="682">
        <v>0</v>
      </c>
      <c r="R1022" s="671"/>
      <c r="S1022" s="682">
        <v>0</v>
      </c>
      <c r="T1022" s="706"/>
      <c r="U1022" s="242">
        <v>0</v>
      </c>
    </row>
    <row r="1023" spans="1:21" ht="14.4" customHeight="1" x14ac:dyDescent="0.3">
      <c r="A1023" s="680">
        <v>18</v>
      </c>
      <c r="B1023" s="671" t="s">
        <v>495</v>
      </c>
      <c r="C1023" s="671">
        <v>89301188</v>
      </c>
      <c r="D1023" s="703" t="s">
        <v>2443</v>
      </c>
      <c r="E1023" s="704" t="s">
        <v>1617</v>
      </c>
      <c r="F1023" s="671" t="s">
        <v>1586</v>
      </c>
      <c r="G1023" s="671" t="s">
        <v>1665</v>
      </c>
      <c r="H1023" s="671" t="s">
        <v>494</v>
      </c>
      <c r="I1023" s="671" t="s">
        <v>2007</v>
      </c>
      <c r="J1023" s="671" t="s">
        <v>2008</v>
      </c>
      <c r="K1023" s="671" t="s">
        <v>1651</v>
      </c>
      <c r="L1023" s="705">
        <v>0</v>
      </c>
      <c r="M1023" s="705">
        <v>0</v>
      </c>
      <c r="N1023" s="671">
        <v>2</v>
      </c>
      <c r="O1023" s="706">
        <v>1</v>
      </c>
      <c r="P1023" s="705"/>
      <c r="Q1023" s="682"/>
      <c r="R1023" s="671"/>
      <c r="S1023" s="682">
        <v>0</v>
      </c>
      <c r="T1023" s="706"/>
      <c r="U1023" s="242">
        <v>0</v>
      </c>
    </row>
    <row r="1024" spans="1:21" ht="14.4" customHeight="1" x14ac:dyDescent="0.3">
      <c r="A1024" s="680">
        <v>18</v>
      </c>
      <c r="B1024" s="671" t="s">
        <v>495</v>
      </c>
      <c r="C1024" s="671">
        <v>89301188</v>
      </c>
      <c r="D1024" s="703" t="s">
        <v>2443</v>
      </c>
      <c r="E1024" s="704" t="s">
        <v>1618</v>
      </c>
      <c r="F1024" s="671" t="s">
        <v>1586</v>
      </c>
      <c r="G1024" s="671" t="s">
        <v>1704</v>
      </c>
      <c r="H1024" s="671" t="s">
        <v>869</v>
      </c>
      <c r="I1024" s="671" t="s">
        <v>899</v>
      </c>
      <c r="J1024" s="671" t="s">
        <v>1531</v>
      </c>
      <c r="K1024" s="671" t="s">
        <v>1532</v>
      </c>
      <c r="L1024" s="705">
        <v>6.98</v>
      </c>
      <c r="M1024" s="705">
        <v>6.98</v>
      </c>
      <c r="N1024" s="671">
        <v>1</v>
      </c>
      <c r="O1024" s="706">
        <v>0.5</v>
      </c>
      <c r="P1024" s="705"/>
      <c r="Q1024" s="682">
        <v>0</v>
      </c>
      <c r="R1024" s="671"/>
      <c r="S1024" s="682">
        <v>0</v>
      </c>
      <c r="T1024" s="706"/>
      <c r="U1024" s="242">
        <v>0</v>
      </c>
    </row>
    <row r="1025" spans="1:21" ht="14.4" customHeight="1" x14ac:dyDescent="0.3">
      <c r="A1025" s="680">
        <v>18</v>
      </c>
      <c r="B1025" s="671" t="s">
        <v>495</v>
      </c>
      <c r="C1025" s="671">
        <v>89301188</v>
      </c>
      <c r="D1025" s="703" t="s">
        <v>2443</v>
      </c>
      <c r="E1025" s="704" t="s">
        <v>1618</v>
      </c>
      <c r="F1025" s="671" t="s">
        <v>1586</v>
      </c>
      <c r="G1025" s="671" t="s">
        <v>1873</v>
      </c>
      <c r="H1025" s="671" t="s">
        <v>494</v>
      </c>
      <c r="I1025" s="671" t="s">
        <v>1190</v>
      </c>
      <c r="J1025" s="671" t="s">
        <v>1191</v>
      </c>
      <c r="K1025" s="671" t="s">
        <v>1874</v>
      </c>
      <c r="L1025" s="705">
        <v>163.9</v>
      </c>
      <c r="M1025" s="705">
        <v>327.8</v>
      </c>
      <c r="N1025" s="671">
        <v>2</v>
      </c>
      <c r="O1025" s="706">
        <v>0.5</v>
      </c>
      <c r="P1025" s="705"/>
      <c r="Q1025" s="682">
        <v>0</v>
      </c>
      <c r="R1025" s="671"/>
      <c r="S1025" s="682">
        <v>0</v>
      </c>
      <c r="T1025" s="706"/>
      <c r="U1025" s="242">
        <v>0</v>
      </c>
    </row>
    <row r="1026" spans="1:21" ht="14.4" customHeight="1" x14ac:dyDescent="0.3">
      <c r="A1026" s="680">
        <v>18</v>
      </c>
      <c r="B1026" s="671" t="s">
        <v>495</v>
      </c>
      <c r="C1026" s="671">
        <v>89301188</v>
      </c>
      <c r="D1026" s="703" t="s">
        <v>2443</v>
      </c>
      <c r="E1026" s="704" t="s">
        <v>1618</v>
      </c>
      <c r="F1026" s="671" t="s">
        <v>1586</v>
      </c>
      <c r="G1026" s="671" t="s">
        <v>1668</v>
      </c>
      <c r="H1026" s="671" t="s">
        <v>494</v>
      </c>
      <c r="I1026" s="671" t="s">
        <v>1238</v>
      </c>
      <c r="J1026" s="671" t="s">
        <v>1239</v>
      </c>
      <c r="K1026" s="671" t="s">
        <v>1882</v>
      </c>
      <c r="L1026" s="705">
        <v>59.43</v>
      </c>
      <c r="M1026" s="705">
        <v>59.43</v>
      </c>
      <c r="N1026" s="671">
        <v>1</v>
      </c>
      <c r="O1026" s="706">
        <v>1</v>
      </c>
      <c r="P1026" s="705"/>
      <c r="Q1026" s="682">
        <v>0</v>
      </c>
      <c r="R1026" s="671"/>
      <c r="S1026" s="682">
        <v>0</v>
      </c>
      <c r="T1026" s="706"/>
      <c r="U1026" s="242">
        <v>0</v>
      </c>
    </row>
    <row r="1027" spans="1:21" ht="14.4" customHeight="1" x14ac:dyDescent="0.3">
      <c r="A1027" s="680">
        <v>18</v>
      </c>
      <c r="B1027" s="671" t="s">
        <v>495</v>
      </c>
      <c r="C1027" s="671">
        <v>89301188</v>
      </c>
      <c r="D1027" s="703" t="s">
        <v>2443</v>
      </c>
      <c r="E1027" s="704" t="s">
        <v>1618</v>
      </c>
      <c r="F1027" s="671" t="s">
        <v>1586</v>
      </c>
      <c r="G1027" s="671" t="s">
        <v>1688</v>
      </c>
      <c r="H1027" s="671" t="s">
        <v>869</v>
      </c>
      <c r="I1027" s="671" t="s">
        <v>967</v>
      </c>
      <c r="J1027" s="671" t="s">
        <v>1539</v>
      </c>
      <c r="K1027" s="671" t="s">
        <v>1540</v>
      </c>
      <c r="L1027" s="705">
        <v>201.75</v>
      </c>
      <c r="M1027" s="705">
        <v>201.75</v>
      </c>
      <c r="N1027" s="671">
        <v>1</v>
      </c>
      <c r="O1027" s="706">
        <v>0.5</v>
      </c>
      <c r="P1027" s="705"/>
      <c r="Q1027" s="682">
        <v>0</v>
      </c>
      <c r="R1027" s="671"/>
      <c r="S1027" s="682">
        <v>0</v>
      </c>
      <c r="T1027" s="706"/>
      <c r="U1027" s="242">
        <v>0</v>
      </c>
    </row>
    <row r="1028" spans="1:21" ht="14.4" customHeight="1" thickBot="1" x14ac:dyDescent="0.35">
      <c r="A1028" s="637">
        <v>18</v>
      </c>
      <c r="B1028" s="673" t="s">
        <v>495</v>
      </c>
      <c r="C1028" s="673">
        <v>89301188</v>
      </c>
      <c r="D1028" s="707" t="s">
        <v>2443</v>
      </c>
      <c r="E1028" s="708" t="s">
        <v>1618</v>
      </c>
      <c r="F1028" s="673" t="s">
        <v>1586</v>
      </c>
      <c r="G1028" s="673" t="s">
        <v>1661</v>
      </c>
      <c r="H1028" s="673" t="s">
        <v>494</v>
      </c>
      <c r="I1028" s="673" t="s">
        <v>1302</v>
      </c>
      <c r="J1028" s="673" t="s">
        <v>1303</v>
      </c>
      <c r="K1028" s="673" t="s">
        <v>1304</v>
      </c>
      <c r="L1028" s="709">
        <v>619.66</v>
      </c>
      <c r="M1028" s="709">
        <v>619.66</v>
      </c>
      <c r="N1028" s="673">
        <v>1</v>
      </c>
      <c r="O1028" s="710">
        <v>0.5</v>
      </c>
      <c r="P1028" s="709"/>
      <c r="Q1028" s="683">
        <v>0</v>
      </c>
      <c r="R1028" s="673"/>
      <c r="S1028" s="683">
        <v>0</v>
      </c>
      <c r="T1028" s="710"/>
      <c r="U1028" s="68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7" width="8.88671875" style="260" customWidth="1"/>
    <col min="8" max="16384" width="8.88671875" style="260"/>
  </cols>
  <sheetData>
    <row r="1" spans="1:6" ht="37.799999999999997" customHeight="1" thickBot="1" x14ac:dyDescent="0.4">
      <c r="A1" s="493" t="s">
        <v>2445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711" t="s">
        <v>244</v>
      </c>
      <c r="B4" s="644" t="s">
        <v>17</v>
      </c>
      <c r="C4" s="645" t="s">
        <v>5</v>
      </c>
      <c r="D4" s="644" t="s">
        <v>17</v>
      </c>
      <c r="E4" s="645" t="s">
        <v>5</v>
      </c>
      <c r="F4" s="646" t="s">
        <v>17</v>
      </c>
    </row>
    <row r="5" spans="1:6" ht="14.4" customHeight="1" x14ac:dyDescent="0.3">
      <c r="A5" s="716" t="s">
        <v>1608</v>
      </c>
      <c r="B5" s="235">
        <v>30068.76</v>
      </c>
      <c r="C5" s="702">
        <v>9.4926687025234519E-2</v>
      </c>
      <c r="D5" s="235">
        <v>286688.95</v>
      </c>
      <c r="E5" s="702">
        <v>0.90507331297476545</v>
      </c>
      <c r="F5" s="712">
        <v>316757.71000000002</v>
      </c>
    </row>
    <row r="6" spans="1:6" ht="14.4" customHeight="1" x14ac:dyDescent="0.3">
      <c r="A6" s="717" t="s">
        <v>1615</v>
      </c>
      <c r="B6" s="238">
        <v>20130.54</v>
      </c>
      <c r="C6" s="682">
        <v>6.664380378723303E-2</v>
      </c>
      <c r="D6" s="238">
        <v>281931.14999999991</v>
      </c>
      <c r="E6" s="682">
        <v>0.933356196212767</v>
      </c>
      <c r="F6" s="713">
        <v>302061.68999999989</v>
      </c>
    </row>
    <row r="7" spans="1:6" ht="14.4" customHeight="1" x14ac:dyDescent="0.3">
      <c r="A7" s="717" t="s">
        <v>1610</v>
      </c>
      <c r="B7" s="238">
        <v>17629.3</v>
      </c>
      <c r="C7" s="682">
        <v>5.4707576856491406E-2</v>
      </c>
      <c r="D7" s="238">
        <v>304616.73999999993</v>
      </c>
      <c r="E7" s="682">
        <v>0.94529242314350859</v>
      </c>
      <c r="F7" s="713">
        <v>322246.03999999992</v>
      </c>
    </row>
    <row r="8" spans="1:6" ht="14.4" customHeight="1" x14ac:dyDescent="0.3">
      <c r="A8" s="717" t="s">
        <v>1609</v>
      </c>
      <c r="B8" s="238">
        <v>15093.029999999999</v>
      </c>
      <c r="C8" s="682">
        <v>0.36753498552071368</v>
      </c>
      <c r="D8" s="238">
        <v>25972.529999999995</v>
      </c>
      <c r="E8" s="682">
        <v>0.63246501447928616</v>
      </c>
      <c r="F8" s="713">
        <v>41065.56</v>
      </c>
    </row>
    <row r="9" spans="1:6" ht="14.4" customHeight="1" x14ac:dyDescent="0.3">
      <c r="A9" s="717" t="s">
        <v>1614</v>
      </c>
      <c r="B9" s="238">
        <v>8516.0899999999983</v>
      </c>
      <c r="C9" s="682">
        <v>0.247573206443231</v>
      </c>
      <c r="D9" s="238">
        <v>25882.179999999997</v>
      </c>
      <c r="E9" s="682">
        <v>0.752426793556769</v>
      </c>
      <c r="F9" s="713">
        <v>34398.269999999997</v>
      </c>
    </row>
    <row r="10" spans="1:6" ht="14.4" customHeight="1" x14ac:dyDescent="0.3">
      <c r="A10" s="717" t="s">
        <v>1616</v>
      </c>
      <c r="B10" s="238">
        <v>2740.7</v>
      </c>
      <c r="C10" s="682">
        <v>3.3108618666196334E-2</v>
      </c>
      <c r="D10" s="238">
        <v>80038.350000000006</v>
      </c>
      <c r="E10" s="682">
        <v>0.9668913813338037</v>
      </c>
      <c r="F10" s="713">
        <v>82779.05</v>
      </c>
    </row>
    <row r="11" spans="1:6" ht="14.4" customHeight="1" x14ac:dyDescent="0.3">
      <c r="A11" s="717" t="s">
        <v>1605</v>
      </c>
      <c r="B11" s="238">
        <v>1162.1500000000001</v>
      </c>
      <c r="C11" s="682">
        <v>5.5111553295525299E-2</v>
      </c>
      <c r="D11" s="238">
        <v>19925.080000000002</v>
      </c>
      <c r="E11" s="682">
        <v>0.94488844670447458</v>
      </c>
      <c r="F11" s="713">
        <v>21087.230000000003</v>
      </c>
    </row>
    <row r="12" spans="1:6" ht="14.4" customHeight="1" x14ac:dyDescent="0.3">
      <c r="A12" s="717" t="s">
        <v>1604</v>
      </c>
      <c r="B12" s="238">
        <v>397.04</v>
      </c>
      <c r="C12" s="682">
        <v>1.5055110562390133E-2</v>
      </c>
      <c r="D12" s="238">
        <v>25975.399999999998</v>
      </c>
      <c r="E12" s="682">
        <v>0.98494488943760983</v>
      </c>
      <c r="F12" s="713">
        <v>26372.44</v>
      </c>
    </row>
    <row r="13" spans="1:6" ht="14.4" customHeight="1" x14ac:dyDescent="0.3">
      <c r="A13" s="717" t="s">
        <v>1611</v>
      </c>
      <c r="B13" s="238">
        <v>232.43</v>
      </c>
      <c r="C13" s="682">
        <v>1</v>
      </c>
      <c r="D13" s="238"/>
      <c r="E13" s="682">
        <v>0</v>
      </c>
      <c r="F13" s="713">
        <v>232.43</v>
      </c>
    </row>
    <row r="14" spans="1:6" ht="14.4" customHeight="1" x14ac:dyDescent="0.3">
      <c r="A14" s="717" t="s">
        <v>1617</v>
      </c>
      <c r="B14" s="238"/>
      <c r="C14" s="682">
        <v>0</v>
      </c>
      <c r="D14" s="238">
        <v>232.44</v>
      </c>
      <c r="E14" s="682">
        <v>1</v>
      </c>
      <c r="F14" s="713">
        <v>232.44</v>
      </c>
    </row>
    <row r="15" spans="1:6" ht="14.4" customHeight="1" x14ac:dyDescent="0.3">
      <c r="A15" s="717" t="s">
        <v>1603</v>
      </c>
      <c r="B15" s="238"/>
      <c r="C15" s="682">
        <v>0</v>
      </c>
      <c r="D15" s="238">
        <v>2265.08</v>
      </c>
      <c r="E15" s="682">
        <v>1</v>
      </c>
      <c r="F15" s="713">
        <v>2265.08</v>
      </c>
    </row>
    <row r="16" spans="1:6" ht="14.4" customHeight="1" x14ac:dyDescent="0.3">
      <c r="A16" s="717" t="s">
        <v>1618</v>
      </c>
      <c r="B16" s="238"/>
      <c r="C16" s="682">
        <v>0</v>
      </c>
      <c r="D16" s="238">
        <v>967.85</v>
      </c>
      <c r="E16" s="682">
        <v>1</v>
      </c>
      <c r="F16" s="713">
        <v>967.85</v>
      </c>
    </row>
    <row r="17" spans="1:6" ht="14.4" customHeight="1" x14ac:dyDescent="0.3">
      <c r="A17" s="717" t="s">
        <v>1613</v>
      </c>
      <c r="B17" s="238"/>
      <c r="C17" s="682">
        <v>0</v>
      </c>
      <c r="D17" s="238">
        <v>333.31</v>
      </c>
      <c r="E17" s="682">
        <v>1</v>
      </c>
      <c r="F17" s="713">
        <v>333.31</v>
      </c>
    </row>
    <row r="18" spans="1:6" ht="14.4" customHeight="1" x14ac:dyDescent="0.3">
      <c r="A18" s="717" t="s">
        <v>1607</v>
      </c>
      <c r="B18" s="238"/>
      <c r="C18" s="682">
        <v>0</v>
      </c>
      <c r="D18" s="238">
        <v>678.26</v>
      </c>
      <c r="E18" s="682">
        <v>1</v>
      </c>
      <c r="F18" s="713">
        <v>678.26</v>
      </c>
    </row>
    <row r="19" spans="1:6" ht="14.4" customHeight="1" x14ac:dyDescent="0.3">
      <c r="A19" s="717" t="s">
        <v>1602</v>
      </c>
      <c r="B19" s="238"/>
      <c r="C19" s="682">
        <v>0</v>
      </c>
      <c r="D19" s="238">
        <v>8652.98</v>
      </c>
      <c r="E19" s="682">
        <v>1</v>
      </c>
      <c r="F19" s="713">
        <v>8652.98</v>
      </c>
    </row>
    <row r="20" spans="1:6" ht="14.4" customHeight="1" x14ac:dyDescent="0.3">
      <c r="A20" s="717" t="s">
        <v>1606</v>
      </c>
      <c r="B20" s="238"/>
      <c r="C20" s="682">
        <v>0</v>
      </c>
      <c r="D20" s="238">
        <v>10746.66</v>
      </c>
      <c r="E20" s="682">
        <v>1</v>
      </c>
      <c r="F20" s="713">
        <v>10746.66</v>
      </c>
    </row>
    <row r="21" spans="1:6" ht="14.4" customHeight="1" thickBot="1" x14ac:dyDescent="0.35">
      <c r="A21" s="718" t="s">
        <v>1612</v>
      </c>
      <c r="B21" s="650"/>
      <c r="C21" s="651">
        <v>0</v>
      </c>
      <c r="D21" s="650">
        <v>13561.339999999995</v>
      </c>
      <c r="E21" s="651">
        <v>1</v>
      </c>
      <c r="F21" s="715">
        <v>13561.339999999995</v>
      </c>
    </row>
    <row r="22" spans="1:6" ht="14.4" customHeight="1" thickBot="1" x14ac:dyDescent="0.35">
      <c r="A22" s="653" t="s">
        <v>6</v>
      </c>
      <c r="B22" s="654">
        <v>95970.04</v>
      </c>
      <c r="C22" s="655">
        <v>8.102577969571638E-2</v>
      </c>
      <c r="D22" s="654">
        <v>1088468.3</v>
      </c>
      <c r="E22" s="655">
        <v>0.91897422030428377</v>
      </c>
      <c r="F22" s="656">
        <v>1184438.3399999999</v>
      </c>
    </row>
    <row r="23" spans="1:6" ht="14.4" customHeight="1" thickBot="1" x14ac:dyDescent="0.35"/>
    <row r="24" spans="1:6" ht="14.4" customHeight="1" x14ac:dyDescent="0.3">
      <c r="A24" s="716" t="s">
        <v>1434</v>
      </c>
      <c r="B24" s="235">
        <v>23762.320000000003</v>
      </c>
      <c r="C24" s="702">
        <v>0.31826055976781048</v>
      </c>
      <c r="D24" s="235">
        <v>50900.779999999977</v>
      </c>
      <c r="E24" s="702">
        <v>0.68173944023218958</v>
      </c>
      <c r="F24" s="712">
        <v>74663.099999999977</v>
      </c>
    </row>
    <row r="25" spans="1:6" ht="14.4" customHeight="1" x14ac:dyDescent="0.3">
      <c r="A25" s="717" t="s">
        <v>2446</v>
      </c>
      <c r="B25" s="238">
        <v>19295.7</v>
      </c>
      <c r="C25" s="682">
        <v>0.1323104076754395</v>
      </c>
      <c r="D25" s="238">
        <v>126540.90000000001</v>
      </c>
      <c r="E25" s="682">
        <v>0.86768959232456055</v>
      </c>
      <c r="F25" s="713">
        <v>145836.6</v>
      </c>
    </row>
    <row r="26" spans="1:6" ht="14.4" customHeight="1" x14ac:dyDescent="0.3">
      <c r="A26" s="717" t="s">
        <v>1437</v>
      </c>
      <c r="B26" s="238">
        <v>15341.86</v>
      </c>
      <c r="C26" s="682">
        <v>6.7493901978972551E-2</v>
      </c>
      <c r="D26" s="238">
        <v>211965.48999999993</v>
      </c>
      <c r="E26" s="682">
        <v>0.93250609802102746</v>
      </c>
      <c r="F26" s="713">
        <v>227307.34999999992</v>
      </c>
    </row>
    <row r="27" spans="1:6" ht="14.4" customHeight="1" x14ac:dyDescent="0.3">
      <c r="A27" s="717" t="s">
        <v>2447</v>
      </c>
      <c r="B27" s="238">
        <v>12016.489999999998</v>
      </c>
      <c r="C27" s="682">
        <v>0.19442912719508587</v>
      </c>
      <c r="D27" s="238">
        <v>49787.469999999994</v>
      </c>
      <c r="E27" s="682">
        <v>0.80557087280491413</v>
      </c>
      <c r="F27" s="713">
        <v>61803.959999999992</v>
      </c>
    </row>
    <row r="28" spans="1:6" ht="14.4" customHeight="1" x14ac:dyDescent="0.3">
      <c r="A28" s="717" t="s">
        <v>1473</v>
      </c>
      <c r="B28" s="238">
        <v>5197.3899999999994</v>
      </c>
      <c r="C28" s="682">
        <v>2.810279997406755E-2</v>
      </c>
      <c r="D28" s="238">
        <v>179744.68</v>
      </c>
      <c r="E28" s="682">
        <v>0.97189720002593238</v>
      </c>
      <c r="F28" s="713">
        <v>184942.07</v>
      </c>
    </row>
    <row r="29" spans="1:6" ht="14.4" customHeight="1" x14ac:dyDescent="0.3">
      <c r="A29" s="717" t="s">
        <v>1438</v>
      </c>
      <c r="B29" s="238">
        <v>4509.16</v>
      </c>
      <c r="C29" s="682">
        <v>7.5948697624586212E-2</v>
      </c>
      <c r="D29" s="238">
        <v>54861.970000000008</v>
      </c>
      <c r="E29" s="682">
        <v>0.92405130237541389</v>
      </c>
      <c r="F29" s="713">
        <v>59371.130000000005</v>
      </c>
    </row>
    <row r="30" spans="1:6" ht="14.4" customHeight="1" x14ac:dyDescent="0.3">
      <c r="A30" s="717" t="s">
        <v>1471</v>
      </c>
      <c r="B30" s="238">
        <v>4107.0400000000009</v>
      </c>
      <c r="C30" s="682">
        <v>0.11167566244748688</v>
      </c>
      <c r="D30" s="238">
        <v>32669.46</v>
      </c>
      <c r="E30" s="682">
        <v>0.88832433755251317</v>
      </c>
      <c r="F30" s="713">
        <v>36776.5</v>
      </c>
    </row>
    <row r="31" spans="1:6" ht="14.4" customHeight="1" x14ac:dyDescent="0.3">
      <c r="A31" s="717" t="s">
        <v>1475</v>
      </c>
      <c r="B31" s="238">
        <v>3554.01</v>
      </c>
      <c r="C31" s="682">
        <v>4.4324005322357703E-2</v>
      </c>
      <c r="D31" s="238">
        <v>76628.500000000015</v>
      </c>
      <c r="E31" s="682">
        <v>0.95567599467764242</v>
      </c>
      <c r="F31" s="713">
        <v>80182.510000000009</v>
      </c>
    </row>
    <row r="32" spans="1:6" ht="14.4" customHeight="1" x14ac:dyDescent="0.3">
      <c r="A32" s="717" t="s">
        <v>1439</v>
      </c>
      <c r="B32" s="238">
        <v>2464.23</v>
      </c>
      <c r="C32" s="682">
        <v>3.9978863797715446E-2</v>
      </c>
      <c r="D32" s="238">
        <v>59174.09</v>
      </c>
      <c r="E32" s="682">
        <v>0.96002113620228446</v>
      </c>
      <c r="F32" s="713">
        <v>61638.32</v>
      </c>
    </row>
    <row r="33" spans="1:6" ht="14.4" customHeight="1" x14ac:dyDescent="0.3">
      <c r="A33" s="717" t="s">
        <v>1435</v>
      </c>
      <c r="B33" s="238">
        <v>2211.06</v>
      </c>
      <c r="C33" s="682">
        <v>4.1504521542439617E-2</v>
      </c>
      <c r="D33" s="238">
        <v>51061.69</v>
      </c>
      <c r="E33" s="682">
        <v>0.95849547845756045</v>
      </c>
      <c r="F33" s="713">
        <v>53272.75</v>
      </c>
    </row>
    <row r="34" spans="1:6" ht="14.4" customHeight="1" x14ac:dyDescent="0.3">
      <c r="A34" s="717" t="s">
        <v>2448</v>
      </c>
      <c r="B34" s="238">
        <v>1836.23</v>
      </c>
      <c r="C34" s="682">
        <v>1</v>
      </c>
      <c r="D34" s="238"/>
      <c r="E34" s="682">
        <v>0</v>
      </c>
      <c r="F34" s="713">
        <v>1836.23</v>
      </c>
    </row>
    <row r="35" spans="1:6" ht="14.4" customHeight="1" x14ac:dyDescent="0.3">
      <c r="A35" s="717" t="s">
        <v>1446</v>
      </c>
      <c r="B35" s="238">
        <v>838.18000000000006</v>
      </c>
      <c r="C35" s="682">
        <v>3.0334362718895225E-2</v>
      </c>
      <c r="D35" s="238">
        <v>26793.190000000002</v>
      </c>
      <c r="E35" s="682">
        <v>0.96966563728110478</v>
      </c>
      <c r="F35" s="713">
        <v>27631.370000000003</v>
      </c>
    </row>
    <row r="36" spans="1:6" ht="14.4" customHeight="1" x14ac:dyDescent="0.3">
      <c r="A36" s="717" t="s">
        <v>1469</v>
      </c>
      <c r="B36" s="238">
        <v>423.15000000000009</v>
      </c>
      <c r="C36" s="682">
        <v>0.26921021491010422</v>
      </c>
      <c r="D36" s="238">
        <v>1148.6700000000003</v>
      </c>
      <c r="E36" s="682">
        <v>0.73078978508989578</v>
      </c>
      <c r="F36" s="713">
        <v>1571.8200000000004</v>
      </c>
    </row>
    <row r="37" spans="1:6" ht="14.4" customHeight="1" x14ac:dyDescent="0.3">
      <c r="A37" s="717" t="s">
        <v>1480</v>
      </c>
      <c r="B37" s="238">
        <v>413.22</v>
      </c>
      <c r="C37" s="682">
        <v>1</v>
      </c>
      <c r="D37" s="238"/>
      <c r="E37" s="682">
        <v>0</v>
      </c>
      <c r="F37" s="713">
        <v>413.22</v>
      </c>
    </row>
    <row r="38" spans="1:6" ht="14.4" customHeight="1" x14ac:dyDescent="0.3">
      <c r="A38" s="717" t="s">
        <v>2449</v>
      </c>
      <c r="B38" s="238"/>
      <c r="C38" s="682">
        <v>0</v>
      </c>
      <c r="D38" s="238">
        <v>1713.6</v>
      </c>
      <c r="E38" s="682">
        <v>1</v>
      </c>
      <c r="F38" s="713">
        <v>1713.6</v>
      </c>
    </row>
    <row r="39" spans="1:6" ht="14.4" customHeight="1" x14ac:dyDescent="0.3">
      <c r="A39" s="717" t="s">
        <v>2450</v>
      </c>
      <c r="B39" s="238"/>
      <c r="C39" s="682">
        <v>0</v>
      </c>
      <c r="D39" s="238">
        <v>413.22</v>
      </c>
      <c r="E39" s="682">
        <v>1</v>
      </c>
      <c r="F39" s="713">
        <v>413.22</v>
      </c>
    </row>
    <row r="40" spans="1:6" ht="14.4" customHeight="1" x14ac:dyDescent="0.3">
      <c r="A40" s="717" t="s">
        <v>1481</v>
      </c>
      <c r="B40" s="238"/>
      <c r="C40" s="682">
        <v>0</v>
      </c>
      <c r="D40" s="238">
        <v>340.78</v>
      </c>
      <c r="E40" s="682">
        <v>1</v>
      </c>
      <c r="F40" s="713">
        <v>340.78</v>
      </c>
    </row>
    <row r="41" spans="1:6" ht="14.4" customHeight="1" x14ac:dyDescent="0.3">
      <c r="A41" s="717" t="s">
        <v>1462</v>
      </c>
      <c r="B41" s="238"/>
      <c r="C41" s="682">
        <v>0</v>
      </c>
      <c r="D41" s="238">
        <v>26210.050000000003</v>
      </c>
      <c r="E41" s="682">
        <v>1</v>
      </c>
      <c r="F41" s="713">
        <v>26210.050000000003</v>
      </c>
    </row>
    <row r="42" spans="1:6" ht="14.4" customHeight="1" x14ac:dyDescent="0.3">
      <c r="A42" s="717" t="s">
        <v>2451</v>
      </c>
      <c r="B42" s="238"/>
      <c r="C42" s="682"/>
      <c r="D42" s="238">
        <v>0</v>
      </c>
      <c r="E42" s="682"/>
      <c r="F42" s="713">
        <v>0</v>
      </c>
    </row>
    <row r="43" spans="1:6" ht="14.4" customHeight="1" x14ac:dyDescent="0.3">
      <c r="A43" s="717" t="s">
        <v>2452</v>
      </c>
      <c r="B43" s="238"/>
      <c r="C43" s="682">
        <v>0</v>
      </c>
      <c r="D43" s="238">
        <v>368.44</v>
      </c>
      <c r="E43" s="682">
        <v>1</v>
      </c>
      <c r="F43" s="713">
        <v>368.44</v>
      </c>
    </row>
    <row r="44" spans="1:6" ht="14.4" customHeight="1" x14ac:dyDescent="0.3">
      <c r="A44" s="717" t="s">
        <v>1440</v>
      </c>
      <c r="B44" s="238"/>
      <c r="C44" s="682">
        <v>0</v>
      </c>
      <c r="D44" s="238">
        <v>5043.78</v>
      </c>
      <c r="E44" s="682">
        <v>1</v>
      </c>
      <c r="F44" s="713">
        <v>5043.78</v>
      </c>
    </row>
    <row r="45" spans="1:6" ht="14.4" customHeight="1" x14ac:dyDescent="0.3">
      <c r="A45" s="717" t="s">
        <v>1477</v>
      </c>
      <c r="B45" s="238"/>
      <c r="C45" s="682"/>
      <c r="D45" s="238">
        <v>0</v>
      </c>
      <c r="E45" s="682"/>
      <c r="F45" s="713">
        <v>0</v>
      </c>
    </row>
    <row r="46" spans="1:6" ht="14.4" customHeight="1" x14ac:dyDescent="0.3">
      <c r="A46" s="717" t="s">
        <v>1464</v>
      </c>
      <c r="B46" s="238"/>
      <c r="C46" s="682">
        <v>0</v>
      </c>
      <c r="D46" s="238">
        <v>7096.4</v>
      </c>
      <c r="E46" s="682">
        <v>1</v>
      </c>
      <c r="F46" s="713">
        <v>7096.4</v>
      </c>
    </row>
    <row r="47" spans="1:6" ht="14.4" customHeight="1" x14ac:dyDescent="0.3">
      <c r="A47" s="717" t="s">
        <v>2453</v>
      </c>
      <c r="B47" s="238"/>
      <c r="C47" s="682">
        <v>0</v>
      </c>
      <c r="D47" s="238">
        <v>94.8</v>
      </c>
      <c r="E47" s="682">
        <v>1</v>
      </c>
      <c r="F47" s="713">
        <v>94.8</v>
      </c>
    </row>
    <row r="48" spans="1:6" ht="14.4" customHeight="1" x14ac:dyDescent="0.3">
      <c r="A48" s="717" t="s">
        <v>2454</v>
      </c>
      <c r="B48" s="238"/>
      <c r="C48" s="682">
        <v>0</v>
      </c>
      <c r="D48" s="238">
        <v>333.31</v>
      </c>
      <c r="E48" s="682">
        <v>1</v>
      </c>
      <c r="F48" s="713">
        <v>333.31</v>
      </c>
    </row>
    <row r="49" spans="1:6" ht="14.4" customHeight="1" x14ac:dyDescent="0.3">
      <c r="A49" s="717" t="s">
        <v>2455</v>
      </c>
      <c r="B49" s="238"/>
      <c r="C49" s="682">
        <v>0</v>
      </c>
      <c r="D49" s="238">
        <v>275.48</v>
      </c>
      <c r="E49" s="682">
        <v>1</v>
      </c>
      <c r="F49" s="713">
        <v>275.48</v>
      </c>
    </row>
    <row r="50" spans="1:6" ht="14.4" customHeight="1" x14ac:dyDescent="0.3">
      <c r="A50" s="717" t="s">
        <v>1465</v>
      </c>
      <c r="B50" s="238"/>
      <c r="C50" s="682">
        <v>0</v>
      </c>
      <c r="D50" s="238">
        <v>41693.160000000003</v>
      </c>
      <c r="E50" s="682">
        <v>1</v>
      </c>
      <c r="F50" s="713">
        <v>41693.160000000003</v>
      </c>
    </row>
    <row r="51" spans="1:6" ht="14.4" customHeight="1" x14ac:dyDescent="0.3">
      <c r="A51" s="717" t="s">
        <v>1463</v>
      </c>
      <c r="B51" s="238"/>
      <c r="C51" s="682">
        <v>0</v>
      </c>
      <c r="D51" s="238">
        <v>20293.049999999996</v>
      </c>
      <c r="E51" s="682">
        <v>1</v>
      </c>
      <c r="F51" s="713">
        <v>20293.049999999996</v>
      </c>
    </row>
    <row r="52" spans="1:6" ht="14.4" customHeight="1" thickBot="1" x14ac:dyDescent="0.35">
      <c r="A52" s="718" t="s">
        <v>1452</v>
      </c>
      <c r="B52" s="650"/>
      <c r="C52" s="651">
        <v>0</v>
      </c>
      <c r="D52" s="650">
        <v>63315.34</v>
      </c>
      <c r="E52" s="651">
        <v>1</v>
      </c>
      <c r="F52" s="715">
        <v>63315.34</v>
      </c>
    </row>
    <row r="53" spans="1:6" ht="14.4" customHeight="1" thickBot="1" x14ac:dyDescent="0.35">
      <c r="A53" s="653" t="s">
        <v>6</v>
      </c>
      <c r="B53" s="654">
        <v>95970.040000000008</v>
      </c>
      <c r="C53" s="655">
        <v>8.102577969571638E-2</v>
      </c>
      <c r="D53" s="654">
        <v>1088468.2999999998</v>
      </c>
      <c r="E53" s="655">
        <v>0.91897422030428355</v>
      </c>
      <c r="F53" s="656">
        <v>1184438.3399999999</v>
      </c>
    </row>
  </sheetData>
  <mergeCells count="3">
    <mergeCell ref="A1:F1"/>
    <mergeCell ref="B3:C3"/>
    <mergeCell ref="D3:E3"/>
  </mergeCells>
  <conditionalFormatting sqref="C5:C1048576">
    <cfRule type="cellIs" dxfId="34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{B9A2030E-EBAC-41C8-9D09-8A95BF581EE1}</x14:id>
        </ext>
      </extLst>
    </cfRule>
  </conditionalFormatting>
  <conditionalFormatting sqref="F24:F5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{E57C4EF7-2F1C-45CF-84E0-0AE4EE1B1FC5}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A2030E-EBAC-41C8-9D09-8A95BF581E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E57C4EF7-2F1C-45CF-84E0-0AE4EE1B1F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F24:F52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8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60" customWidth="1"/>
    <col min="2" max="2" width="8.88671875" style="260" bestFit="1" customWidth="1"/>
    <col min="3" max="3" width="7" style="260" bestFit="1" customWidth="1"/>
    <col min="4" max="5" width="22.21875" style="260" customWidth="1"/>
    <col min="6" max="6" width="6.6640625" style="343" customWidth="1"/>
    <col min="7" max="7" width="10" style="343" customWidth="1"/>
    <col min="8" max="8" width="6.77734375" style="346" customWidth="1"/>
    <col min="9" max="9" width="6.6640625" style="343" customWidth="1"/>
    <col min="10" max="10" width="10" style="343" customWidth="1"/>
    <col min="11" max="11" width="6.77734375" style="346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2466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305</v>
      </c>
      <c r="G3" s="47">
        <f>SUBTOTAL(9,G6:G1048576)</f>
        <v>95970.04</v>
      </c>
      <c r="H3" s="48">
        <f>IF(M3=0,0,G3/M3)</f>
        <v>8.102577969571638E-2</v>
      </c>
      <c r="I3" s="47">
        <f>SUBTOTAL(9,I6:I1048576)</f>
        <v>3411</v>
      </c>
      <c r="J3" s="47">
        <f>SUBTOTAL(9,J6:J1048576)</f>
        <v>1088468.2999999993</v>
      </c>
      <c r="K3" s="48">
        <f>IF(M3=0,0,J3/M3)</f>
        <v>0.91897422030428322</v>
      </c>
      <c r="L3" s="47">
        <f>SUBTOTAL(9,L6:L1048576)</f>
        <v>3716</v>
      </c>
      <c r="M3" s="49">
        <f>SUBTOTAL(9,M6:M1048576)</f>
        <v>1184438.3399999999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711" t="s">
        <v>171</v>
      </c>
      <c r="B5" s="719" t="s">
        <v>167</v>
      </c>
      <c r="C5" s="719" t="s">
        <v>93</v>
      </c>
      <c r="D5" s="719" t="s">
        <v>168</v>
      </c>
      <c r="E5" s="719" t="s">
        <v>169</v>
      </c>
      <c r="F5" s="662" t="s">
        <v>31</v>
      </c>
      <c r="G5" s="662" t="s">
        <v>17</v>
      </c>
      <c r="H5" s="645" t="s">
        <v>170</v>
      </c>
      <c r="I5" s="644" t="s">
        <v>31</v>
      </c>
      <c r="J5" s="662" t="s">
        <v>17</v>
      </c>
      <c r="K5" s="645" t="s">
        <v>170</v>
      </c>
      <c r="L5" s="644" t="s">
        <v>31</v>
      </c>
      <c r="M5" s="663" t="s">
        <v>17</v>
      </c>
    </row>
    <row r="6" spans="1:13" ht="14.4" customHeight="1" x14ac:dyDescent="0.3">
      <c r="A6" s="696" t="s">
        <v>1602</v>
      </c>
      <c r="B6" s="697" t="s">
        <v>1521</v>
      </c>
      <c r="C6" s="697" t="s">
        <v>1371</v>
      </c>
      <c r="D6" s="697" t="s">
        <v>1522</v>
      </c>
      <c r="E6" s="697" t="s">
        <v>1572</v>
      </c>
      <c r="F6" s="235"/>
      <c r="G6" s="235"/>
      <c r="H6" s="702">
        <v>0</v>
      </c>
      <c r="I6" s="235">
        <v>1</v>
      </c>
      <c r="J6" s="235">
        <v>465.7</v>
      </c>
      <c r="K6" s="702">
        <v>1</v>
      </c>
      <c r="L6" s="235">
        <v>1</v>
      </c>
      <c r="M6" s="712">
        <v>465.7</v>
      </c>
    </row>
    <row r="7" spans="1:13" ht="14.4" customHeight="1" x14ac:dyDescent="0.3">
      <c r="A7" s="680" t="s">
        <v>1602</v>
      </c>
      <c r="B7" s="671" t="s">
        <v>1529</v>
      </c>
      <c r="C7" s="671" t="s">
        <v>975</v>
      </c>
      <c r="D7" s="671" t="s">
        <v>976</v>
      </c>
      <c r="E7" s="671" t="s">
        <v>977</v>
      </c>
      <c r="F7" s="238"/>
      <c r="G7" s="238"/>
      <c r="H7" s="682">
        <v>0</v>
      </c>
      <c r="I7" s="238">
        <v>3</v>
      </c>
      <c r="J7" s="238">
        <v>397.04999999999995</v>
      </c>
      <c r="K7" s="682">
        <v>1</v>
      </c>
      <c r="L7" s="238">
        <v>3</v>
      </c>
      <c r="M7" s="713">
        <v>397.04999999999995</v>
      </c>
    </row>
    <row r="8" spans="1:13" ht="14.4" customHeight="1" x14ac:dyDescent="0.3">
      <c r="A8" s="680" t="s">
        <v>1602</v>
      </c>
      <c r="B8" s="671" t="s">
        <v>1534</v>
      </c>
      <c r="C8" s="671" t="s">
        <v>921</v>
      </c>
      <c r="D8" s="671" t="s">
        <v>922</v>
      </c>
      <c r="E8" s="671" t="s">
        <v>1535</v>
      </c>
      <c r="F8" s="238"/>
      <c r="G8" s="238"/>
      <c r="H8" s="682">
        <v>0</v>
      </c>
      <c r="I8" s="238">
        <v>5</v>
      </c>
      <c r="J8" s="238">
        <v>810.65</v>
      </c>
      <c r="K8" s="682">
        <v>1</v>
      </c>
      <c r="L8" s="238">
        <v>5</v>
      </c>
      <c r="M8" s="713">
        <v>810.65</v>
      </c>
    </row>
    <row r="9" spans="1:13" ht="14.4" customHeight="1" x14ac:dyDescent="0.3">
      <c r="A9" s="680" t="s">
        <v>1602</v>
      </c>
      <c r="B9" s="671" t="s">
        <v>1534</v>
      </c>
      <c r="C9" s="671" t="s">
        <v>1109</v>
      </c>
      <c r="D9" s="671" t="s">
        <v>1110</v>
      </c>
      <c r="E9" s="671" t="s">
        <v>1562</v>
      </c>
      <c r="F9" s="238"/>
      <c r="G9" s="238"/>
      <c r="H9" s="682">
        <v>0</v>
      </c>
      <c r="I9" s="238">
        <v>2</v>
      </c>
      <c r="J9" s="238">
        <v>432.32</v>
      </c>
      <c r="K9" s="682">
        <v>1</v>
      </c>
      <c r="L9" s="238">
        <v>2</v>
      </c>
      <c r="M9" s="713">
        <v>432.32</v>
      </c>
    </row>
    <row r="10" spans="1:13" ht="14.4" customHeight="1" x14ac:dyDescent="0.3">
      <c r="A10" s="680" t="s">
        <v>1602</v>
      </c>
      <c r="B10" s="671" t="s">
        <v>1579</v>
      </c>
      <c r="C10" s="671" t="s">
        <v>1375</v>
      </c>
      <c r="D10" s="671" t="s">
        <v>1376</v>
      </c>
      <c r="E10" s="671" t="s">
        <v>663</v>
      </c>
      <c r="F10" s="238"/>
      <c r="G10" s="238"/>
      <c r="H10" s="682">
        <v>0</v>
      </c>
      <c r="I10" s="238">
        <v>6</v>
      </c>
      <c r="J10" s="238">
        <v>2034.78</v>
      </c>
      <c r="K10" s="682">
        <v>1</v>
      </c>
      <c r="L10" s="238">
        <v>6</v>
      </c>
      <c r="M10" s="713">
        <v>2034.78</v>
      </c>
    </row>
    <row r="11" spans="1:13" ht="14.4" customHeight="1" x14ac:dyDescent="0.3">
      <c r="A11" s="680" t="s">
        <v>1602</v>
      </c>
      <c r="B11" s="671" t="s">
        <v>1538</v>
      </c>
      <c r="C11" s="671" t="s">
        <v>955</v>
      </c>
      <c r="D11" s="671" t="s">
        <v>1541</v>
      </c>
      <c r="E11" s="671" t="s">
        <v>1542</v>
      </c>
      <c r="F11" s="238"/>
      <c r="G11" s="238"/>
      <c r="H11" s="682">
        <v>0</v>
      </c>
      <c r="I11" s="238">
        <v>9</v>
      </c>
      <c r="J11" s="238">
        <v>2421</v>
      </c>
      <c r="K11" s="682">
        <v>1</v>
      </c>
      <c r="L11" s="238">
        <v>9</v>
      </c>
      <c r="M11" s="713">
        <v>2421</v>
      </c>
    </row>
    <row r="12" spans="1:13" ht="14.4" customHeight="1" x14ac:dyDescent="0.3">
      <c r="A12" s="680" t="s">
        <v>1602</v>
      </c>
      <c r="B12" s="671" t="s">
        <v>1581</v>
      </c>
      <c r="C12" s="671" t="s">
        <v>1273</v>
      </c>
      <c r="D12" s="671" t="s">
        <v>1274</v>
      </c>
      <c r="E12" s="671" t="s">
        <v>1275</v>
      </c>
      <c r="F12" s="238"/>
      <c r="G12" s="238"/>
      <c r="H12" s="682">
        <v>0</v>
      </c>
      <c r="I12" s="238">
        <v>3</v>
      </c>
      <c r="J12" s="238">
        <v>418.38</v>
      </c>
      <c r="K12" s="682">
        <v>1</v>
      </c>
      <c r="L12" s="238">
        <v>3</v>
      </c>
      <c r="M12" s="713">
        <v>418.38</v>
      </c>
    </row>
    <row r="13" spans="1:13" ht="14.4" customHeight="1" x14ac:dyDescent="0.3">
      <c r="A13" s="680" t="s">
        <v>1602</v>
      </c>
      <c r="B13" s="671" t="s">
        <v>1581</v>
      </c>
      <c r="C13" s="671" t="s">
        <v>1662</v>
      </c>
      <c r="D13" s="671" t="s">
        <v>1303</v>
      </c>
      <c r="E13" s="671" t="s">
        <v>1663</v>
      </c>
      <c r="F13" s="238"/>
      <c r="G13" s="238"/>
      <c r="H13" s="682">
        <v>0</v>
      </c>
      <c r="I13" s="238">
        <v>9</v>
      </c>
      <c r="J13" s="238">
        <v>1673.1000000000001</v>
      </c>
      <c r="K13" s="682">
        <v>1</v>
      </c>
      <c r="L13" s="238">
        <v>9</v>
      </c>
      <c r="M13" s="713">
        <v>1673.1000000000001</v>
      </c>
    </row>
    <row r="14" spans="1:13" ht="14.4" customHeight="1" x14ac:dyDescent="0.3">
      <c r="A14" s="680" t="s">
        <v>1603</v>
      </c>
      <c r="B14" s="671" t="s">
        <v>1521</v>
      </c>
      <c r="C14" s="671" t="s">
        <v>1371</v>
      </c>
      <c r="D14" s="671" t="s">
        <v>1522</v>
      </c>
      <c r="E14" s="671" t="s">
        <v>1572</v>
      </c>
      <c r="F14" s="238"/>
      <c r="G14" s="238"/>
      <c r="H14" s="682">
        <v>0</v>
      </c>
      <c r="I14" s="238">
        <v>1</v>
      </c>
      <c r="J14" s="238">
        <v>465.7</v>
      </c>
      <c r="K14" s="682">
        <v>1</v>
      </c>
      <c r="L14" s="238">
        <v>1</v>
      </c>
      <c r="M14" s="713">
        <v>465.7</v>
      </c>
    </row>
    <row r="15" spans="1:13" ht="14.4" customHeight="1" x14ac:dyDescent="0.3">
      <c r="A15" s="680" t="s">
        <v>1603</v>
      </c>
      <c r="B15" s="671" t="s">
        <v>1524</v>
      </c>
      <c r="C15" s="671" t="s">
        <v>1678</v>
      </c>
      <c r="D15" s="671" t="s">
        <v>1382</v>
      </c>
      <c r="E15" s="671" t="s">
        <v>1679</v>
      </c>
      <c r="F15" s="238"/>
      <c r="G15" s="238"/>
      <c r="H15" s="682">
        <v>0</v>
      </c>
      <c r="I15" s="238">
        <v>1</v>
      </c>
      <c r="J15" s="238">
        <v>45.54</v>
      </c>
      <c r="K15" s="682">
        <v>1</v>
      </c>
      <c r="L15" s="238">
        <v>1</v>
      </c>
      <c r="M15" s="713">
        <v>45.54</v>
      </c>
    </row>
    <row r="16" spans="1:13" ht="14.4" customHeight="1" x14ac:dyDescent="0.3">
      <c r="A16" s="680" t="s">
        <v>1603</v>
      </c>
      <c r="B16" s="671" t="s">
        <v>1528</v>
      </c>
      <c r="C16" s="671" t="s">
        <v>947</v>
      </c>
      <c r="D16" s="671" t="s">
        <v>948</v>
      </c>
      <c r="E16" s="671" t="s">
        <v>949</v>
      </c>
      <c r="F16" s="238"/>
      <c r="G16" s="238"/>
      <c r="H16" s="682">
        <v>0</v>
      </c>
      <c r="I16" s="238">
        <v>1</v>
      </c>
      <c r="J16" s="238">
        <v>38.590000000000003</v>
      </c>
      <c r="K16" s="682">
        <v>1</v>
      </c>
      <c r="L16" s="238">
        <v>1</v>
      </c>
      <c r="M16" s="713">
        <v>38.590000000000003</v>
      </c>
    </row>
    <row r="17" spans="1:13" ht="14.4" customHeight="1" x14ac:dyDescent="0.3">
      <c r="A17" s="680" t="s">
        <v>1603</v>
      </c>
      <c r="B17" s="671" t="s">
        <v>1529</v>
      </c>
      <c r="C17" s="671" t="s">
        <v>975</v>
      </c>
      <c r="D17" s="671" t="s">
        <v>976</v>
      </c>
      <c r="E17" s="671" t="s">
        <v>977</v>
      </c>
      <c r="F17" s="238"/>
      <c r="G17" s="238"/>
      <c r="H17" s="682">
        <v>0</v>
      </c>
      <c r="I17" s="238">
        <v>1</v>
      </c>
      <c r="J17" s="238">
        <v>132.35</v>
      </c>
      <c r="K17" s="682">
        <v>1</v>
      </c>
      <c r="L17" s="238">
        <v>1</v>
      </c>
      <c r="M17" s="713">
        <v>132.35</v>
      </c>
    </row>
    <row r="18" spans="1:13" ht="14.4" customHeight="1" x14ac:dyDescent="0.3">
      <c r="A18" s="680" t="s">
        <v>1603</v>
      </c>
      <c r="B18" s="671" t="s">
        <v>1534</v>
      </c>
      <c r="C18" s="671" t="s">
        <v>921</v>
      </c>
      <c r="D18" s="671" t="s">
        <v>922</v>
      </c>
      <c r="E18" s="671" t="s">
        <v>1535</v>
      </c>
      <c r="F18" s="238"/>
      <c r="G18" s="238"/>
      <c r="H18" s="682">
        <v>0</v>
      </c>
      <c r="I18" s="238">
        <v>1</v>
      </c>
      <c r="J18" s="238">
        <v>162.13</v>
      </c>
      <c r="K18" s="682">
        <v>1</v>
      </c>
      <c r="L18" s="238">
        <v>1</v>
      </c>
      <c r="M18" s="713">
        <v>162.13</v>
      </c>
    </row>
    <row r="19" spans="1:13" ht="14.4" customHeight="1" x14ac:dyDescent="0.3">
      <c r="A19" s="680" t="s">
        <v>1603</v>
      </c>
      <c r="B19" s="671" t="s">
        <v>1534</v>
      </c>
      <c r="C19" s="671" t="s">
        <v>1109</v>
      </c>
      <c r="D19" s="671" t="s">
        <v>1110</v>
      </c>
      <c r="E19" s="671" t="s">
        <v>1562</v>
      </c>
      <c r="F19" s="238"/>
      <c r="G19" s="238"/>
      <c r="H19" s="682">
        <v>0</v>
      </c>
      <c r="I19" s="238">
        <v>1</v>
      </c>
      <c r="J19" s="238">
        <v>216.16</v>
      </c>
      <c r="K19" s="682">
        <v>1</v>
      </c>
      <c r="L19" s="238">
        <v>1</v>
      </c>
      <c r="M19" s="713">
        <v>216.16</v>
      </c>
    </row>
    <row r="20" spans="1:13" ht="14.4" customHeight="1" x14ac:dyDescent="0.3">
      <c r="A20" s="680" t="s">
        <v>1603</v>
      </c>
      <c r="B20" s="671" t="s">
        <v>1538</v>
      </c>
      <c r="C20" s="671" t="s">
        <v>967</v>
      </c>
      <c r="D20" s="671" t="s">
        <v>1539</v>
      </c>
      <c r="E20" s="671" t="s">
        <v>1540</v>
      </c>
      <c r="F20" s="238"/>
      <c r="G20" s="238"/>
      <c r="H20" s="682">
        <v>0</v>
      </c>
      <c r="I20" s="238">
        <v>1</v>
      </c>
      <c r="J20" s="238">
        <v>201.75</v>
      </c>
      <c r="K20" s="682">
        <v>1</v>
      </c>
      <c r="L20" s="238">
        <v>1</v>
      </c>
      <c r="M20" s="713">
        <v>201.75</v>
      </c>
    </row>
    <row r="21" spans="1:13" ht="14.4" customHeight="1" x14ac:dyDescent="0.3">
      <c r="A21" s="680" t="s">
        <v>1603</v>
      </c>
      <c r="B21" s="671" t="s">
        <v>1538</v>
      </c>
      <c r="C21" s="671" t="s">
        <v>955</v>
      </c>
      <c r="D21" s="671" t="s">
        <v>1541</v>
      </c>
      <c r="E21" s="671" t="s">
        <v>1542</v>
      </c>
      <c r="F21" s="238"/>
      <c r="G21" s="238"/>
      <c r="H21" s="682">
        <v>0</v>
      </c>
      <c r="I21" s="238">
        <v>2</v>
      </c>
      <c r="J21" s="238">
        <v>538</v>
      </c>
      <c r="K21" s="682">
        <v>1</v>
      </c>
      <c r="L21" s="238">
        <v>2</v>
      </c>
      <c r="M21" s="713">
        <v>538</v>
      </c>
    </row>
    <row r="22" spans="1:13" ht="14.4" customHeight="1" x14ac:dyDescent="0.3">
      <c r="A22" s="680" t="s">
        <v>1603</v>
      </c>
      <c r="B22" s="671" t="s">
        <v>1581</v>
      </c>
      <c r="C22" s="671" t="s">
        <v>1306</v>
      </c>
      <c r="D22" s="671" t="s">
        <v>1274</v>
      </c>
      <c r="E22" s="671" t="s">
        <v>1307</v>
      </c>
      <c r="F22" s="238"/>
      <c r="G22" s="238"/>
      <c r="H22" s="682">
        <v>0</v>
      </c>
      <c r="I22" s="238">
        <v>1</v>
      </c>
      <c r="J22" s="238">
        <v>464.86</v>
      </c>
      <c r="K22" s="682">
        <v>1</v>
      </c>
      <c r="L22" s="238">
        <v>1</v>
      </c>
      <c r="M22" s="713">
        <v>464.86</v>
      </c>
    </row>
    <row r="23" spans="1:13" ht="14.4" customHeight="1" x14ac:dyDescent="0.3">
      <c r="A23" s="680" t="s">
        <v>1604</v>
      </c>
      <c r="B23" s="671" t="s">
        <v>1521</v>
      </c>
      <c r="C23" s="671" t="s">
        <v>1113</v>
      </c>
      <c r="D23" s="671" t="s">
        <v>1557</v>
      </c>
      <c r="E23" s="671" t="s">
        <v>1558</v>
      </c>
      <c r="F23" s="238"/>
      <c r="G23" s="238"/>
      <c r="H23" s="682">
        <v>0</v>
      </c>
      <c r="I23" s="238">
        <v>4</v>
      </c>
      <c r="J23" s="238">
        <v>1507</v>
      </c>
      <c r="K23" s="682">
        <v>1</v>
      </c>
      <c r="L23" s="238">
        <v>4</v>
      </c>
      <c r="M23" s="713">
        <v>1507</v>
      </c>
    </row>
    <row r="24" spans="1:13" ht="14.4" customHeight="1" x14ac:dyDescent="0.3">
      <c r="A24" s="680" t="s">
        <v>1604</v>
      </c>
      <c r="B24" s="671" t="s">
        <v>1574</v>
      </c>
      <c r="C24" s="671" t="s">
        <v>1392</v>
      </c>
      <c r="D24" s="671" t="s">
        <v>1575</v>
      </c>
      <c r="E24" s="671" t="s">
        <v>1576</v>
      </c>
      <c r="F24" s="238"/>
      <c r="G24" s="238"/>
      <c r="H24" s="682">
        <v>0</v>
      </c>
      <c r="I24" s="238">
        <v>2</v>
      </c>
      <c r="J24" s="238">
        <v>3427.18</v>
      </c>
      <c r="K24" s="682">
        <v>1</v>
      </c>
      <c r="L24" s="238">
        <v>2</v>
      </c>
      <c r="M24" s="713">
        <v>3427.18</v>
      </c>
    </row>
    <row r="25" spans="1:13" ht="14.4" customHeight="1" x14ac:dyDescent="0.3">
      <c r="A25" s="680" t="s">
        <v>1604</v>
      </c>
      <c r="B25" s="671" t="s">
        <v>1529</v>
      </c>
      <c r="C25" s="671" t="s">
        <v>2308</v>
      </c>
      <c r="D25" s="671" t="s">
        <v>2309</v>
      </c>
      <c r="E25" s="671" t="s">
        <v>2310</v>
      </c>
      <c r="F25" s="238">
        <v>2</v>
      </c>
      <c r="G25" s="238">
        <v>397.04</v>
      </c>
      <c r="H25" s="682">
        <v>1</v>
      </c>
      <c r="I25" s="238"/>
      <c r="J25" s="238"/>
      <c r="K25" s="682">
        <v>0</v>
      </c>
      <c r="L25" s="238">
        <v>2</v>
      </c>
      <c r="M25" s="713">
        <v>397.04</v>
      </c>
    </row>
    <row r="26" spans="1:13" ht="14.4" customHeight="1" x14ac:dyDescent="0.3">
      <c r="A26" s="680" t="s">
        <v>1604</v>
      </c>
      <c r="B26" s="671" t="s">
        <v>1529</v>
      </c>
      <c r="C26" s="671" t="s">
        <v>1385</v>
      </c>
      <c r="D26" s="671" t="s">
        <v>1386</v>
      </c>
      <c r="E26" s="671" t="s">
        <v>1577</v>
      </c>
      <c r="F26" s="238"/>
      <c r="G26" s="238"/>
      <c r="H26" s="682">
        <v>0</v>
      </c>
      <c r="I26" s="238">
        <v>42</v>
      </c>
      <c r="J26" s="238">
        <v>4169.34</v>
      </c>
      <c r="K26" s="682">
        <v>1</v>
      </c>
      <c r="L26" s="238">
        <v>42</v>
      </c>
      <c r="M26" s="713">
        <v>4169.34</v>
      </c>
    </row>
    <row r="27" spans="1:13" ht="14.4" customHeight="1" x14ac:dyDescent="0.3">
      <c r="A27" s="680" t="s">
        <v>1604</v>
      </c>
      <c r="B27" s="671" t="s">
        <v>1529</v>
      </c>
      <c r="C27" s="671" t="s">
        <v>975</v>
      </c>
      <c r="D27" s="671" t="s">
        <v>976</v>
      </c>
      <c r="E27" s="671" t="s">
        <v>977</v>
      </c>
      <c r="F27" s="238"/>
      <c r="G27" s="238"/>
      <c r="H27" s="682">
        <v>0</v>
      </c>
      <c r="I27" s="238">
        <v>11</v>
      </c>
      <c r="J27" s="238">
        <v>1455.85</v>
      </c>
      <c r="K27" s="682">
        <v>1</v>
      </c>
      <c r="L27" s="238">
        <v>11</v>
      </c>
      <c r="M27" s="713">
        <v>1455.85</v>
      </c>
    </row>
    <row r="28" spans="1:13" ht="14.4" customHeight="1" x14ac:dyDescent="0.3">
      <c r="A28" s="680" t="s">
        <v>1604</v>
      </c>
      <c r="B28" s="671" t="s">
        <v>1533</v>
      </c>
      <c r="C28" s="671" t="s">
        <v>1752</v>
      </c>
      <c r="D28" s="671" t="s">
        <v>834</v>
      </c>
      <c r="E28" s="671" t="s">
        <v>1753</v>
      </c>
      <c r="F28" s="238"/>
      <c r="G28" s="238"/>
      <c r="H28" s="682">
        <v>0</v>
      </c>
      <c r="I28" s="238">
        <v>2</v>
      </c>
      <c r="J28" s="238">
        <v>1441.08</v>
      </c>
      <c r="K28" s="682">
        <v>1</v>
      </c>
      <c r="L28" s="238">
        <v>2</v>
      </c>
      <c r="M28" s="713">
        <v>1441.08</v>
      </c>
    </row>
    <row r="29" spans="1:13" ht="14.4" customHeight="1" x14ac:dyDescent="0.3">
      <c r="A29" s="680" t="s">
        <v>1604</v>
      </c>
      <c r="B29" s="671" t="s">
        <v>1538</v>
      </c>
      <c r="C29" s="671" t="s">
        <v>1805</v>
      </c>
      <c r="D29" s="671" t="s">
        <v>1734</v>
      </c>
      <c r="E29" s="671" t="s">
        <v>1066</v>
      </c>
      <c r="F29" s="238"/>
      <c r="G29" s="238"/>
      <c r="H29" s="682">
        <v>0</v>
      </c>
      <c r="I29" s="238">
        <v>3</v>
      </c>
      <c r="J29" s="238">
        <v>1017.39</v>
      </c>
      <c r="K29" s="682">
        <v>1</v>
      </c>
      <c r="L29" s="238">
        <v>3</v>
      </c>
      <c r="M29" s="713">
        <v>1017.39</v>
      </c>
    </row>
    <row r="30" spans="1:13" ht="14.4" customHeight="1" x14ac:dyDescent="0.3">
      <c r="A30" s="680" t="s">
        <v>1604</v>
      </c>
      <c r="B30" s="671" t="s">
        <v>1538</v>
      </c>
      <c r="C30" s="671" t="s">
        <v>967</v>
      </c>
      <c r="D30" s="671" t="s">
        <v>1539</v>
      </c>
      <c r="E30" s="671" t="s">
        <v>1540</v>
      </c>
      <c r="F30" s="238"/>
      <c r="G30" s="238"/>
      <c r="H30" s="682">
        <v>0</v>
      </c>
      <c r="I30" s="238">
        <v>53</v>
      </c>
      <c r="J30" s="238">
        <v>10692.75</v>
      </c>
      <c r="K30" s="682">
        <v>1</v>
      </c>
      <c r="L30" s="238">
        <v>53</v>
      </c>
      <c r="M30" s="713">
        <v>10692.75</v>
      </c>
    </row>
    <row r="31" spans="1:13" ht="14.4" customHeight="1" x14ac:dyDescent="0.3">
      <c r="A31" s="680" t="s">
        <v>1604</v>
      </c>
      <c r="B31" s="671" t="s">
        <v>1538</v>
      </c>
      <c r="C31" s="671" t="s">
        <v>955</v>
      </c>
      <c r="D31" s="671" t="s">
        <v>1541</v>
      </c>
      <c r="E31" s="671" t="s">
        <v>1542</v>
      </c>
      <c r="F31" s="238"/>
      <c r="G31" s="238"/>
      <c r="H31" s="682">
        <v>0</v>
      </c>
      <c r="I31" s="238">
        <v>6</v>
      </c>
      <c r="J31" s="238">
        <v>1614</v>
      </c>
      <c r="K31" s="682">
        <v>1</v>
      </c>
      <c r="L31" s="238">
        <v>6</v>
      </c>
      <c r="M31" s="713">
        <v>1614</v>
      </c>
    </row>
    <row r="32" spans="1:13" ht="14.4" customHeight="1" x14ac:dyDescent="0.3">
      <c r="A32" s="680" t="s">
        <v>1604</v>
      </c>
      <c r="B32" s="671" t="s">
        <v>1543</v>
      </c>
      <c r="C32" s="671" t="s">
        <v>941</v>
      </c>
      <c r="D32" s="671" t="s">
        <v>942</v>
      </c>
      <c r="E32" s="671" t="s">
        <v>939</v>
      </c>
      <c r="F32" s="238"/>
      <c r="G32" s="238"/>
      <c r="H32" s="682">
        <v>0</v>
      </c>
      <c r="I32" s="238">
        <v>1</v>
      </c>
      <c r="J32" s="238">
        <v>232.44</v>
      </c>
      <c r="K32" s="682">
        <v>1</v>
      </c>
      <c r="L32" s="238">
        <v>1</v>
      </c>
      <c r="M32" s="713">
        <v>232.44</v>
      </c>
    </row>
    <row r="33" spans="1:13" ht="14.4" customHeight="1" x14ac:dyDescent="0.3">
      <c r="A33" s="680" t="s">
        <v>1604</v>
      </c>
      <c r="B33" s="671" t="s">
        <v>1544</v>
      </c>
      <c r="C33" s="671" t="s">
        <v>1117</v>
      </c>
      <c r="D33" s="671" t="s">
        <v>1118</v>
      </c>
      <c r="E33" s="671" t="s">
        <v>1119</v>
      </c>
      <c r="F33" s="238"/>
      <c r="G33" s="238"/>
      <c r="H33" s="682">
        <v>0</v>
      </c>
      <c r="I33" s="238">
        <v>1</v>
      </c>
      <c r="J33" s="238">
        <v>418.37</v>
      </c>
      <c r="K33" s="682">
        <v>1</v>
      </c>
      <c r="L33" s="238">
        <v>1</v>
      </c>
      <c r="M33" s="713">
        <v>418.37</v>
      </c>
    </row>
    <row r="34" spans="1:13" ht="14.4" customHeight="1" x14ac:dyDescent="0.3">
      <c r="A34" s="680" t="s">
        <v>1605</v>
      </c>
      <c r="B34" s="671" t="s">
        <v>1521</v>
      </c>
      <c r="C34" s="671" t="s">
        <v>1371</v>
      </c>
      <c r="D34" s="671" t="s">
        <v>1522</v>
      </c>
      <c r="E34" s="671" t="s">
        <v>1572</v>
      </c>
      <c r="F34" s="238"/>
      <c r="G34" s="238"/>
      <c r="H34" s="682">
        <v>0</v>
      </c>
      <c r="I34" s="238">
        <v>1</v>
      </c>
      <c r="J34" s="238">
        <v>465.7</v>
      </c>
      <c r="K34" s="682">
        <v>1</v>
      </c>
      <c r="L34" s="238">
        <v>1</v>
      </c>
      <c r="M34" s="713">
        <v>465.7</v>
      </c>
    </row>
    <row r="35" spans="1:13" ht="14.4" customHeight="1" x14ac:dyDescent="0.3">
      <c r="A35" s="680" t="s">
        <v>1605</v>
      </c>
      <c r="B35" s="671" t="s">
        <v>1574</v>
      </c>
      <c r="C35" s="671" t="s">
        <v>1775</v>
      </c>
      <c r="D35" s="671" t="s">
        <v>1776</v>
      </c>
      <c r="E35" s="671" t="s">
        <v>1777</v>
      </c>
      <c r="F35" s="238"/>
      <c r="G35" s="238"/>
      <c r="H35" s="682">
        <v>0</v>
      </c>
      <c r="I35" s="238">
        <v>2</v>
      </c>
      <c r="J35" s="238">
        <v>4626.4799999999996</v>
      </c>
      <c r="K35" s="682">
        <v>1</v>
      </c>
      <c r="L35" s="238">
        <v>2</v>
      </c>
      <c r="M35" s="713">
        <v>4626.4799999999996</v>
      </c>
    </row>
    <row r="36" spans="1:13" ht="14.4" customHeight="1" x14ac:dyDescent="0.3">
      <c r="A36" s="680" t="s">
        <v>1605</v>
      </c>
      <c r="B36" s="671" t="s">
        <v>1528</v>
      </c>
      <c r="C36" s="671" t="s">
        <v>947</v>
      </c>
      <c r="D36" s="671" t="s">
        <v>948</v>
      </c>
      <c r="E36" s="671" t="s">
        <v>949</v>
      </c>
      <c r="F36" s="238"/>
      <c r="G36" s="238"/>
      <c r="H36" s="682">
        <v>0</v>
      </c>
      <c r="I36" s="238">
        <v>2</v>
      </c>
      <c r="J36" s="238">
        <v>77.180000000000007</v>
      </c>
      <c r="K36" s="682">
        <v>1</v>
      </c>
      <c r="L36" s="238">
        <v>2</v>
      </c>
      <c r="M36" s="713">
        <v>77.180000000000007</v>
      </c>
    </row>
    <row r="37" spans="1:13" ht="14.4" customHeight="1" x14ac:dyDescent="0.3">
      <c r="A37" s="680" t="s">
        <v>1605</v>
      </c>
      <c r="B37" s="671" t="s">
        <v>1529</v>
      </c>
      <c r="C37" s="671" t="s">
        <v>1385</v>
      </c>
      <c r="D37" s="671" t="s">
        <v>1386</v>
      </c>
      <c r="E37" s="671" t="s">
        <v>1577</v>
      </c>
      <c r="F37" s="238"/>
      <c r="G37" s="238"/>
      <c r="H37" s="682">
        <v>0</v>
      </c>
      <c r="I37" s="238">
        <v>40</v>
      </c>
      <c r="J37" s="238">
        <v>3970.7999999999997</v>
      </c>
      <c r="K37" s="682">
        <v>1</v>
      </c>
      <c r="L37" s="238">
        <v>40</v>
      </c>
      <c r="M37" s="713">
        <v>3970.7999999999997</v>
      </c>
    </row>
    <row r="38" spans="1:13" ht="14.4" customHeight="1" x14ac:dyDescent="0.3">
      <c r="A38" s="680" t="s">
        <v>1605</v>
      </c>
      <c r="B38" s="671" t="s">
        <v>1530</v>
      </c>
      <c r="C38" s="671" t="s">
        <v>899</v>
      </c>
      <c r="D38" s="671" t="s">
        <v>1531</v>
      </c>
      <c r="E38" s="671" t="s">
        <v>1532</v>
      </c>
      <c r="F38" s="238"/>
      <c r="G38" s="238"/>
      <c r="H38" s="682">
        <v>0</v>
      </c>
      <c r="I38" s="238">
        <v>1</v>
      </c>
      <c r="J38" s="238">
        <v>6.98</v>
      </c>
      <c r="K38" s="682">
        <v>1</v>
      </c>
      <c r="L38" s="238">
        <v>1</v>
      </c>
      <c r="M38" s="713">
        <v>6.98</v>
      </c>
    </row>
    <row r="39" spans="1:13" ht="14.4" customHeight="1" x14ac:dyDescent="0.3">
      <c r="A39" s="680" t="s">
        <v>1605</v>
      </c>
      <c r="B39" s="671" t="s">
        <v>1538</v>
      </c>
      <c r="C39" s="671" t="s">
        <v>967</v>
      </c>
      <c r="D39" s="671" t="s">
        <v>1539</v>
      </c>
      <c r="E39" s="671" t="s">
        <v>1540</v>
      </c>
      <c r="F39" s="238"/>
      <c r="G39" s="238"/>
      <c r="H39" s="682">
        <v>0</v>
      </c>
      <c r="I39" s="238">
        <v>26</v>
      </c>
      <c r="J39" s="238">
        <v>5245.5</v>
      </c>
      <c r="K39" s="682">
        <v>1</v>
      </c>
      <c r="L39" s="238">
        <v>26</v>
      </c>
      <c r="M39" s="713">
        <v>5245.5</v>
      </c>
    </row>
    <row r="40" spans="1:13" ht="14.4" customHeight="1" x14ac:dyDescent="0.3">
      <c r="A40" s="680" t="s">
        <v>1605</v>
      </c>
      <c r="B40" s="671" t="s">
        <v>1538</v>
      </c>
      <c r="C40" s="671" t="s">
        <v>955</v>
      </c>
      <c r="D40" s="671" t="s">
        <v>1541</v>
      </c>
      <c r="E40" s="671" t="s">
        <v>1542</v>
      </c>
      <c r="F40" s="238"/>
      <c r="G40" s="238"/>
      <c r="H40" s="682">
        <v>0</v>
      </c>
      <c r="I40" s="238">
        <v>14</v>
      </c>
      <c r="J40" s="238">
        <v>3766</v>
      </c>
      <c r="K40" s="682">
        <v>1</v>
      </c>
      <c r="L40" s="238">
        <v>14</v>
      </c>
      <c r="M40" s="713">
        <v>3766</v>
      </c>
    </row>
    <row r="41" spans="1:13" ht="14.4" customHeight="1" x14ac:dyDescent="0.3">
      <c r="A41" s="680" t="s">
        <v>1605</v>
      </c>
      <c r="B41" s="671" t="s">
        <v>1543</v>
      </c>
      <c r="C41" s="671" t="s">
        <v>1770</v>
      </c>
      <c r="D41" s="671" t="s">
        <v>1771</v>
      </c>
      <c r="E41" s="671" t="s">
        <v>1537</v>
      </c>
      <c r="F41" s="238">
        <v>5</v>
      </c>
      <c r="G41" s="238">
        <v>1162.1500000000001</v>
      </c>
      <c r="H41" s="682">
        <v>1</v>
      </c>
      <c r="I41" s="238"/>
      <c r="J41" s="238"/>
      <c r="K41" s="682">
        <v>0</v>
      </c>
      <c r="L41" s="238">
        <v>5</v>
      </c>
      <c r="M41" s="713">
        <v>1162.1500000000001</v>
      </c>
    </row>
    <row r="42" spans="1:13" ht="14.4" customHeight="1" x14ac:dyDescent="0.3">
      <c r="A42" s="680" t="s">
        <v>1605</v>
      </c>
      <c r="B42" s="671" t="s">
        <v>1543</v>
      </c>
      <c r="C42" s="671" t="s">
        <v>941</v>
      </c>
      <c r="D42" s="671" t="s">
        <v>942</v>
      </c>
      <c r="E42" s="671" t="s">
        <v>939</v>
      </c>
      <c r="F42" s="238"/>
      <c r="G42" s="238"/>
      <c r="H42" s="682">
        <v>0</v>
      </c>
      <c r="I42" s="238">
        <v>6</v>
      </c>
      <c r="J42" s="238">
        <v>1394.6399999999999</v>
      </c>
      <c r="K42" s="682">
        <v>1</v>
      </c>
      <c r="L42" s="238">
        <v>6</v>
      </c>
      <c r="M42" s="713">
        <v>1394.6399999999999</v>
      </c>
    </row>
    <row r="43" spans="1:13" ht="14.4" customHeight="1" x14ac:dyDescent="0.3">
      <c r="A43" s="680" t="s">
        <v>1605</v>
      </c>
      <c r="B43" s="671" t="s">
        <v>1544</v>
      </c>
      <c r="C43" s="671" t="s">
        <v>1378</v>
      </c>
      <c r="D43" s="671" t="s">
        <v>1580</v>
      </c>
      <c r="E43" s="671" t="s">
        <v>1024</v>
      </c>
      <c r="F43" s="238"/>
      <c r="G43" s="238"/>
      <c r="H43" s="682">
        <v>0</v>
      </c>
      <c r="I43" s="238">
        <v>1</v>
      </c>
      <c r="J43" s="238">
        <v>185.9</v>
      </c>
      <c r="K43" s="682">
        <v>1</v>
      </c>
      <c r="L43" s="238">
        <v>1</v>
      </c>
      <c r="M43" s="713">
        <v>185.9</v>
      </c>
    </row>
    <row r="44" spans="1:13" ht="14.4" customHeight="1" x14ac:dyDescent="0.3">
      <c r="A44" s="680" t="s">
        <v>1605</v>
      </c>
      <c r="B44" s="671" t="s">
        <v>1581</v>
      </c>
      <c r="C44" s="671" t="s">
        <v>1662</v>
      </c>
      <c r="D44" s="671" t="s">
        <v>1303</v>
      </c>
      <c r="E44" s="671" t="s">
        <v>1663</v>
      </c>
      <c r="F44" s="238"/>
      <c r="G44" s="238"/>
      <c r="H44" s="682">
        <v>0</v>
      </c>
      <c r="I44" s="238">
        <v>1</v>
      </c>
      <c r="J44" s="238">
        <v>185.9</v>
      </c>
      <c r="K44" s="682">
        <v>1</v>
      </c>
      <c r="L44" s="238">
        <v>1</v>
      </c>
      <c r="M44" s="713">
        <v>185.9</v>
      </c>
    </row>
    <row r="45" spans="1:13" ht="14.4" customHeight="1" x14ac:dyDescent="0.3">
      <c r="A45" s="680" t="s">
        <v>1606</v>
      </c>
      <c r="B45" s="671" t="s">
        <v>1521</v>
      </c>
      <c r="C45" s="671" t="s">
        <v>1371</v>
      </c>
      <c r="D45" s="671" t="s">
        <v>1522</v>
      </c>
      <c r="E45" s="671" t="s">
        <v>1572</v>
      </c>
      <c r="F45" s="238"/>
      <c r="G45" s="238"/>
      <c r="H45" s="682">
        <v>0</v>
      </c>
      <c r="I45" s="238">
        <v>1</v>
      </c>
      <c r="J45" s="238">
        <v>465.7</v>
      </c>
      <c r="K45" s="682">
        <v>1</v>
      </c>
      <c r="L45" s="238">
        <v>1</v>
      </c>
      <c r="M45" s="713">
        <v>465.7</v>
      </c>
    </row>
    <row r="46" spans="1:13" ht="14.4" customHeight="1" x14ac:dyDescent="0.3">
      <c r="A46" s="680" t="s">
        <v>1606</v>
      </c>
      <c r="B46" s="671" t="s">
        <v>1524</v>
      </c>
      <c r="C46" s="671" t="s">
        <v>1381</v>
      </c>
      <c r="D46" s="671" t="s">
        <v>1382</v>
      </c>
      <c r="E46" s="671" t="s">
        <v>1383</v>
      </c>
      <c r="F46" s="238"/>
      <c r="G46" s="238"/>
      <c r="H46" s="682">
        <v>0</v>
      </c>
      <c r="I46" s="238">
        <v>1</v>
      </c>
      <c r="J46" s="238">
        <v>91.07</v>
      </c>
      <c r="K46" s="682">
        <v>1</v>
      </c>
      <c r="L46" s="238">
        <v>1</v>
      </c>
      <c r="M46" s="713">
        <v>91.07</v>
      </c>
    </row>
    <row r="47" spans="1:13" ht="14.4" customHeight="1" x14ac:dyDescent="0.3">
      <c r="A47" s="680" t="s">
        <v>1606</v>
      </c>
      <c r="B47" s="671" t="s">
        <v>1524</v>
      </c>
      <c r="C47" s="671" t="s">
        <v>2061</v>
      </c>
      <c r="D47" s="671" t="s">
        <v>964</v>
      </c>
      <c r="E47" s="671" t="s">
        <v>1994</v>
      </c>
      <c r="F47" s="238"/>
      <c r="G47" s="238"/>
      <c r="H47" s="682">
        <v>0</v>
      </c>
      <c r="I47" s="238">
        <v>6</v>
      </c>
      <c r="J47" s="238">
        <v>780.59999999999991</v>
      </c>
      <c r="K47" s="682">
        <v>1</v>
      </c>
      <c r="L47" s="238">
        <v>6</v>
      </c>
      <c r="M47" s="713">
        <v>780.59999999999991</v>
      </c>
    </row>
    <row r="48" spans="1:13" ht="14.4" customHeight="1" x14ac:dyDescent="0.3">
      <c r="A48" s="680" t="s">
        <v>1606</v>
      </c>
      <c r="B48" s="671" t="s">
        <v>1528</v>
      </c>
      <c r="C48" s="671" t="s">
        <v>1696</v>
      </c>
      <c r="D48" s="671" t="s">
        <v>1697</v>
      </c>
      <c r="E48" s="671" t="s">
        <v>1698</v>
      </c>
      <c r="F48" s="238"/>
      <c r="G48" s="238"/>
      <c r="H48" s="682">
        <v>0</v>
      </c>
      <c r="I48" s="238">
        <v>3</v>
      </c>
      <c r="J48" s="238">
        <v>1234.56</v>
      </c>
      <c r="K48" s="682">
        <v>1</v>
      </c>
      <c r="L48" s="238">
        <v>3</v>
      </c>
      <c r="M48" s="713">
        <v>1234.56</v>
      </c>
    </row>
    <row r="49" spans="1:13" ht="14.4" customHeight="1" x14ac:dyDescent="0.3">
      <c r="A49" s="680" t="s">
        <v>1606</v>
      </c>
      <c r="B49" s="671" t="s">
        <v>1528</v>
      </c>
      <c r="C49" s="671" t="s">
        <v>1722</v>
      </c>
      <c r="D49" s="671" t="s">
        <v>1723</v>
      </c>
      <c r="E49" s="671" t="s">
        <v>523</v>
      </c>
      <c r="F49" s="238"/>
      <c r="G49" s="238"/>
      <c r="H49" s="682">
        <v>0</v>
      </c>
      <c r="I49" s="238">
        <v>3</v>
      </c>
      <c r="J49" s="238">
        <v>462.96</v>
      </c>
      <c r="K49" s="682">
        <v>1</v>
      </c>
      <c r="L49" s="238">
        <v>3</v>
      </c>
      <c r="M49" s="713">
        <v>462.96</v>
      </c>
    </row>
    <row r="50" spans="1:13" ht="14.4" customHeight="1" x14ac:dyDescent="0.3">
      <c r="A50" s="680" t="s">
        <v>1606</v>
      </c>
      <c r="B50" s="671" t="s">
        <v>1528</v>
      </c>
      <c r="C50" s="671" t="s">
        <v>947</v>
      </c>
      <c r="D50" s="671" t="s">
        <v>948</v>
      </c>
      <c r="E50" s="671" t="s">
        <v>949</v>
      </c>
      <c r="F50" s="238"/>
      <c r="G50" s="238"/>
      <c r="H50" s="682">
        <v>0</v>
      </c>
      <c r="I50" s="238">
        <v>1</v>
      </c>
      <c r="J50" s="238">
        <v>38.590000000000003</v>
      </c>
      <c r="K50" s="682">
        <v>1</v>
      </c>
      <c r="L50" s="238">
        <v>1</v>
      </c>
      <c r="M50" s="713">
        <v>38.590000000000003</v>
      </c>
    </row>
    <row r="51" spans="1:13" ht="14.4" customHeight="1" x14ac:dyDescent="0.3">
      <c r="A51" s="680" t="s">
        <v>1606</v>
      </c>
      <c r="B51" s="671" t="s">
        <v>1529</v>
      </c>
      <c r="C51" s="671" t="s">
        <v>975</v>
      </c>
      <c r="D51" s="671" t="s">
        <v>976</v>
      </c>
      <c r="E51" s="671" t="s">
        <v>977</v>
      </c>
      <c r="F51" s="238"/>
      <c r="G51" s="238"/>
      <c r="H51" s="682">
        <v>0</v>
      </c>
      <c r="I51" s="238">
        <v>3</v>
      </c>
      <c r="J51" s="238">
        <v>397.04999999999995</v>
      </c>
      <c r="K51" s="682">
        <v>1</v>
      </c>
      <c r="L51" s="238">
        <v>3</v>
      </c>
      <c r="M51" s="713">
        <v>397.04999999999995</v>
      </c>
    </row>
    <row r="52" spans="1:13" ht="14.4" customHeight="1" x14ac:dyDescent="0.3">
      <c r="A52" s="680" t="s">
        <v>1606</v>
      </c>
      <c r="B52" s="671" t="s">
        <v>1530</v>
      </c>
      <c r="C52" s="671" t="s">
        <v>1778</v>
      </c>
      <c r="D52" s="671" t="s">
        <v>1779</v>
      </c>
      <c r="E52" s="671" t="s">
        <v>1780</v>
      </c>
      <c r="F52" s="238"/>
      <c r="G52" s="238"/>
      <c r="H52" s="682">
        <v>0</v>
      </c>
      <c r="I52" s="238">
        <v>1</v>
      </c>
      <c r="J52" s="238">
        <v>16.27</v>
      </c>
      <c r="K52" s="682">
        <v>1</v>
      </c>
      <c r="L52" s="238">
        <v>1</v>
      </c>
      <c r="M52" s="713">
        <v>16.27</v>
      </c>
    </row>
    <row r="53" spans="1:13" ht="14.4" customHeight="1" x14ac:dyDescent="0.3">
      <c r="A53" s="680" t="s">
        <v>1606</v>
      </c>
      <c r="B53" s="671" t="s">
        <v>1530</v>
      </c>
      <c r="C53" s="671" t="s">
        <v>899</v>
      </c>
      <c r="D53" s="671" t="s">
        <v>1531</v>
      </c>
      <c r="E53" s="671" t="s">
        <v>1532</v>
      </c>
      <c r="F53" s="238"/>
      <c r="G53" s="238"/>
      <c r="H53" s="682">
        <v>0</v>
      </c>
      <c r="I53" s="238">
        <v>1</v>
      </c>
      <c r="J53" s="238">
        <v>6.98</v>
      </c>
      <c r="K53" s="682">
        <v>1</v>
      </c>
      <c r="L53" s="238">
        <v>1</v>
      </c>
      <c r="M53" s="713">
        <v>6.98</v>
      </c>
    </row>
    <row r="54" spans="1:13" ht="14.4" customHeight="1" x14ac:dyDescent="0.3">
      <c r="A54" s="680" t="s">
        <v>1606</v>
      </c>
      <c r="B54" s="671" t="s">
        <v>1530</v>
      </c>
      <c r="C54" s="671" t="s">
        <v>1705</v>
      </c>
      <c r="D54" s="671" t="s">
        <v>1706</v>
      </c>
      <c r="E54" s="671" t="s">
        <v>1707</v>
      </c>
      <c r="F54" s="238"/>
      <c r="G54" s="238"/>
      <c r="H54" s="682">
        <v>0</v>
      </c>
      <c r="I54" s="238">
        <v>1</v>
      </c>
      <c r="J54" s="238">
        <v>10.73</v>
      </c>
      <c r="K54" s="682">
        <v>1</v>
      </c>
      <c r="L54" s="238">
        <v>1</v>
      </c>
      <c r="M54" s="713">
        <v>10.73</v>
      </c>
    </row>
    <row r="55" spans="1:13" ht="14.4" customHeight="1" x14ac:dyDescent="0.3">
      <c r="A55" s="680" t="s">
        <v>1606</v>
      </c>
      <c r="B55" s="671" t="s">
        <v>1534</v>
      </c>
      <c r="C55" s="671" t="s">
        <v>921</v>
      </c>
      <c r="D55" s="671" t="s">
        <v>922</v>
      </c>
      <c r="E55" s="671" t="s">
        <v>1535</v>
      </c>
      <c r="F55" s="238"/>
      <c r="G55" s="238"/>
      <c r="H55" s="682">
        <v>0</v>
      </c>
      <c r="I55" s="238">
        <v>1</v>
      </c>
      <c r="J55" s="238">
        <v>162.13</v>
      </c>
      <c r="K55" s="682">
        <v>1</v>
      </c>
      <c r="L55" s="238">
        <v>1</v>
      </c>
      <c r="M55" s="713">
        <v>162.13</v>
      </c>
    </row>
    <row r="56" spans="1:13" ht="14.4" customHeight="1" x14ac:dyDescent="0.3">
      <c r="A56" s="680" t="s">
        <v>1606</v>
      </c>
      <c r="B56" s="671" t="s">
        <v>1534</v>
      </c>
      <c r="C56" s="671" t="s">
        <v>1109</v>
      </c>
      <c r="D56" s="671" t="s">
        <v>1110</v>
      </c>
      <c r="E56" s="671" t="s">
        <v>1562</v>
      </c>
      <c r="F56" s="238"/>
      <c r="G56" s="238"/>
      <c r="H56" s="682">
        <v>0</v>
      </c>
      <c r="I56" s="238">
        <v>1</v>
      </c>
      <c r="J56" s="238">
        <v>216.16</v>
      </c>
      <c r="K56" s="682">
        <v>1</v>
      </c>
      <c r="L56" s="238">
        <v>1</v>
      </c>
      <c r="M56" s="713">
        <v>216.16</v>
      </c>
    </row>
    <row r="57" spans="1:13" ht="14.4" customHeight="1" x14ac:dyDescent="0.3">
      <c r="A57" s="680" t="s">
        <v>1606</v>
      </c>
      <c r="B57" s="671" t="s">
        <v>1538</v>
      </c>
      <c r="C57" s="671" t="s">
        <v>1805</v>
      </c>
      <c r="D57" s="671" t="s">
        <v>1734</v>
      </c>
      <c r="E57" s="671" t="s">
        <v>1066</v>
      </c>
      <c r="F57" s="238"/>
      <c r="G57" s="238"/>
      <c r="H57" s="682">
        <v>0</v>
      </c>
      <c r="I57" s="238">
        <v>2</v>
      </c>
      <c r="J57" s="238">
        <v>678.26</v>
      </c>
      <c r="K57" s="682">
        <v>1</v>
      </c>
      <c r="L57" s="238">
        <v>2</v>
      </c>
      <c r="M57" s="713">
        <v>678.26</v>
      </c>
    </row>
    <row r="58" spans="1:13" ht="14.4" customHeight="1" x14ac:dyDescent="0.3">
      <c r="A58" s="680" t="s">
        <v>1606</v>
      </c>
      <c r="B58" s="671" t="s">
        <v>1538</v>
      </c>
      <c r="C58" s="671" t="s">
        <v>967</v>
      </c>
      <c r="D58" s="671" t="s">
        <v>1539</v>
      </c>
      <c r="E58" s="671" t="s">
        <v>1540</v>
      </c>
      <c r="F58" s="238"/>
      <c r="G58" s="238"/>
      <c r="H58" s="682">
        <v>0</v>
      </c>
      <c r="I58" s="238">
        <v>1</v>
      </c>
      <c r="J58" s="238">
        <v>201.75</v>
      </c>
      <c r="K58" s="682">
        <v>1</v>
      </c>
      <c r="L58" s="238">
        <v>1</v>
      </c>
      <c r="M58" s="713">
        <v>201.75</v>
      </c>
    </row>
    <row r="59" spans="1:13" ht="14.4" customHeight="1" x14ac:dyDescent="0.3">
      <c r="A59" s="680" t="s">
        <v>1606</v>
      </c>
      <c r="B59" s="671" t="s">
        <v>1538</v>
      </c>
      <c r="C59" s="671" t="s">
        <v>955</v>
      </c>
      <c r="D59" s="671" t="s">
        <v>1541</v>
      </c>
      <c r="E59" s="671" t="s">
        <v>1542</v>
      </c>
      <c r="F59" s="238"/>
      <c r="G59" s="238"/>
      <c r="H59" s="682">
        <v>0</v>
      </c>
      <c r="I59" s="238">
        <v>6</v>
      </c>
      <c r="J59" s="238">
        <v>1614</v>
      </c>
      <c r="K59" s="682">
        <v>1</v>
      </c>
      <c r="L59" s="238">
        <v>6</v>
      </c>
      <c r="M59" s="713">
        <v>1614</v>
      </c>
    </row>
    <row r="60" spans="1:13" ht="14.4" customHeight="1" x14ac:dyDescent="0.3">
      <c r="A60" s="680" t="s">
        <v>1606</v>
      </c>
      <c r="B60" s="671" t="s">
        <v>1543</v>
      </c>
      <c r="C60" s="671" t="s">
        <v>941</v>
      </c>
      <c r="D60" s="671" t="s">
        <v>942</v>
      </c>
      <c r="E60" s="671" t="s">
        <v>939</v>
      </c>
      <c r="F60" s="238"/>
      <c r="G60" s="238"/>
      <c r="H60" s="682">
        <v>0</v>
      </c>
      <c r="I60" s="238">
        <v>17</v>
      </c>
      <c r="J60" s="238">
        <v>3951.4799999999996</v>
      </c>
      <c r="K60" s="682">
        <v>1</v>
      </c>
      <c r="L60" s="238">
        <v>17</v>
      </c>
      <c r="M60" s="713">
        <v>3951.4799999999996</v>
      </c>
    </row>
    <row r="61" spans="1:13" ht="14.4" customHeight="1" x14ac:dyDescent="0.3">
      <c r="A61" s="680" t="s">
        <v>1606</v>
      </c>
      <c r="B61" s="671" t="s">
        <v>1544</v>
      </c>
      <c r="C61" s="671" t="s">
        <v>1117</v>
      </c>
      <c r="D61" s="671" t="s">
        <v>1118</v>
      </c>
      <c r="E61" s="671" t="s">
        <v>1119</v>
      </c>
      <c r="F61" s="238"/>
      <c r="G61" s="238"/>
      <c r="H61" s="682">
        <v>0</v>
      </c>
      <c r="I61" s="238">
        <v>1</v>
      </c>
      <c r="J61" s="238">
        <v>418.37</v>
      </c>
      <c r="K61" s="682">
        <v>1</v>
      </c>
      <c r="L61" s="238">
        <v>1</v>
      </c>
      <c r="M61" s="713">
        <v>418.37</v>
      </c>
    </row>
    <row r="62" spans="1:13" ht="14.4" customHeight="1" x14ac:dyDescent="0.3">
      <c r="A62" s="680" t="s">
        <v>1607</v>
      </c>
      <c r="B62" s="671" t="s">
        <v>1538</v>
      </c>
      <c r="C62" s="671" t="s">
        <v>1736</v>
      </c>
      <c r="D62" s="671" t="s">
        <v>1737</v>
      </c>
      <c r="E62" s="671" t="s">
        <v>1738</v>
      </c>
      <c r="F62" s="238"/>
      <c r="G62" s="238"/>
      <c r="H62" s="682">
        <v>0</v>
      </c>
      <c r="I62" s="238">
        <v>1</v>
      </c>
      <c r="J62" s="238">
        <v>678.26</v>
      </c>
      <c r="K62" s="682">
        <v>1</v>
      </c>
      <c r="L62" s="238">
        <v>1</v>
      </c>
      <c r="M62" s="713">
        <v>678.26</v>
      </c>
    </row>
    <row r="63" spans="1:13" ht="14.4" customHeight="1" x14ac:dyDescent="0.3">
      <c r="A63" s="680" t="s">
        <v>1608</v>
      </c>
      <c r="B63" s="671" t="s">
        <v>1521</v>
      </c>
      <c r="C63" s="671" t="s">
        <v>1371</v>
      </c>
      <c r="D63" s="671" t="s">
        <v>1522</v>
      </c>
      <c r="E63" s="671" t="s">
        <v>1572</v>
      </c>
      <c r="F63" s="238"/>
      <c r="G63" s="238"/>
      <c r="H63" s="682">
        <v>0</v>
      </c>
      <c r="I63" s="238">
        <v>21</v>
      </c>
      <c r="J63" s="238">
        <v>9779.6999999999989</v>
      </c>
      <c r="K63" s="682">
        <v>1</v>
      </c>
      <c r="L63" s="238">
        <v>21</v>
      </c>
      <c r="M63" s="713">
        <v>9779.6999999999989</v>
      </c>
    </row>
    <row r="64" spans="1:13" ht="14.4" customHeight="1" x14ac:dyDescent="0.3">
      <c r="A64" s="680" t="s">
        <v>1608</v>
      </c>
      <c r="B64" s="671" t="s">
        <v>1524</v>
      </c>
      <c r="C64" s="671" t="s">
        <v>1898</v>
      </c>
      <c r="D64" s="671" t="s">
        <v>1366</v>
      </c>
      <c r="E64" s="671" t="s">
        <v>1899</v>
      </c>
      <c r="F64" s="238"/>
      <c r="G64" s="238"/>
      <c r="H64" s="682">
        <v>0</v>
      </c>
      <c r="I64" s="238">
        <v>8</v>
      </c>
      <c r="J64" s="238">
        <v>4625.84</v>
      </c>
      <c r="K64" s="682">
        <v>1</v>
      </c>
      <c r="L64" s="238">
        <v>8</v>
      </c>
      <c r="M64" s="713">
        <v>4625.84</v>
      </c>
    </row>
    <row r="65" spans="1:13" ht="14.4" customHeight="1" x14ac:dyDescent="0.3">
      <c r="A65" s="680" t="s">
        <v>1608</v>
      </c>
      <c r="B65" s="671" t="s">
        <v>1525</v>
      </c>
      <c r="C65" s="671" t="s">
        <v>1868</v>
      </c>
      <c r="D65" s="671" t="s">
        <v>1869</v>
      </c>
      <c r="E65" s="671" t="s">
        <v>1870</v>
      </c>
      <c r="F65" s="238"/>
      <c r="G65" s="238"/>
      <c r="H65" s="682">
        <v>0</v>
      </c>
      <c r="I65" s="238">
        <v>3</v>
      </c>
      <c r="J65" s="238">
        <v>2661.1499999999996</v>
      </c>
      <c r="K65" s="682">
        <v>1</v>
      </c>
      <c r="L65" s="238">
        <v>3</v>
      </c>
      <c r="M65" s="713">
        <v>2661.1499999999996</v>
      </c>
    </row>
    <row r="66" spans="1:13" ht="14.4" customHeight="1" x14ac:dyDescent="0.3">
      <c r="A66" s="680" t="s">
        <v>1608</v>
      </c>
      <c r="B66" s="671" t="s">
        <v>2456</v>
      </c>
      <c r="C66" s="671" t="s">
        <v>1903</v>
      </c>
      <c r="D66" s="671" t="s">
        <v>1904</v>
      </c>
      <c r="E66" s="671" t="s">
        <v>1905</v>
      </c>
      <c r="F66" s="238">
        <v>1</v>
      </c>
      <c r="G66" s="238">
        <v>612.08000000000004</v>
      </c>
      <c r="H66" s="682">
        <v>1</v>
      </c>
      <c r="I66" s="238"/>
      <c r="J66" s="238"/>
      <c r="K66" s="682">
        <v>0</v>
      </c>
      <c r="L66" s="238">
        <v>1</v>
      </c>
      <c r="M66" s="713">
        <v>612.08000000000004</v>
      </c>
    </row>
    <row r="67" spans="1:13" ht="14.4" customHeight="1" x14ac:dyDescent="0.3">
      <c r="A67" s="680" t="s">
        <v>1608</v>
      </c>
      <c r="B67" s="671" t="s">
        <v>2456</v>
      </c>
      <c r="C67" s="671" t="s">
        <v>1906</v>
      </c>
      <c r="D67" s="671" t="s">
        <v>1907</v>
      </c>
      <c r="E67" s="671" t="s">
        <v>1908</v>
      </c>
      <c r="F67" s="238">
        <v>1</v>
      </c>
      <c r="G67" s="238">
        <v>1224.1500000000001</v>
      </c>
      <c r="H67" s="682">
        <v>1</v>
      </c>
      <c r="I67" s="238"/>
      <c r="J67" s="238"/>
      <c r="K67" s="682">
        <v>0</v>
      </c>
      <c r="L67" s="238">
        <v>1</v>
      </c>
      <c r="M67" s="713">
        <v>1224.1500000000001</v>
      </c>
    </row>
    <row r="68" spans="1:13" ht="14.4" customHeight="1" x14ac:dyDescent="0.3">
      <c r="A68" s="680" t="s">
        <v>1608</v>
      </c>
      <c r="B68" s="671" t="s">
        <v>1574</v>
      </c>
      <c r="C68" s="671" t="s">
        <v>1392</v>
      </c>
      <c r="D68" s="671" t="s">
        <v>1575</v>
      </c>
      <c r="E68" s="671" t="s">
        <v>1576</v>
      </c>
      <c r="F68" s="238"/>
      <c r="G68" s="238"/>
      <c r="H68" s="682">
        <v>0</v>
      </c>
      <c r="I68" s="238">
        <v>1</v>
      </c>
      <c r="J68" s="238">
        <v>1713.59</v>
      </c>
      <c r="K68" s="682">
        <v>1</v>
      </c>
      <c r="L68" s="238">
        <v>1</v>
      </c>
      <c r="M68" s="713">
        <v>1713.59</v>
      </c>
    </row>
    <row r="69" spans="1:13" ht="14.4" customHeight="1" x14ac:dyDescent="0.3">
      <c r="A69" s="680" t="s">
        <v>1608</v>
      </c>
      <c r="B69" s="671" t="s">
        <v>1574</v>
      </c>
      <c r="C69" s="671" t="s">
        <v>2004</v>
      </c>
      <c r="D69" s="671" t="s">
        <v>2005</v>
      </c>
      <c r="E69" s="671" t="s">
        <v>2006</v>
      </c>
      <c r="F69" s="238"/>
      <c r="G69" s="238"/>
      <c r="H69" s="682">
        <v>0</v>
      </c>
      <c r="I69" s="238">
        <v>5</v>
      </c>
      <c r="J69" s="238">
        <v>15421.6</v>
      </c>
      <c r="K69" s="682">
        <v>1</v>
      </c>
      <c r="L69" s="238">
        <v>5</v>
      </c>
      <c r="M69" s="713">
        <v>15421.6</v>
      </c>
    </row>
    <row r="70" spans="1:13" ht="14.4" customHeight="1" x14ac:dyDescent="0.3">
      <c r="A70" s="680" t="s">
        <v>1608</v>
      </c>
      <c r="B70" s="671" t="s">
        <v>2457</v>
      </c>
      <c r="C70" s="671" t="s">
        <v>1927</v>
      </c>
      <c r="D70" s="671" t="s">
        <v>1928</v>
      </c>
      <c r="E70" s="671" t="s">
        <v>745</v>
      </c>
      <c r="F70" s="238"/>
      <c r="G70" s="238"/>
      <c r="H70" s="682">
        <v>0</v>
      </c>
      <c r="I70" s="238">
        <v>40</v>
      </c>
      <c r="J70" s="238">
        <v>39086</v>
      </c>
      <c r="K70" s="682">
        <v>1</v>
      </c>
      <c r="L70" s="238">
        <v>40</v>
      </c>
      <c r="M70" s="713">
        <v>39086</v>
      </c>
    </row>
    <row r="71" spans="1:13" ht="14.4" customHeight="1" x14ac:dyDescent="0.3">
      <c r="A71" s="680" t="s">
        <v>1608</v>
      </c>
      <c r="B71" s="671" t="s">
        <v>2457</v>
      </c>
      <c r="C71" s="671" t="s">
        <v>1937</v>
      </c>
      <c r="D71" s="671" t="s">
        <v>1938</v>
      </c>
      <c r="E71" s="671" t="s">
        <v>1774</v>
      </c>
      <c r="F71" s="238">
        <v>2</v>
      </c>
      <c r="G71" s="238">
        <v>1464.52</v>
      </c>
      <c r="H71" s="682">
        <v>1</v>
      </c>
      <c r="I71" s="238"/>
      <c r="J71" s="238"/>
      <c r="K71" s="682">
        <v>0</v>
      </c>
      <c r="L71" s="238">
        <v>2</v>
      </c>
      <c r="M71" s="713">
        <v>1464.52</v>
      </c>
    </row>
    <row r="72" spans="1:13" ht="14.4" customHeight="1" x14ac:dyDescent="0.3">
      <c r="A72" s="680" t="s">
        <v>1608</v>
      </c>
      <c r="B72" s="671" t="s">
        <v>2457</v>
      </c>
      <c r="C72" s="671" t="s">
        <v>1929</v>
      </c>
      <c r="D72" s="671" t="s">
        <v>1930</v>
      </c>
      <c r="E72" s="671" t="s">
        <v>1931</v>
      </c>
      <c r="F72" s="238">
        <v>4</v>
      </c>
      <c r="G72" s="238">
        <v>0</v>
      </c>
      <c r="H72" s="682"/>
      <c r="I72" s="238"/>
      <c r="J72" s="238"/>
      <c r="K72" s="682"/>
      <c r="L72" s="238">
        <v>4</v>
      </c>
      <c r="M72" s="713">
        <v>0</v>
      </c>
    </row>
    <row r="73" spans="1:13" ht="14.4" customHeight="1" x14ac:dyDescent="0.3">
      <c r="A73" s="680" t="s">
        <v>1608</v>
      </c>
      <c r="B73" s="671" t="s">
        <v>2457</v>
      </c>
      <c r="C73" s="671" t="s">
        <v>1934</v>
      </c>
      <c r="D73" s="671" t="s">
        <v>1935</v>
      </c>
      <c r="E73" s="671" t="s">
        <v>1936</v>
      </c>
      <c r="F73" s="238">
        <v>3</v>
      </c>
      <c r="G73" s="238">
        <v>0</v>
      </c>
      <c r="H73" s="682"/>
      <c r="I73" s="238"/>
      <c r="J73" s="238"/>
      <c r="K73" s="682"/>
      <c r="L73" s="238">
        <v>3</v>
      </c>
      <c r="M73" s="713">
        <v>0</v>
      </c>
    </row>
    <row r="74" spans="1:13" ht="14.4" customHeight="1" x14ac:dyDescent="0.3">
      <c r="A74" s="680" t="s">
        <v>1608</v>
      </c>
      <c r="B74" s="671" t="s">
        <v>1528</v>
      </c>
      <c r="C74" s="671" t="s">
        <v>1890</v>
      </c>
      <c r="D74" s="671" t="s">
        <v>1891</v>
      </c>
      <c r="E74" s="671" t="s">
        <v>1698</v>
      </c>
      <c r="F74" s="238">
        <v>3</v>
      </c>
      <c r="G74" s="238">
        <v>4347.84</v>
      </c>
      <c r="H74" s="682">
        <v>1</v>
      </c>
      <c r="I74" s="238"/>
      <c r="J74" s="238"/>
      <c r="K74" s="682">
        <v>0</v>
      </c>
      <c r="L74" s="238">
        <v>3</v>
      </c>
      <c r="M74" s="713">
        <v>4347.84</v>
      </c>
    </row>
    <row r="75" spans="1:13" ht="14.4" customHeight="1" x14ac:dyDescent="0.3">
      <c r="A75" s="680" t="s">
        <v>1608</v>
      </c>
      <c r="B75" s="671" t="s">
        <v>1528</v>
      </c>
      <c r="C75" s="671" t="s">
        <v>1892</v>
      </c>
      <c r="D75" s="671" t="s">
        <v>1893</v>
      </c>
      <c r="E75" s="671" t="s">
        <v>1698</v>
      </c>
      <c r="F75" s="238">
        <v>3</v>
      </c>
      <c r="G75" s="238">
        <v>1234.56</v>
      </c>
      <c r="H75" s="682">
        <v>1</v>
      </c>
      <c r="I75" s="238"/>
      <c r="J75" s="238"/>
      <c r="K75" s="682">
        <v>0</v>
      </c>
      <c r="L75" s="238">
        <v>3</v>
      </c>
      <c r="M75" s="713">
        <v>1234.56</v>
      </c>
    </row>
    <row r="76" spans="1:13" ht="14.4" customHeight="1" x14ac:dyDescent="0.3">
      <c r="A76" s="680" t="s">
        <v>1608</v>
      </c>
      <c r="B76" s="671" t="s">
        <v>1528</v>
      </c>
      <c r="C76" s="671" t="s">
        <v>1696</v>
      </c>
      <c r="D76" s="671" t="s">
        <v>1697</v>
      </c>
      <c r="E76" s="671" t="s">
        <v>1698</v>
      </c>
      <c r="F76" s="238"/>
      <c r="G76" s="238"/>
      <c r="H76" s="682">
        <v>0</v>
      </c>
      <c r="I76" s="238">
        <v>41</v>
      </c>
      <c r="J76" s="238">
        <v>16872.32</v>
      </c>
      <c r="K76" s="682">
        <v>1</v>
      </c>
      <c r="L76" s="238">
        <v>41</v>
      </c>
      <c r="M76" s="713">
        <v>16872.32</v>
      </c>
    </row>
    <row r="77" spans="1:13" ht="14.4" customHeight="1" x14ac:dyDescent="0.3">
      <c r="A77" s="680" t="s">
        <v>1608</v>
      </c>
      <c r="B77" s="671" t="s">
        <v>1528</v>
      </c>
      <c r="C77" s="671" t="s">
        <v>1722</v>
      </c>
      <c r="D77" s="671" t="s">
        <v>1723</v>
      </c>
      <c r="E77" s="671" t="s">
        <v>523</v>
      </c>
      <c r="F77" s="238"/>
      <c r="G77" s="238"/>
      <c r="H77" s="682">
        <v>0</v>
      </c>
      <c r="I77" s="238">
        <v>9</v>
      </c>
      <c r="J77" s="238">
        <v>1388.8799999999999</v>
      </c>
      <c r="K77" s="682">
        <v>1</v>
      </c>
      <c r="L77" s="238">
        <v>9</v>
      </c>
      <c r="M77" s="713">
        <v>1388.8799999999999</v>
      </c>
    </row>
    <row r="78" spans="1:13" ht="14.4" customHeight="1" x14ac:dyDescent="0.3">
      <c r="A78" s="680" t="s">
        <v>1608</v>
      </c>
      <c r="B78" s="671" t="s">
        <v>1528</v>
      </c>
      <c r="C78" s="671" t="s">
        <v>947</v>
      </c>
      <c r="D78" s="671" t="s">
        <v>948</v>
      </c>
      <c r="E78" s="671" t="s">
        <v>949</v>
      </c>
      <c r="F78" s="238"/>
      <c r="G78" s="238"/>
      <c r="H78" s="682">
        <v>0</v>
      </c>
      <c r="I78" s="238">
        <v>13</v>
      </c>
      <c r="J78" s="238">
        <v>501.67</v>
      </c>
      <c r="K78" s="682">
        <v>1</v>
      </c>
      <c r="L78" s="238">
        <v>13</v>
      </c>
      <c r="M78" s="713">
        <v>501.67</v>
      </c>
    </row>
    <row r="79" spans="1:13" ht="14.4" customHeight="1" x14ac:dyDescent="0.3">
      <c r="A79" s="680" t="s">
        <v>1608</v>
      </c>
      <c r="B79" s="671" t="s">
        <v>1528</v>
      </c>
      <c r="C79" s="671" t="s">
        <v>1894</v>
      </c>
      <c r="D79" s="671" t="s">
        <v>1895</v>
      </c>
      <c r="E79" s="671" t="s">
        <v>949</v>
      </c>
      <c r="F79" s="238">
        <v>5</v>
      </c>
      <c r="G79" s="238">
        <v>192.95000000000002</v>
      </c>
      <c r="H79" s="682">
        <v>1</v>
      </c>
      <c r="I79" s="238"/>
      <c r="J79" s="238"/>
      <c r="K79" s="682">
        <v>0</v>
      </c>
      <c r="L79" s="238">
        <v>5</v>
      </c>
      <c r="M79" s="713">
        <v>192.95000000000002</v>
      </c>
    </row>
    <row r="80" spans="1:13" ht="14.4" customHeight="1" x14ac:dyDescent="0.3">
      <c r="A80" s="680" t="s">
        <v>1608</v>
      </c>
      <c r="B80" s="671" t="s">
        <v>1528</v>
      </c>
      <c r="C80" s="671" t="s">
        <v>1896</v>
      </c>
      <c r="D80" s="671" t="s">
        <v>1897</v>
      </c>
      <c r="E80" s="671" t="s">
        <v>523</v>
      </c>
      <c r="F80" s="238">
        <v>3</v>
      </c>
      <c r="G80" s="238">
        <v>462.99</v>
      </c>
      <c r="H80" s="682">
        <v>1</v>
      </c>
      <c r="I80" s="238"/>
      <c r="J80" s="238"/>
      <c r="K80" s="682">
        <v>0</v>
      </c>
      <c r="L80" s="238">
        <v>3</v>
      </c>
      <c r="M80" s="713">
        <v>462.99</v>
      </c>
    </row>
    <row r="81" spans="1:13" ht="14.4" customHeight="1" x14ac:dyDescent="0.3">
      <c r="A81" s="680" t="s">
        <v>1608</v>
      </c>
      <c r="B81" s="671" t="s">
        <v>2458</v>
      </c>
      <c r="C81" s="671" t="s">
        <v>1815</v>
      </c>
      <c r="D81" s="671" t="s">
        <v>1816</v>
      </c>
      <c r="E81" s="671" t="s">
        <v>1817</v>
      </c>
      <c r="F81" s="238">
        <v>3</v>
      </c>
      <c r="G81" s="238">
        <v>2142.42</v>
      </c>
      <c r="H81" s="682">
        <v>1</v>
      </c>
      <c r="I81" s="238"/>
      <c r="J81" s="238"/>
      <c r="K81" s="682">
        <v>0</v>
      </c>
      <c r="L81" s="238">
        <v>3</v>
      </c>
      <c r="M81" s="713">
        <v>2142.42</v>
      </c>
    </row>
    <row r="82" spans="1:13" ht="14.4" customHeight="1" x14ac:dyDescent="0.3">
      <c r="A82" s="680" t="s">
        <v>1608</v>
      </c>
      <c r="B82" s="671" t="s">
        <v>2458</v>
      </c>
      <c r="C82" s="671" t="s">
        <v>1640</v>
      </c>
      <c r="D82" s="671" t="s">
        <v>1641</v>
      </c>
      <c r="E82" s="671" t="s">
        <v>1642</v>
      </c>
      <c r="F82" s="238"/>
      <c r="G82" s="238"/>
      <c r="H82" s="682">
        <v>0</v>
      </c>
      <c r="I82" s="238">
        <v>5</v>
      </c>
      <c r="J82" s="238">
        <v>28946.2</v>
      </c>
      <c r="K82" s="682">
        <v>1</v>
      </c>
      <c r="L82" s="238">
        <v>5</v>
      </c>
      <c r="M82" s="713">
        <v>28946.2</v>
      </c>
    </row>
    <row r="83" spans="1:13" ht="14.4" customHeight="1" x14ac:dyDescent="0.3">
      <c r="A83" s="680" t="s">
        <v>1608</v>
      </c>
      <c r="B83" s="671" t="s">
        <v>2458</v>
      </c>
      <c r="C83" s="671" t="s">
        <v>1818</v>
      </c>
      <c r="D83" s="671" t="s">
        <v>1819</v>
      </c>
      <c r="E83" s="671" t="s">
        <v>1817</v>
      </c>
      <c r="F83" s="238">
        <v>4</v>
      </c>
      <c r="G83" s="238">
        <v>3287.6</v>
      </c>
      <c r="H83" s="682">
        <v>1</v>
      </c>
      <c r="I83" s="238"/>
      <c r="J83" s="238"/>
      <c r="K83" s="682">
        <v>0</v>
      </c>
      <c r="L83" s="238">
        <v>4</v>
      </c>
      <c r="M83" s="713">
        <v>3287.6</v>
      </c>
    </row>
    <row r="84" spans="1:13" ht="14.4" customHeight="1" x14ac:dyDescent="0.3">
      <c r="A84" s="680" t="s">
        <v>1608</v>
      </c>
      <c r="B84" s="671" t="s">
        <v>1529</v>
      </c>
      <c r="C84" s="671" t="s">
        <v>1385</v>
      </c>
      <c r="D84" s="671" t="s">
        <v>1386</v>
      </c>
      <c r="E84" s="671" t="s">
        <v>1577</v>
      </c>
      <c r="F84" s="238"/>
      <c r="G84" s="238"/>
      <c r="H84" s="682">
        <v>0</v>
      </c>
      <c r="I84" s="238">
        <v>2</v>
      </c>
      <c r="J84" s="238">
        <v>198.54</v>
      </c>
      <c r="K84" s="682">
        <v>1</v>
      </c>
      <c r="L84" s="238">
        <v>2</v>
      </c>
      <c r="M84" s="713">
        <v>198.54</v>
      </c>
    </row>
    <row r="85" spans="1:13" ht="14.4" customHeight="1" x14ac:dyDescent="0.3">
      <c r="A85" s="680" t="s">
        <v>1608</v>
      </c>
      <c r="B85" s="671" t="s">
        <v>1529</v>
      </c>
      <c r="C85" s="671" t="s">
        <v>975</v>
      </c>
      <c r="D85" s="671" t="s">
        <v>976</v>
      </c>
      <c r="E85" s="671" t="s">
        <v>977</v>
      </c>
      <c r="F85" s="238"/>
      <c r="G85" s="238"/>
      <c r="H85" s="682">
        <v>0</v>
      </c>
      <c r="I85" s="238">
        <v>8</v>
      </c>
      <c r="J85" s="238">
        <v>1058.8</v>
      </c>
      <c r="K85" s="682">
        <v>1</v>
      </c>
      <c r="L85" s="238">
        <v>8</v>
      </c>
      <c r="M85" s="713">
        <v>1058.8</v>
      </c>
    </row>
    <row r="86" spans="1:13" ht="14.4" customHeight="1" x14ac:dyDescent="0.3">
      <c r="A86" s="680" t="s">
        <v>1608</v>
      </c>
      <c r="B86" s="671" t="s">
        <v>1529</v>
      </c>
      <c r="C86" s="671" t="s">
        <v>1964</v>
      </c>
      <c r="D86" s="671" t="s">
        <v>1637</v>
      </c>
      <c r="E86" s="671" t="s">
        <v>1965</v>
      </c>
      <c r="F86" s="238"/>
      <c r="G86" s="238"/>
      <c r="H86" s="682">
        <v>0</v>
      </c>
      <c r="I86" s="238">
        <v>34</v>
      </c>
      <c r="J86" s="238">
        <v>6007.1200000000008</v>
      </c>
      <c r="K86" s="682">
        <v>1</v>
      </c>
      <c r="L86" s="238">
        <v>34</v>
      </c>
      <c r="M86" s="713">
        <v>6007.1200000000008</v>
      </c>
    </row>
    <row r="87" spans="1:13" ht="14.4" customHeight="1" x14ac:dyDescent="0.3">
      <c r="A87" s="680" t="s">
        <v>1608</v>
      </c>
      <c r="B87" s="671" t="s">
        <v>1529</v>
      </c>
      <c r="C87" s="671" t="s">
        <v>1966</v>
      </c>
      <c r="D87" s="671" t="s">
        <v>1967</v>
      </c>
      <c r="E87" s="671" t="s">
        <v>1968</v>
      </c>
      <c r="F87" s="238">
        <v>2</v>
      </c>
      <c r="G87" s="238">
        <v>441.14</v>
      </c>
      <c r="H87" s="682">
        <v>1</v>
      </c>
      <c r="I87" s="238"/>
      <c r="J87" s="238"/>
      <c r="K87" s="682">
        <v>0</v>
      </c>
      <c r="L87" s="238">
        <v>2</v>
      </c>
      <c r="M87" s="713">
        <v>441.14</v>
      </c>
    </row>
    <row r="88" spans="1:13" ht="14.4" customHeight="1" x14ac:dyDescent="0.3">
      <c r="A88" s="680" t="s">
        <v>1608</v>
      </c>
      <c r="B88" s="671" t="s">
        <v>1530</v>
      </c>
      <c r="C88" s="671" t="s">
        <v>1808</v>
      </c>
      <c r="D88" s="671" t="s">
        <v>1809</v>
      </c>
      <c r="E88" s="671" t="s">
        <v>1810</v>
      </c>
      <c r="F88" s="238">
        <v>3</v>
      </c>
      <c r="G88" s="238">
        <v>176.97</v>
      </c>
      <c r="H88" s="682">
        <v>1</v>
      </c>
      <c r="I88" s="238"/>
      <c r="J88" s="238"/>
      <c r="K88" s="682">
        <v>0</v>
      </c>
      <c r="L88" s="238">
        <v>3</v>
      </c>
      <c r="M88" s="713">
        <v>176.97</v>
      </c>
    </row>
    <row r="89" spans="1:13" ht="14.4" customHeight="1" x14ac:dyDescent="0.3">
      <c r="A89" s="680" t="s">
        <v>1608</v>
      </c>
      <c r="B89" s="671" t="s">
        <v>1530</v>
      </c>
      <c r="C89" s="671" t="s">
        <v>1811</v>
      </c>
      <c r="D89" s="671" t="s">
        <v>1812</v>
      </c>
      <c r="E89" s="671" t="s">
        <v>1317</v>
      </c>
      <c r="F89" s="238">
        <v>5</v>
      </c>
      <c r="G89" s="238">
        <v>88.450000000000017</v>
      </c>
      <c r="H89" s="682">
        <v>1</v>
      </c>
      <c r="I89" s="238"/>
      <c r="J89" s="238"/>
      <c r="K89" s="682">
        <v>0</v>
      </c>
      <c r="L89" s="238">
        <v>5</v>
      </c>
      <c r="M89" s="713">
        <v>88.450000000000017</v>
      </c>
    </row>
    <row r="90" spans="1:13" ht="14.4" customHeight="1" x14ac:dyDescent="0.3">
      <c r="A90" s="680" t="s">
        <v>1608</v>
      </c>
      <c r="B90" s="671" t="s">
        <v>1530</v>
      </c>
      <c r="C90" s="671" t="s">
        <v>1813</v>
      </c>
      <c r="D90" s="671" t="s">
        <v>1814</v>
      </c>
      <c r="E90" s="671" t="s">
        <v>1532</v>
      </c>
      <c r="F90" s="238">
        <v>5</v>
      </c>
      <c r="G90" s="238">
        <v>26.85</v>
      </c>
      <c r="H90" s="682">
        <v>1</v>
      </c>
      <c r="I90" s="238"/>
      <c r="J90" s="238"/>
      <c r="K90" s="682">
        <v>0</v>
      </c>
      <c r="L90" s="238">
        <v>5</v>
      </c>
      <c r="M90" s="713">
        <v>26.85</v>
      </c>
    </row>
    <row r="91" spans="1:13" ht="14.4" customHeight="1" x14ac:dyDescent="0.3">
      <c r="A91" s="680" t="s">
        <v>1608</v>
      </c>
      <c r="B91" s="671" t="s">
        <v>1530</v>
      </c>
      <c r="C91" s="671" t="s">
        <v>1356</v>
      </c>
      <c r="D91" s="671" t="s">
        <v>1578</v>
      </c>
      <c r="E91" s="671" t="s">
        <v>1317</v>
      </c>
      <c r="F91" s="238"/>
      <c r="G91" s="238"/>
      <c r="H91" s="682">
        <v>0</v>
      </c>
      <c r="I91" s="238">
        <v>15</v>
      </c>
      <c r="J91" s="238">
        <v>265.35000000000002</v>
      </c>
      <c r="K91" s="682">
        <v>1</v>
      </c>
      <c r="L91" s="238">
        <v>15</v>
      </c>
      <c r="M91" s="713">
        <v>265.35000000000002</v>
      </c>
    </row>
    <row r="92" spans="1:13" ht="14.4" customHeight="1" x14ac:dyDescent="0.3">
      <c r="A92" s="680" t="s">
        <v>1608</v>
      </c>
      <c r="B92" s="671" t="s">
        <v>1533</v>
      </c>
      <c r="C92" s="671" t="s">
        <v>1752</v>
      </c>
      <c r="D92" s="671" t="s">
        <v>834</v>
      </c>
      <c r="E92" s="671" t="s">
        <v>1753</v>
      </c>
      <c r="F92" s="238"/>
      <c r="G92" s="238"/>
      <c r="H92" s="682">
        <v>0</v>
      </c>
      <c r="I92" s="238">
        <v>2</v>
      </c>
      <c r="J92" s="238">
        <v>1441.08</v>
      </c>
      <c r="K92" s="682">
        <v>1</v>
      </c>
      <c r="L92" s="238">
        <v>2</v>
      </c>
      <c r="M92" s="713">
        <v>1441.08</v>
      </c>
    </row>
    <row r="93" spans="1:13" ht="14.4" customHeight="1" x14ac:dyDescent="0.3">
      <c r="A93" s="680" t="s">
        <v>1608</v>
      </c>
      <c r="B93" s="671" t="s">
        <v>1534</v>
      </c>
      <c r="C93" s="671" t="s">
        <v>1834</v>
      </c>
      <c r="D93" s="671" t="s">
        <v>1110</v>
      </c>
      <c r="E93" s="671" t="s">
        <v>663</v>
      </c>
      <c r="F93" s="238"/>
      <c r="G93" s="238"/>
      <c r="H93" s="682">
        <v>0</v>
      </c>
      <c r="I93" s="238">
        <v>3</v>
      </c>
      <c r="J93" s="238">
        <v>648.48</v>
      </c>
      <c r="K93" s="682">
        <v>1</v>
      </c>
      <c r="L93" s="238">
        <v>3</v>
      </c>
      <c r="M93" s="713">
        <v>648.48</v>
      </c>
    </row>
    <row r="94" spans="1:13" ht="14.4" customHeight="1" x14ac:dyDescent="0.3">
      <c r="A94" s="680" t="s">
        <v>1608</v>
      </c>
      <c r="B94" s="671" t="s">
        <v>1534</v>
      </c>
      <c r="C94" s="671" t="s">
        <v>921</v>
      </c>
      <c r="D94" s="671" t="s">
        <v>922</v>
      </c>
      <c r="E94" s="671" t="s">
        <v>1535</v>
      </c>
      <c r="F94" s="238"/>
      <c r="G94" s="238"/>
      <c r="H94" s="682">
        <v>0</v>
      </c>
      <c r="I94" s="238">
        <v>2</v>
      </c>
      <c r="J94" s="238">
        <v>324.26</v>
      </c>
      <c r="K94" s="682">
        <v>1</v>
      </c>
      <c r="L94" s="238">
        <v>2</v>
      </c>
      <c r="M94" s="713">
        <v>324.26</v>
      </c>
    </row>
    <row r="95" spans="1:13" ht="14.4" customHeight="1" x14ac:dyDescent="0.3">
      <c r="A95" s="680" t="s">
        <v>1608</v>
      </c>
      <c r="B95" s="671" t="s">
        <v>1534</v>
      </c>
      <c r="C95" s="671" t="s">
        <v>1109</v>
      </c>
      <c r="D95" s="671" t="s">
        <v>1110</v>
      </c>
      <c r="E95" s="671" t="s">
        <v>1562</v>
      </c>
      <c r="F95" s="238"/>
      <c r="G95" s="238"/>
      <c r="H95" s="682">
        <v>0</v>
      </c>
      <c r="I95" s="238">
        <v>51</v>
      </c>
      <c r="J95" s="238">
        <v>11024.16</v>
      </c>
      <c r="K95" s="682">
        <v>1</v>
      </c>
      <c r="L95" s="238">
        <v>51</v>
      </c>
      <c r="M95" s="713">
        <v>11024.16</v>
      </c>
    </row>
    <row r="96" spans="1:13" ht="14.4" customHeight="1" x14ac:dyDescent="0.3">
      <c r="A96" s="680" t="s">
        <v>1608</v>
      </c>
      <c r="B96" s="671" t="s">
        <v>1534</v>
      </c>
      <c r="C96" s="671" t="s">
        <v>1835</v>
      </c>
      <c r="D96" s="671" t="s">
        <v>1110</v>
      </c>
      <c r="E96" s="671" t="s">
        <v>1836</v>
      </c>
      <c r="F96" s="238"/>
      <c r="G96" s="238"/>
      <c r="H96" s="682">
        <v>0</v>
      </c>
      <c r="I96" s="238">
        <v>6</v>
      </c>
      <c r="J96" s="238">
        <v>2593.92</v>
      </c>
      <c r="K96" s="682">
        <v>1</v>
      </c>
      <c r="L96" s="238">
        <v>6</v>
      </c>
      <c r="M96" s="713">
        <v>2593.92</v>
      </c>
    </row>
    <row r="97" spans="1:13" ht="14.4" customHeight="1" x14ac:dyDescent="0.3">
      <c r="A97" s="680" t="s">
        <v>1608</v>
      </c>
      <c r="B97" s="671" t="s">
        <v>1579</v>
      </c>
      <c r="C97" s="671" t="s">
        <v>1375</v>
      </c>
      <c r="D97" s="671" t="s">
        <v>1376</v>
      </c>
      <c r="E97" s="671" t="s">
        <v>663</v>
      </c>
      <c r="F97" s="238"/>
      <c r="G97" s="238"/>
      <c r="H97" s="682">
        <v>0</v>
      </c>
      <c r="I97" s="238">
        <v>1</v>
      </c>
      <c r="J97" s="238">
        <v>339.13</v>
      </c>
      <c r="K97" s="682">
        <v>1</v>
      </c>
      <c r="L97" s="238">
        <v>1</v>
      </c>
      <c r="M97" s="713">
        <v>339.13</v>
      </c>
    </row>
    <row r="98" spans="1:13" ht="14.4" customHeight="1" x14ac:dyDescent="0.3">
      <c r="A98" s="680" t="s">
        <v>1608</v>
      </c>
      <c r="B98" s="671" t="s">
        <v>1579</v>
      </c>
      <c r="C98" s="671" t="s">
        <v>1949</v>
      </c>
      <c r="D98" s="671" t="s">
        <v>1376</v>
      </c>
      <c r="E98" s="671" t="s">
        <v>1552</v>
      </c>
      <c r="F98" s="238"/>
      <c r="G98" s="238"/>
      <c r="H98" s="682">
        <v>0</v>
      </c>
      <c r="I98" s="238">
        <v>7</v>
      </c>
      <c r="J98" s="238">
        <v>7913.01</v>
      </c>
      <c r="K98" s="682">
        <v>1</v>
      </c>
      <c r="L98" s="238">
        <v>7</v>
      </c>
      <c r="M98" s="713">
        <v>7913.01</v>
      </c>
    </row>
    <row r="99" spans="1:13" ht="14.4" customHeight="1" x14ac:dyDescent="0.3">
      <c r="A99" s="680" t="s">
        <v>1608</v>
      </c>
      <c r="B99" s="671" t="s">
        <v>1579</v>
      </c>
      <c r="C99" s="671" t="s">
        <v>1952</v>
      </c>
      <c r="D99" s="671" t="s">
        <v>1953</v>
      </c>
      <c r="E99" s="671" t="s">
        <v>663</v>
      </c>
      <c r="F99" s="238">
        <v>3</v>
      </c>
      <c r="G99" s="238">
        <v>648.48</v>
      </c>
      <c r="H99" s="682">
        <v>1</v>
      </c>
      <c r="I99" s="238"/>
      <c r="J99" s="238"/>
      <c r="K99" s="682">
        <v>0</v>
      </c>
      <c r="L99" s="238">
        <v>3</v>
      </c>
      <c r="M99" s="713">
        <v>648.48</v>
      </c>
    </row>
    <row r="100" spans="1:13" ht="14.4" customHeight="1" x14ac:dyDescent="0.3">
      <c r="A100" s="680" t="s">
        <v>1608</v>
      </c>
      <c r="B100" s="671" t="s">
        <v>1579</v>
      </c>
      <c r="C100" s="671" t="s">
        <v>1950</v>
      </c>
      <c r="D100" s="671" t="s">
        <v>1951</v>
      </c>
      <c r="E100" s="671" t="s">
        <v>663</v>
      </c>
      <c r="F100" s="238">
        <v>10</v>
      </c>
      <c r="G100" s="238">
        <v>2161.6000000000004</v>
      </c>
      <c r="H100" s="682">
        <v>1</v>
      </c>
      <c r="I100" s="238"/>
      <c r="J100" s="238"/>
      <c r="K100" s="682">
        <v>0</v>
      </c>
      <c r="L100" s="238">
        <v>10</v>
      </c>
      <c r="M100" s="713">
        <v>2161.6000000000004</v>
      </c>
    </row>
    <row r="101" spans="1:13" ht="14.4" customHeight="1" x14ac:dyDescent="0.3">
      <c r="A101" s="680" t="s">
        <v>1608</v>
      </c>
      <c r="B101" s="671" t="s">
        <v>1538</v>
      </c>
      <c r="C101" s="671" t="s">
        <v>1805</v>
      </c>
      <c r="D101" s="671" t="s">
        <v>1734</v>
      </c>
      <c r="E101" s="671" t="s">
        <v>1066</v>
      </c>
      <c r="F101" s="238"/>
      <c r="G101" s="238"/>
      <c r="H101" s="682">
        <v>0</v>
      </c>
      <c r="I101" s="238">
        <v>1</v>
      </c>
      <c r="J101" s="238">
        <v>339.13</v>
      </c>
      <c r="K101" s="682">
        <v>1</v>
      </c>
      <c r="L101" s="238">
        <v>1</v>
      </c>
      <c r="M101" s="713">
        <v>339.13</v>
      </c>
    </row>
    <row r="102" spans="1:13" ht="14.4" customHeight="1" x14ac:dyDescent="0.3">
      <c r="A102" s="680" t="s">
        <v>1608</v>
      </c>
      <c r="B102" s="671" t="s">
        <v>1538</v>
      </c>
      <c r="C102" s="671" t="s">
        <v>1733</v>
      </c>
      <c r="D102" s="671" t="s">
        <v>1734</v>
      </c>
      <c r="E102" s="671" t="s">
        <v>1735</v>
      </c>
      <c r="F102" s="238"/>
      <c r="G102" s="238"/>
      <c r="H102" s="682">
        <v>0</v>
      </c>
      <c r="I102" s="238">
        <v>1</v>
      </c>
      <c r="J102" s="238">
        <v>1130.43</v>
      </c>
      <c r="K102" s="682">
        <v>1</v>
      </c>
      <c r="L102" s="238">
        <v>1</v>
      </c>
      <c r="M102" s="713">
        <v>1130.43</v>
      </c>
    </row>
    <row r="103" spans="1:13" ht="14.4" customHeight="1" x14ac:dyDescent="0.3">
      <c r="A103" s="680" t="s">
        <v>1608</v>
      </c>
      <c r="B103" s="671" t="s">
        <v>1538</v>
      </c>
      <c r="C103" s="671" t="s">
        <v>1736</v>
      </c>
      <c r="D103" s="671" t="s">
        <v>1737</v>
      </c>
      <c r="E103" s="671" t="s">
        <v>1738</v>
      </c>
      <c r="F103" s="238"/>
      <c r="G103" s="238"/>
      <c r="H103" s="682">
        <v>0</v>
      </c>
      <c r="I103" s="238">
        <v>47</v>
      </c>
      <c r="J103" s="238">
        <v>31878.219999999998</v>
      </c>
      <c r="K103" s="682">
        <v>1</v>
      </c>
      <c r="L103" s="238">
        <v>47</v>
      </c>
      <c r="M103" s="713">
        <v>31878.219999999998</v>
      </c>
    </row>
    <row r="104" spans="1:13" ht="14.4" customHeight="1" x14ac:dyDescent="0.3">
      <c r="A104" s="680" t="s">
        <v>1608</v>
      </c>
      <c r="B104" s="671" t="s">
        <v>1538</v>
      </c>
      <c r="C104" s="671" t="s">
        <v>1975</v>
      </c>
      <c r="D104" s="671" t="s">
        <v>1976</v>
      </c>
      <c r="E104" s="671" t="s">
        <v>1542</v>
      </c>
      <c r="F104" s="238">
        <v>2</v>
      </c>
      <c r="G104" s="238">
        <v>538</v>
      </c>
      <c r="H104" s="682">
        <v>1</v>
      </c>
      <c r="I104" s="238"/>
      <c r="J104" s="238"/>
      <c r="K104" s="682">
        <v>0</v>
      </c>
      <c r="L104" s="238">
        <v>2</v>
      </c>
      <c r="M104" s="713">
        <v>538</v>
      </c>
    </row>
    <row r="105" spans="1:13" ht="14.4" customHeight="1" x14ac:dyDescent="0.3">
      <c r="A105" s="680" t="s">
        <v>1608</v>
      </c>
      <c r="B105" s="671" t="s">
        <v>1538</v>
      </c>
      <c r="C105" s="671" t="s">
        <v>1977</v>
      </c>
      <c r="D105" s="671" t="s">
        <v>1978</v>
      </c>
      <c r="E105" s="671" t="s">
        <v>1540</v>
      </c>
      <c r="F105" s="238">
        <v>2</v>
      </c>
      <c r="G105" s="238">
        <v>403.5</v>
      </c>
      <c r="H105" s="682">
        <v>1</v>
      </c>
      <c r="I105" s="238"/>
      <c r="J105" s="238"/>
      <c r="K105" s="682">
        <v>0</v>
      </c>
      <c r="L105" s="238">
        <v>2</v>
      </c>
      <c r="M105" s="713">
        <v>403.5</v>
      </c>
    </row>
    <row r="106" spans="1:13" ht="14.4" customHeight="1" x14ac:dyDescent="0.3">
      <c r="A106" s="680" t="s">
        <v>1608</v>
      </c>
      <c r="B106" s="671" t="s">
        <v>1538</v>
      </c>
      <c r="C106" s="671" t="s">
        <v>967</v>
      </c>
      <c r="D106" s="671" t="s">
        <v>1539</v>
      </c>
      <c r="E106" s="671" t="s">
        <v>1540</v>
      </c>
      <c r="F106" s="238"/>
      <c r="G106" s="238"/>
      <c r="H106" s="682">
        <v>0</v>
      </c>
      <c r="I106" s="238">
        <v>14</v>
      </c>
      <c r="J106" s="238">
        <v>2824.5</v>
      </c>
      <c r="K106" s="682">
        <v>1</v>
      </c>
      <c r="L106" s="238">
        <v>14</v>
      </c>
      <c r="M106" s="713">
        <v>2824.5</v>
      </c>
    </row>
    <row r="107" spans="1:13" ht="14.4" customHeight="1" x14ac:dyDescent="0.3">
      <c r="A107" s="680" t="s">
        <v>1608</v>
      </c>
      <c r="B107" s="671" t="s">
        <v>1538</v>
      </c>
      <c r="C107" s="671" t="s">
        <v>955</v>
      </c>
      <c r="D107" s="671" t="s">
        <v>1541</v>
      </c>
      <c r="E107" s="671" t="s">
        <v>1542</v>
      </c>
      <c r="F107" s="238"/>
      <c r="G107" s="238"/>
      <c r="H107" s="682">
        <v>0</v>
      </c>
      <c r="I107" s="238">
        <v>36</v>
      </c>
      <c r="J107" s="238">
        <v>9684</v>
      </c>
      <c r="K107" s="682">
        <v>1</v>
      </c>
      <c r="L107" s="238">
        <v>36</v>
      </c>
      <c r="M107" s="713">
        <v>9684</v>
      </c>
    </row>
    <row r="108" spans="1:13" ht="14.4" customHeight="1" x14ac:dyDescent="0.3">
      <c r="A108" s="680" t="s">
        <v>1608</v>
      </c>
      <c r="B108" s="671" t="s">
        <v>1538</v>
      </c>
      <c r="C108" s="671" t="s">
        <v>1981</v>
      </c>
      <c r="D108" s="671" t="s">
        <v>1976</v>
      </c>
      <c r="E108" s="671" t="s">
        <v>1542</v>
      </c>
      <c r="F108" s="238">
        <v>2</v>
      </c>
      <c r="G108" s="238">
        <v>538</v>
      </c>
      <c r="H108" s="682">
        <v>1</v>
      </c>
      <c r="I108" s="238"/>
      <c r="J108" s="238"/>
      <c r="K108" s="682">
        <v>0</v>
      </c>
      <c r="L108" s="238">
        <v>2</v>
      </c>
      <c r="M108" s="713">
        <v>538</v>
      </c>
    </row>
    <row r="109" spans="1:13" ht="14.4" customHeight="1" x14ac:dyDescent="0.3">
      <c r="A109" s="680" t="s">
        <v>1608</v>
      </c>
      <c r="B109" s="671" t="s">
        <v>1538</v>
      </c>
      <c r="C109" s="671" t="s">
        <v>1979</v>
      </c>
      <c r="D109" s="671" t="s">
        <v>1980</v>
      </c>
      <c r="E109" s="671" t="s">
        <v>1542</v>
      </c>
      <c r="F109" s="238">
        <v>4</v>
      </c>
      <c r="G109" s="238">
        <v>1076</v>
      </c>
      <c r="H109" s="682">
        <v>1</v>
      </c>
      <c r="I109" s="238"/>
      <c r="J109" s="238"/>
      <c r="K109" s="682">
        <v>0</v>
      </c>
      <c r="L109" s="238">
        <v>4</v>
      </c>
      <c r="M109" s="713">
        <v>1076</v>
      </c>
    </row>
    <row r="110" spans="1:13" ht="14.4" customHeight="1" x14ac:dyDescent="0.3">
      <c r="A110" s="680" t="s">
        <v>1608</v>
      </c>
      <c r="B110" s="671" t="s">
        <v>1543</v>
      </c>
      <c r="C110" s="671" t="s">
        <v>1846</v>
      </c>
      <c r="D110" s="671" t="s">
        <v>1847</v>
      </c>
      <c r="E110" s="671" t="s">
        <v>1103</v>
      </c>
      <c r="F110" s="238">
        <v>1</v>
      </c>
      <c r="G110" s="238">
        <v>697.3</v>
      </c>
      <c r="H110" s="682">
        <v>1</v>
      </c>
      <c r="I110" s="238"/>
      <c r="J110" s="238"/>
      <c r="K110" s="682">
        <v>0</v>
      </c>
      <c r="L110" s="238">
        <v>1</v>
      </c>
      <c r="M110" s="713">
        <v>697.3</v>
      </c>
    </row>
    <row r="111" spans="1:13" ht="14.4" customHeight="1" x14ac:dyDescent="0.3">
      <c r="A111" s="680" t="s">
        <v>1608</v>
      </c>
      <c r="B111" s="671" t="s">
        <v>1543</v>
      </c>
      <c r="C111" s="671" t="s">
        <v>1848</v>
      </c>
      <c r="D111" s="671" t="s">
        <v>1849</v>
      </c>
      <c r="E111" s="671" t="s">
        <v>655</v>
      </c>
      <c r="F111" s="238">
        <v>3</v>
      </c>
      <c r="G111" s="238">
        <v>0</v>
      </c>
      <c r="H111" s="682"/>
      <c r="I111" s="238"/>
      <c r="J111" s="238"/>
      <c r="K111" s="682"/>
      <c r="L111" s="238">
        <v>3</v>
      </c>
      <c r="M111" s="713">
        <v>0</v>
      </c>
    </row>
    <row r="112" spans="1:13" ht="14.4" customHeight="1" x14ac:dyDescent="0.3">
      <c r="A112" s="680" t="s">
        <v>1608</v>
      </c>
      <c r="B112" s="671" t="s">
        <v>1543</v>
      </c>
      <c r="C112" s="671" t="s">
        <v>941</v>
      </c>
      <c r="D112" s="671" t="s">
        <v>942</v>
      </c>
      <c r="E112" s="671" t="s">
        <v>939</v>
      </c>
      <c r="F112" s="238"/>
      <c r="G112" s="238"/>
      <c r="H112" s="682">
        <v>0</v>
      </c>
      <c r="I112" s="238">
        <v>169</v>
      </c>
      <c r="J112" s="238">
        <v>39282.359999999986</v>
      </c>
      <c r="K112" s="682">
        <v>1</v>
      </c>
      <c r="L112" s="238">
        <v>169</v>
      </c>
      <c r="M112" s="713">
        <v>39282.359999999986</v>
      </c>
    </row>
    <row r="113" spans="1:13" ht="14.4" customHeight="1" x14ac:dyDescent="0.3">
      <c r="A113" s="680" t="s">
        <v>1608</v>
      </c>
      <c r="B113" s="671" t="s">
        <v>1543</v>
      </c>
      <c r="C113" s="671" t="s">
        <v>1850</v>
      </c>
      <c r="D113" s="671" t="s">
        <v>1851</v>
      </c>
      <c r="E113" s="671" t="s">
        <v>939</v>
      </c>
      <c r="F113" s="238">
        <v>1</v>
      </c>
      <c r="G113" s="238">
        <v>216.16</v>
      </c>
      <c r="H113" s="682">
        <v>1</v>
      </c>
      <c r="I113" s="238"/>
      <c r="J113" s="238"/>
      <c r="K113" s="682">
        <v>0</v>
      </c>
      <c r="L113" s="238">
        <v>1</v>
      </c>
      <c r="M113" s="713">
        <v>216.16</v>
      </c>
    </row>
    <row r="114" spans="1:13" ht="14.4" customHeight="1" x14ac:dyDescent="0.3">
      <c r="A114" s="680" t="s">
        <v>1608</v>
      </c>
      <c r="B114" s="671" t="s">
        <v>1543</v>
      </c>
      <c r="C114" s="671" t="s">
        <v>1852</v>
      </c>
      <c r="D114" s="671" t="s">
        <v>1853</v>
      </c>
      <c r="E114" s="671" t="s">
        <v>1854</v>
      </c>
      <c r="F114" s="238">
        <v>11</v>
      </c>
      <c r="G114" s="238">
        <v>0</v>
      </c>
      <c r="H114" s="682"/>
      <c r="I114" s="238"/>
      <c r="J114" s="238"/>
      <c r="K114" s="682"/>
      <c r="L114" s="238">
        <v>11</v>
      </c>
      <c r="M114" s="713">
        <v>0</v>
      </c>
    </row>
    <row r="115" spans="1:13" ht="14.4" customHeight="1" x14ac:dyDescent="0.3">
      <c r="A115" s="680" t="s">
        <v>1608</v>
      </c>
      <c r="B115" s="671" t="s">
        <v>1543</v>
      </c>
      <c r="C115" s="671" t="s">
        <v>1855</v>
      </c>
      <c r="D115" s="671" t="s">
        <v>1856</v>
      </c>
      <c r="E115" s="671" t="s">
        <v>1857</v>
      </c>
      <c r="F115" s="238">
        <v>22</v>
      </c>
      <c r="G115" s="238">
        <v>4438.5</v>
      </c>
      <c r="H115" s="682">
        <v>1</v>
      </c>
      <c r="I115" s="238"/>
      <c r="J115" s="238"/>
      <c r="K115" s="682">
        <v>0</v>
      </c>
      <c r="L115" s="238">
        <v>22</v>
      </c>
      <c r="M115" s="713">
        <v>4438.5</v>
      </c>
    </row>
    <row r="116" spans="1:13" ht="14.4" customHeight="1" x14ac:dyDescent="0.3">
      <c r="A116" s="680" t="s">
        <v>1608</v>
      </c>
      <c r="B116" s="671" t="s">
        <v>1544</v>
      </c>
      <c r="C116" s="671" t="s">
        <v>1117</v>
      </c>
      <c r="D116" s="671" t="s">
        <v>1118</v>
      </c>
      <c r="E116" s="671" t="s">
        <v>1119</v>
      </c>
      <c r="F116" s="238"/>
      <c r="G116" s="238"/>
      <c r="H116" s="682">
        <v>0</v>
      </c>
      <c r="I116" s="238">
        <v>4</v>
      </c>
      <c r="J116" s="238">
        <v>1673.48</v>
      </c>
      <c r="K116" s="682">
        <v>1</v>
      </c>
      <c r="L116" s="238">
        <v>4</v>
      </c>
      <c r="M116" s="713">
        <v>1673.48</v>
      </c>
    </row>
    <row r="117" spans="1:13" ht="14.4" customHeight="1" x14ac:dyDescent="0.3">
      <c r="A117" s="680" t="s">
        <v>1608</v>
      </c>
      <c r="B117" s="671" t="s">
        <v>1544</v>
      </c>
      <c r="C117" s="671" t="s">
        <v>979</v>
      </c>
      <c r="D117" s="671" t="s">
        <v>1545</v>
      </c>
      <c r="E117" s="671" t="s">
        <v>981</v>
      </c>
      <c r="F117" s="238"/>
      <c r="G117" s="238"/>
      <c r="H117" s="682">
        <v>0</v>
      </c>
      <c r="I117" s="238">
        <v>5</v>
      </c>
      <c r="J117" s="238">
        <v>1100.3000000000002</v>
      </c>
      <c r="K117" s="682">
        <v>1</v>
      </c>
      <c r="L117" s="238">
        <v>5</v>
      </c>
      <c r="M117" s="713">
        <v>1100.3000000000002</v>
      </c>
    </row>
    <row r="118" spans="1:13" ht="14.4" customHeight="1" x14ac:dyDescent="0.3">
      <c r="A118" s="680" t="s">
        <v>1608</v>
      </c>
      <c r="B118" s="671" t="s">
        <v>1544</v>
      </c>
      <c r="C118" s="671" t="s">
        <v>1378</v>
      </c>
      <c r="D118" s="671" t="s">
        <v>1580</v>
      </c>
      <c r="E118" s="671" t="s">
        <v>1024</v>
      </c>
      <c r="F118" s="238"/>
      <c r="G118" s="238"/>
      <c r="H118" s="682">
        <v>0</v>
      </c>
      <c r="I118" s="238">
        <v>56</v>
      </c>
      <c r="J118" s="238">
        <v>10410.400000000001</v>
      </c>
      <c r="K118" s="682">
        <v>1</v>
      </c>
      <c r="L118" s="238">
        <v>56</v>
      </c>
      <c r="M118" s="713">
        <v>10410.400000000001</v>
      </c>
    </row>
    <row r="119" spans="1:13" ht="14.4" customHeight="1" x14ac:dyDescent="0.3">
      <c r="A119" s="680" t="s">
        <v>1608</v>
      </c>
      <c r="B119" s="671" t="s">
        <v>1544</v>
      </c>
      <c r="C119" s="671" t="s">
        <v>1919</v>
      </c>
      <c r="D119" s="671" t="s">
        <v>1920</v>
      </c>
      <c r="E119" s="671" t="s">
        <v>1921</v>
      </c>
      <c r="F119" s="238">
        <v>1</v>
      </c>
      <c r="G119" s="238">
        <v>185.9</v>
      </c>
      <c r="H119" s="682">
        <v>1</v>
      </c>
      <c r="I119" s="238"/>
      <c r="J119" s="238"/>
      <c r="K119" s="682">
        <v>0</v>
      </c>
      <c r="L119" s="238">
        <v>1</v>
      </c>
      <c r="M119" s="713">
        <v>185.9</v>
      </c>
    </row>
    <row r="120" spans="1:13" ht="14.4" customHeight="1" x14ac:dyDescent="0.3">
      <c r="A120" s="680" t="s">
        <v>1608</v>
      </c>
      <c r="B120" s="671" t="s">
        <v>1581</v>
      </c>
      <c r="C120" s="671" t="s">
        <v>1273</v>
      </c>
      <c r="D120" s="671" t="s">
        <v>1274</v>
      </c>
      <c r="E120" s="671" t="s">
        <v>1275</v>
      </c>
      <c r="F120" s="238"/>
      <c r="G120" s="238"/>
      <c r="H120" s="682">
        <v>0</v>
      </c>
      <c r="I120" s="238">
        <v>9</v>
      </c>
      <c r="J120" s="238">
        <v>1255.1400000000001</v>
      </c>
      <c r="K120" s="682">
        <v>1</v>
      </c>
      <c r="L120" s="238">
        <v>9</v>
      </c>
      <c r="M120" s="713">
        <v>1255.1400000000001</v>
      </c>
    </row>
    <row r="121" spans="1:13" ht="14.4" customHeight="1" x14ac:dyDescent="0.3">
      <c r="A121" s="680" t="s">
        <v>1608</v>
      </c>
      <c r="B121" s="671" t="s">
        <v>1581</v>
      </c>
      <c r="C121" s="671" t="s">
        <v>1306</v>
      </c>
      <c r="D121" s="671" t="s">
        <v>1274</v>
      </c>
      <c r="E121" s="671" t="s">
        <v>1307</v>
      </c>
      <c r="F121" s="238"/>
      <c r="G121" s="238"/>
      <c r="H121" s="682">
        <v>0</v>
      </c>
      <c r="I121" s="238">
        <v>7</v>
      </c>
      <c r="J121" s="238">
        <v>3254.02</v>
      </c>
      <c r="K121" s="682">
        <v>1</v>
      </c>
      <c r="L121" s="238">
        <v>7</v>
      </c>
      <c r="M121" s="713">
        <v>3254.02</v>
      </c>
    </row>
    <row r="122" spans="1:13" ht="14.4" customHeight="1" x14ac:dyDescent="0.3">
      <c r="A122" s="680" t="s">
        <v>1608</v>
      </c>
      <c r="B122" s="671" t="s">
        <v>1581</v>
      </c>
      <c r="C122" s="671" t="s">
        <v>1662</v>
      </c>
      <c r="D122" s="671" t="s">
        <v>1303</v>
      </c>
      <c r="E122" s="671" t="s">
        <v>1663</v>
      </c>
      <c r="F122" s="238"/>
      <c r="G122" s="238"/>
      <c r="H122" s="682">
        <v>0</v>
      </c>
      <c r="I122" s="238">
        <v>23</v>
      </c>
      <c r="J122" s="238">
        <v>4275.7000000000007</v>
      </c>
      <c r="K122" s="682">
        <v>1</v>
      </c>
      <c r="L122" s="238">
        <v>23</v>
      </c>
      <c r="M122" s="713">
        <v>4275.7000000000007</v>
      </c>
    </row>
    <row r="123" spans="1:13" ht="14.4" customHeight="1" x14ac:dyDescent="0.3">
      <c r="A123" s="680" t="s">
        <v>1608</v>
      </c>
      <c r="B123" s="671" t="s">
        <v>1581</v>
      </c>
      <c r="C123" s="671" t="s">
        <v>1302</v>
      </c>
      <c r="D123" s="671" t="s">
        <v>1303</v>
      </c>
      <c r="E123" s="671" t="s">
        <v>1304</v>
      </c>
      <c r="F123" s="238"/>
      <c r="G123" s="238"/>
      <c r="H123" s="682">
        <v>0</v>
      </c>
      <c r="I123" s="238">
        <v>14</v>
      </c>
      <c r="J123" s="238">
        <v>8675.24</v>
      </c>
      <c r="K123" s="682">
        <v>1</v>
      </c>
      <c r="L123" s="238">
        <v>14</v>
      </c>
      <c r="M123" s="713">
        <v>8675.24</v>
      </c>
    </row>
    <row r="124" spans="1:13" ht="14.4" customHeight="1" x14ac:dyDescent="0.3">
      <c r="A124" s="680" t="s">
        <v>1608</v>
      </c>
      <c r="B124" s="671" t="s">
        <v>1581</v>
      </c>
      <c r="C124" s="671" t="s">
        <v>1992</v>
      </c>
      <c r="D124" s="671" t="s">
        <v>1993</v>
      </c>
      <c r="E124" s="671" t="s">
        <v>1994</v>
      </c>
      <c r="F124" s="238">
        <v>1</v>
      </c>
      <c r="G124" s="238">
        <v>0</v>
      </c>
      <c r="H124" s="682"/>
      <c r="I124" s="238"/>
      <c r="J124" s="238"/>
      <c r="K124" s="682"/>
      <c r="L124" s="238">
        <v>1</v>
      </c>
      <c r="M124" s="713">
        <v>0</v>
      </c>
    </row>
    <row r="125" spans="1:13" ht="14.4" customHeight="1" x14ac:dyDescent="0.3">
      <c r="A125" s="680" t="s">
        <v>1608</v>
      </c>
      <c r="B125" s="671" t="s">
        <v>1581</v>
      </c>
      <c r="C125" s="671" t="s">
        <v>1995</v>
      </c>
      <c r="D125" s="671" t="s">
        <v>1996</v>
      </c>
      <c r="E125" s="671" t="s">
        <v>1997</v>
      </c>
      <c r="F125" s="238">
        <v>1</v>
      </c>
      <c r="G125" s="238">
        <v>173.51</v>
      </c>
      <c r="H125" s="682">
        <v>1</v>
      </c>
      <c r="I125" s="238"/>
      <c r="J125" s="238"/>
      <c r="K125" s="682">
        <v>0</v>
      </c>
      <c r="L125" s="238">
        <v>1</v>
      </c>
      <c r="M125" s="713">
        <v>173.51</v>
      </c>
    </row>
    <row r="126" spans="1:13" ht="14.4" customHeight="1" x14ac:dyDescent="0.3">
      <c r="A126" s="680" t="s">
        <v>1608</v>
      </c>
      <c r="B126" s="671" t="s">
        <v>1581</v>
      </c>
      <c r="C126" s="671" t="s">
        <v>1998</v>
      </c>
      <c r="D126" s="671" t="s">
        <v>1999</v>
      </c>
      <c r="E126" s="671" t="s">
        <v>2000</v>
      </c>
      <c r="F126" s="238">
        <v>3</v>
      </c>
      <c r="G126" s="238">
        <v>557.70000000000005</v>
      </c>
      <c r="H126" s="682">
        <v>1</v>
      </c>
      <c r="I126" s="238"/>
      <c r="J126" s="238"/>
      <c r="K126" s="682">
        <v>0</v>
      </c>
      <c r="L126" s="238">
        <v>3</v>
      </c>
      <c r="M126" s="713">
        <v>557.70000000000005</v>
      </c>
    </row>
    <row r="127" spans="1:13" ht="14.4" customHeight="1" x14ac:dyDescent="0.3">
      <c r="A127" s="680" t="s">
        <v>1608</v>
      </c>
      <c r="B127" s="671" t="s">
        <v>1581</v>
      </c>
      <c r="C127" s="671" t="s">
        <v>2001</v>
      </c>
      <c r="D127" s="671" t="s">
        <v>2002</v>
      </c>
      <c r="E127" s="671" t="s">
        <v>2003</v>
      </c>
      <c r="F127" s="238">
        <v>3</v>
      </c>
      <c r="G127" s="238">
        <v>520.53</v>
      </c>
      <c r="H127" s="682">
        <v>1</v>
      </c>
      <c r="I127" s="238"/>
      <c r="J127" s="238"/>
      <c r="K127" s="682">
        <v>0</v>
      </c>
      <c r="L127" s="238">
        <v>3</v>
      </c>
      <c r="M127" s="713">
        <v>520.53</v>
      </c>
    </row>
    <row r="128" spans="1:13" ht="14.4" customHeight="1" x14ac:dyDescent="0.3">
      <c r="A128" s="680" t="s">
        <v>1608</v>
      </c>
      <c r="B128" s="671" t="s">
        <v>1546</v>
      </c>
      <c r="C128" s="671" t="s">
        <v>1839</v>
      </c>
      <c r="D128" s="671" t="s">
        <v>1840</v>
      </c>
      <c r="E128" s="671" t="s">
        <v>655</v>
      </c>
      <c r="F128" s="238"/>
      <c r="G128" s="238"/>
      <c r="H128" s="682">
        <v>0</v>
      </c>
      <c r="I128" s="238">
        <v>3</v>
      </c>
      <c r="J128" s="238">
        <v>1775.3999999999999</v>
      </c>
      <c r="K128" s="682">
        <v>1</v>
      </c>
      <c r="L128" s="238">
        <v>3</v>
      </c>
      <c r="M128" s="713">
        <v>1775.3999999999999</v>
      </c>
    </row>
    <row r="129" spans="1:13" ht="14.4" customHeight="1" x14ac:dyDescent="0.3">
      <c r="A129" s="680" t="s">
        <v>1608</v>
      </c>
      <c r="B129" s="671" t="s">
        <v>1546</v>
      </c>
      <c r="C129" s="671" t="s">
        <v>1841</v>
      </c>
      <c r="D129" s="671" t="s">
        <v>1842</v>
      </c>
      <c r="E129" s="671" t="s">
        <v>1625</v>
      </c>
      <c r="F129" s="238"/>
      <c r="G129" s="238"/>
      <c r="H129" s="682">
        <v>0</v>
      </c>
      <c r="I129" s="238">
        <v>5</v>
      </c>
      <c r="J129" s="238">
        <v>13161.150000000001</v>
      </c>
      <c r="K129" s="682">
        <v>1</v>
      </c>
      <c r="L129" s="238">
        <v>5</v>
      </c>
      <c r="M129" s="713">
        <v>13161.150000000001</v>
      </c>
    </row>
    <row r="130" spans="1:13" ht="14.4" customHeight="1" x14ac:dyDescent="0.3">
      <c r="A130" s="680" t="s">
        <v>1608</v>
      </c>
      <c r="B130" s="671" t="s">
        <v>1546</v>
      </c>
      <c r="C130" s="671" t="s">
        <v>1843</v>
      </c>
      <c r="D130" s="671" t="s">
        <v>1842</v>
      </c>
      <c r="E130" s="671" t="s">
        <v>939</v>
      </c>
      <c r="F130" s="238"/>
      <c r="G130" s="238"/>
      <c r="H130" s="682">
        <v>0</v>
      </c>
      <c r="I130" s="238">
        <v>4</v>
      </c>
      <c r="J130" s="238">
        <v>3158.68</v>
      </c>
      <c r="K130" s="682">
        <v>1</v>
      </c>
      <c r="L130" s="238">
        <v>4</v>
      </c>
      <c r="M130" s="713">
        <v>3158.68</v>
      </c>
    </row>
    <row r="131" spans="1:13" ht="14.4" customHeight="1" x14ac:dyDescent="0.3">
      <c r="A131" s="680" t="s">
        <v>1608</v>
      </c>
      <c r="B131" s="671" t="s">
        <v>1546</v>
      </c>
      <c r="C131" s="671" t="s">
        <v>1844</v>
      </c>
      <c r="D131" s="671" t="s">
        <v>1845</v>
      </c>
      <c r="E131" s="671" t="s">
        <v>745</v>
      </c>
      <c r="F131" s="238">
        <v>3</v>
      </c>
      <c r="G131" s="238">
        <v>2211.06</v>
      </c>
      <c r="H131" s="682">
        <v>1</v>
      </c>
      <c r="I131" s="238"/>
      <c r="J131" s="238"/>
      <c r="K131" s="682">
        <v>0</v>
      </c>
      <c r="L131" s="238">
        <v>3</v>
      </c>
      <c r="M131" s="713">
        <v>2211.06</v>
      </c>
    </row>
    <row r="132" spans="1:13" ht="14.4" customHeight="1" x14ac:dyDescent="0.3">
      <c r="A132" s="680" t="s">
        <v>1609</v>
      </c>
      <c r="B132" s="671" t="s">
        <v>1553</v>
      </c>
      <c r="C132" s="671" t="s">
        <v>2056</v>
      </c>
      <c r="D132" s="671" t="s">
        <v>1554</v>
      </c>
      <c r="E132" s="671" t="s">
        <v>2057</v>
      </c>
      <c r="F132" s="238"/>
      <c r="G132" s="238"/>
      <c r="H132" s="682">
        <v>0</v>
      </c>
      <c r="I132" s="238">
        <v>2</v>
      </c>
      <c r="J132" s="238">
        <v>340.78</v>
      </c>
      <c r="K132" s="682">
        <v>1</v>
      </c>
      <c r="L132" s="238">
        <v>2</v>
      </c>
      <c r="M132" s="713">
        <v>340.78</v>
      </c>
    </row>
    <row r="133" spans="1:13" ht="14.4" customHeight="1" x14ac:dyDescent="0.3">
      <c r="A133" s="680" t="s">
        <v>1609</v>
      </c>
      <c r="B133" s="671" t="s">
        <v>1521</v>
      </c>
      <c r="C133" s="671" t="s">
        <v>1371</v>
      </c>
      <c r="D133" s="671" t="s">
        <v>1522</v>
      </c>
      <c r="E133" s="671" t="s">
        <v>1572</v>
      </c>
      <c r="F133" s="238"/>
      <c r="G133" s="238"/>
      <c r="H133" s="682">
        <v>0</v>
      </c>
      <c r="I133" s="238">
        <v>1</v>
      </c>
      <c r="J133" s="238">
        <v>465.7</v>
      </c>
      <c r="K133" s="682">
        <v>1</v>
      </c>
      <c r="L133" s="238">
        <v>1</v>
      </c>
      <c r="M133" s="713">
        <v>465.7</v>
      </c>
    </row>
    <row r="134" spans="1:13" ht="14.4" customHeight="1" x14ac:dyDescent="0.3">
      <c r="A134" s="680" t="s">
        <v>1609</v>
      </c>
      <c r="B134" s="671" t="s">
        <v>1521</v>
      </c>
      <c r="C134" s="671" t="s">
        <v>1113</v>
      </c>
      <c r="D134" s="671" t="s">
        <v>1557</v>
      </c>
      <c r="E134" s="671" t="s">
        <v>1558</v>
      </c>
      <c r="F134" s="238"/>
      <c r="G134" s="238"/>
      <c r="H134" s="682">
        <v>0</v>
      </c>
      <c r="I134" s="238">
        <v>1</v>
      </c>
      <c r="J134" s="238">
        <v>376.75</v>
      </c>
      <c r="K134" s="682">
        <v>1</v>
      </c>
      <c r="L134" s="238">
        <v>1</v>
      </c>
      <c r="M134" s="713">
        <v>376.75</v>
      </c>
    </row>
    <row r="135" spans="1:13" ht="14.4" customHeight="1" x14ac:dyDescent="0.3">
      <c r="A135" s="680" t="s">
        <v>1609</v>
      </c>
      <c r="B135" s="671" t="s">
        <v>1524</v>
      </c>
      <c r="C135" s="671" t="s">
        <v>1678</v>
      </c>
      <c r="D135" s="671" t="s">
        <v>1382</v>
      </c>
      <c r="E135" s="671" t="s">
        <v>1679</v>
      </c>
      <c r="F135" s="238"/>
      <c r="G135" s="238"/>
      <c r="H135" s="682">
        <v>0</v>
      </c>
      <c r="I135" s="238">
        <v>2</v>
      </c>
      <c r="J135" s="238">
        <v>91.08</v>
      </c>
      <c r="K135" s="682">
        <v>1</v>
      </c>
      <c r="L135" s="238">
        <v>2</v>
      </c>
      <c r="M135" s="713">
        <v>91.08</v>
      </c>
    </row>
    <row r="136" spans="1:13" ht="14.4" customHeight="1" x14ac:dyDescent="0.3">
      <c r="A136" s="680" t="s">
        <v>1609</v>
      </c>
      <c r="B136" s="671" t="s">
        <v>1524</v>
      </c>
      <c r="C136" s="671" t="s">
        <v>1724</v>
      </c>
      <c r="D136" s="671" t="s">
        <v>1382</v>
      </c>
      <c r="E136" s="671" t="s">
        <v>1725</v>
      </c>
      <c r="F136" s="238"/>
      <c r="G136" s="238"/>
      <c r="H136" s="682">
        <v>0</v>
      </c>
      <c r="I136" s="238">
        <v>4</v>
      </c>
      <c r="J136" s="238">
        <v>260.24</v>
      </c>
      <c r="K136" s="682">
        <v>1</v>
      </c>
      <c r="L136" s="238">
        <v>4</v>
      </c>
      <c r="M136" s="713">
        <v>260.24</v>
      </c>
    </row>
    <row r="137" spans="1:13" ht="14.4" customHeight="1" x14ac:dyDescent="0.3">
      <c r="A137" s="680" t="s">
        <v>1609</v>
      </c>
      <c r="B137" s="671" t="s">
        <v>1524</v>
      </c>
      <c r="C137" s="671" t="s">
        <v>2061</v>
      </c>
      <c r="D137" s="671" t="s">
        <v>964</v>
      </c>
      <c r="E137" s="671" t="s">
        <v>1994</v>
      </c>
      <c r="F137" s="238"/>
      <c r="G137" s="238"/>
      <c r="H137" s="682">
        <v>0</v>
      </c>
      <c r="I137" s="238">
        <v>1</v>
      </c>
      <c r="J137" s="238">
        <v>130.1</v>
      </c>
      <c r="K137" s="682">
        <v>1</v>
      </c>
      <c r="L137" s="238">
        <v>1</v>
      </c>
      <c r="M137" s="713">
        <v>130.1</v>
      </c>
    </row>
    <row r="138" spans="1:13" ht="14.4" customHeight="1" x14ac:dyDescent="0.3">
      <c r="A138" s="680" t="s">
        <v>1609</v>
      </c>
      <c r="B138" s="671" t="s">
        <v>1524</v>
      </c>
      <c r="C138" s="671" t="s">
        <v>1898</v>
      </c>
      <c r="D138" s="671" t="s">
        <v>1366</v>
      </c>
      <c r="E138" s="671" t="s">
        <v>1899</v>
      </c>
      <c r="F138" s="238"/>
      <c r="G138" s="238"/>
      <c r="H138" s="682">
        <v>0</v>
      </c>
      <c r="I138" s="238">
        <v>2</v>
      </c>
      <c r="J138" s="238">
        <v>1156.46</v>
      </c>
      <c r="K138" s="682">
        <v>1</v>
      </c>
      <c r="L138" s="238">
        <v>2</v>
      </c>
      <c r="M138" s="713">
        <v>1156.46</v>
      </c>
    </row>
    <row r="139" spans="1:13" ht="14.4" customHeight="1" x14ac:dyDescent="0.3">
      <c r="A139" s="680" t="s">
        <v>1609</v>
      </c>
      <c r="B139" s="671" t="s">
        <v>2457</v>
      </c>
      <c r="C139" s="671" t="s">
        <v>1927</v>
      </c>
      <c r="D139" s="671" t="s">
        <v>1928</v>
      </c>
      <c r="E139" s="671" t="s">
        <v>745</v>
      </c>
      <c r="F139" s="238"/>
      <c r="G139" s="238"/>
      <c r="H139" s="682">
        <v>0</v>
      </c>
      <c r="I139" s="238">
        <v>2</v>
      </c>
      <c r="J139" s="238">
        <v>1954.3</v>
      </c>
      <c r="K139" s="682">
        <v>1</v>
      </c>
      <c r="L139" s="238">
        <v>2</v>
      </c>
      <c r="M139" s="713">
        <v>1954.3</v>
      </c>
    </row>
    <row r="140" spans="1:13" ht="14.4" customHeight="1" x14ac:dyDescent="0.3">
      <c r="A140" s="680" t="s">
        <v>1609</v>
      </c>
      <c r="B140" s="671" t="s">
        <v>2457</v>
      </c>
      <c r="C140" s="671" t="s">
        <v>2065</v>
      </c>
      <c r="D140" s="671" t="s">
        <v>1928</v>
      </c>
      <c r="E140" s="671" t="s">
        <v>2066</v>
      </c>
      <c r="F140" s="238"/>
      <c r="G140" s="238"/>
      <c r="H140" s="682">
        <v>0</v>
      </c>
      <c r="I140" s="238">
        <v>1</v>
      </c>
      <c r="J140" s="238">
        <v>3420</v>
      </c>
      <c r="K140" s="682">
        <v>1</v>
      </c>
      <c r="L140" s="238">
        <v>1</v>
      </c>
      <c r="M140" s="713">
        <v>3420</v>
      </c>
    </row>
    <row r="141" spans="1:13" ht="14.4" customHeight="1" x14ac:dyDescent="0.3">
      <c r="A141" s="680" t="s">
        <v>1609</v>
      </c>
      <c r="B141" s="671" t="s">
        <v>2457</v>
      </c>
      <c r="C141" s="671" t="s">
        <v>2067</v>
      </c>
      <c r="D141" s="671" t="s">
        <v>744</v>
      </c>
      <c r="E141" s="671" t="s">
        <v>1914</v>
      </c>
      <c r="F141" s="238">
        <v>6</v>
      </c>
      <c r="G141" s="238">
        <v>11725.8</v>
      </c>
      <c r="H141" s="682">
        <v>1</v>
      </c>
      <c r="I141" s="238"/>
      <c r="J141" s="238"/>
      <c r="K141" s="682">
        <v>0</v>
      </c>
      <c r="L141" s="238">
        <v>6</v>
      </c>
      <c r="M141" s="713">
        <v>11725.8</v>
      </c>
    </row>
    <row r="142" spans="1:13" ht="14.4" customHeight="1" x14ac:dyDescent="0.3">
      <c r="A142" s="680" t="s">
        <v>1609</v>
      </c>
      <c r="B142" s="671" t="s">
        <v>1528</v>
      </c>
      <c r="C142" s="671" t="s">
        <v>1696</v>
      </c>
      <c r="D142" s="671" t="s">
        <v>1697</v>
      </c>
      <c r="E142" s="671" t="s">
        <v>1698</v>
      </c>
      <c r="F142" s="238"/>
      <c r="G142" s="238"/>
      <c r="H142" s="682">
        <v>0</v>
      </c>
      <c r="I142" s="238">
        <v>4</v>
      </c>
      <c r="J142" s="238">
        <v>1646.08</v>
      </c>
      <c r="K142" s="682">
        <v>1</v>
      </c>
      <c r="L142" s="238">
        <v>4</v>
      </c>
      <c r="M142" s="713">
        <v>1646.08</v>
      </c>
    </row>
    <row r="143" spans="1:13" ht="14.4" customHeight="1" x14ac:dyDescent="0.3">
      <c r="A143" s="680" t="s">
        <v>1609</v>
      </c>
      <c r="B143" s="671" t="s">
        <v>1528</v>
      </c>
      <c r="C143" s="671" t="s">
        <v>947</v>
      </c>
      <c r="D143" s="671" t="s">
        <v>948</v>
      </c>
      <c r="E143" s="671" t="s">
        <v>949</v>
      </c>
      <c r="F143" s="238"/>
      <c r="G143" s="238"/>
      <c r="H143" s="682">
        <v>0</v>
      </c>
      <c r="I143" s="238">
        <v>5</v>
      </c>
      <c r="J143" s="238">
        <v>192.95000000000002</v>
      </c>
      <c r="K143" s="682">
        <v>1</v>
      </c>
      <c r="L143" s="238">
        <v>5</v>
      </c>
      <c r="M143" s="713">
        <v>192.95000000000002</v>
      </c>
    </row>
    <row r="144" spans="1:13" ht="14.4" customHeight="1" x14ac:dyDescent="0.3">
      <c r="A144" s="680" t="s">
        <v>1609</v>
      </c>
      <c r="B144" s="671" t="s">
        <v>2458</v>
      </c>
      <c r="C144" s="671" t="s">
        <v>1815</v>
      </c>
      <c r="D144" s="671" t="s">
        <v>1816</v>
      </c>
      <c r="E144" s="671" t="s">
        <v>1817</v>
      </c>
      <c r="F144" s="238">
        <v>1</v>
      </c>
      <c r="G144" s="238">
        <v>714.14</v>
      </c>
      <c r="H144" s="682">
        <v>1</v>
      </c>
      <c r="I144" s="238"/>
      <c r="J144" s="238"/>
      <c r="K144" s="682">
        <v>0</v>
      </c>
      <c r="L144" s="238">
        <v>1</v>
      </c>
      <c r="M144" s="713">
        <v>714.14</v>
      </c>
    </row>
    <row r="145" spans="1:13" ht="14.4" customHeight="1" x14ac:dyDescent="0.3">
      <c r="A145" s="680" t="s">
        <v>1609</v>
      </c>
      <c r="B145" s="671" t="s">
        <v>1529</v>
      </c>
      <c r="C145" s="671" t="s">
        <v>975</v>
      </c>
      <c r="D145" s="671" t="s">
        <v>976</v>
      </c>
      <c r="E145" s="671" t="s">
        <v>977</v>
      </c>
      <c r="F145" s="238"/>
      <c r="G145" s="238"/>
      <c r="H145" s="682">
        <v>0</v>
      </c>
      <c r="I145" s="238">
        <v>2</v>
      </c>
      <c r="J145" s="238">
        <v>264.7</v>
      </c>
      <c r="K145" s="682">
        <v>1</v>
      </c>
      <c r="L145" s="238">
        <v>2</v>
      </c>
      <c r="M145" s="713">
        <v>264.7</v>
      </c>
    </row>
    <row r="146" spans="1:13" ht="14.4" customHeight="1" x14ac:dyDescent="0.3">
      <c r="A146" s="680" t="s">
        <v>1609</v>
      </c>
      <c r="B146" s="671" t="s">
        <v>1529</v>
      </c>
      <c r="C146" s="671" t="s">
        <v>1964</v>
      </c>
      <c r="D146" s="671" t="s">
        <v>1637</v>
      </c>
      <c r="E146" s="671" t="s">
        <v>1965</v>
      </c>
      <c r="F146" s="238"/>
      <c r="G146" s="238"/>
      <c r="H146" s="682">
        <v>0</v>
      </c>
      <c r="I146" s="238">
        <v>3</v>
      </c>
      <c r="J146" s="238">
        <v>530.04</v>
      </c>
      <c r="K146" s="682">
        <v>1</v>
      </c>
      <c r="L146" s="238">
        <v>3</v>
      </c>
      <c r="M146" s="713">
        <v>530.04</v>
      </c>
    </row>
    <row r="147" spans="1:13" ht="14.4" customHeight="1" x14ac:dyDescent="0.3">
      <c r="A147" s="680" t="s">
        <v>1609</v>
      </c>
      <c r="B147" s="671" t="s">
        <v>1529</v>
      </c>
      <c r="C147" s="671" t="s">
        <v>2068</v>
      </c>
      <c r="D147" s="671" t="s">
        <v>1386</v>
      </c>
      <c r="E147" s="671" t="s">
        <v>2069</v>
      </c>
      <c r="F147" s="238">
        <v>3</v>
      </c>
      <c r="G147" s="238">
        <v>0</v>
      </c>
      <c r="H147" s="682"/>
      <c r="I147" s="238"/>
      <c r="J147" s="238"/>
      <c r="K147" s="682"/>
      <c r="L147" s="238">
        <v>3</v>
      </c>
      <c r="M147" s="713">
        <v>0</v>
      </c>
    </row>
    <row r="148" spans="1:13" ht="14.4" customHeight="1" x14ac:dyDescent="0.3">
      <c r="A148" s="680" t="s">
        <v>1609</v>
      </c>
      <c r="B148" s="671" t="s">
        <v>1530</v>
      </c>
      <c r="C148" s="671" t="s">
        <v>2034</v>
      </c>
      <c r="D148" s="671" t="s">
        <v>2035</v>
      </c>
      <c r="E148" s="671" t="s">
        <v>1707</v>
      </c>
      <c r="F148" s="238">
        <v>2</v>
      </c>
      <c r="G148" s="238">
        <v>21.46</v>
      </c>
      <c r="H148" s="682">
        <v>1</v>
      </c>
      <c r="I148" s="238"/>
      <c r="J148" s="238"/>
      <c r="K148" s="682">
        <v>0</v>
      </c>
      <c r="L148" s="238">
        <v>2</v>
      </c>
      <c r="M148" s="713">
        <v>21.46</v>
      </c>
    </row>
    <row r="149" spans="1:13" ht="14.4" customHeight="1" x14ac:dyDescent="0.3">
      <c r="A149" s="680" t="s">
        <v>1609</v>
      </c>
      <c r="B149" s="671" t="s">
        <v>1530</v>
      </c>
      <c r="C149" s="671" t="s">
        <v>1811</v>
      </c>
      <c r="D149" s="671" t="s">
        <v>1812</v>
      </c>
      <c r="E149" s="671" t="s">
        <v>1317</v>
      </c>
      <c r="F149" s="238">
        <v>4</v>
      </c>
      <c r="G149" s="238">
        <v>70.760000000000005</v>
      </c>
      <c r="H149" s="682">
        <v>1</v>
      </c>
      <c r="I149" s="238"/>
      <c r="J149" s="238"/>
      <c r="K149" s="682">
        <v>0</v>
      </c>
      <c r="L149" s="238">
        <v>4</v>
      </c>
      <c r="M149" s="713">
        <v>70.760000000000005</v>
      </c>
    </row>
    <row r="150" spans="1:13" ht="14.4" customHeight="1" x14ac:dyDescent="0.3">
      <c r="A150" s="680" t="s">
        <v>1609</v>
      </c>
      <c r="B150" s="671" t="s">
        <v>1530</v>
      </c>
      <c r="C150" s="671" t="s">
        <v>899</v>
      </c>
      <c r="D150" s="671" t="s">
        <v>1531</v>
      </c>
      <c r="E150" s="671" t="s">
        <v>1532</v>
      </c>
      <c r="F150" s="238"/>
      <c r="G150" s="238"/>
      <c r="H150" s="682">
        <v>0</v>
      </c>
      <c r="I150" s="238">
        <v>5</v>
      </c>
      <c r="J150" s="238">
        <v>34.900000000000006</v>
      </c>
      <c r="K150" s="682">
        <v>1</v>
      </c>
      <c r="L150" s="238">
        <v>5</v>
      </c>
      <c r="M150" s="713">
        <v>34.900000000000006</v>
      </c>
    </row>
    <row r="151" spans="1:13" ht="14.4" customHeight="1" x14ac:dyDescent="0.3">
      <c r="A151" s="680" t="s">
        <v>1609</v>
      </c>
      <c r="B151" s="671" t="s">
        <v>1530</v>
      </c>
      <c r="C151" s="671" t="s">
        <v>1705</v>
      </c>
      <c r="D151" s="671" t="s">
        <v>1706</v>
      </c>
      <c r="E151" s="671" t="s">
        <v>1707</v>
      </c>
      <c r="F151" s="238"/>
      <c r="G151" s="238"/>
      <c r="H151" s="682">
        <v>0</v>
      </c>
      <c r="I151" s="238">
        <v>5</v>
      </c>
      <c r="J151" s="238">
        <v>53.65</v>
      </c>
      <c r="K151" s="682">
        <v>1</v>
      </c>
      <c r="L151" s="238">
        <v>5</v>
      </c>
      <c r="M151" s="713">
        <v>53.65</v>
      </c>
    </row>
    <row r="152" spans="1:13" ht="14.4" customHeight="1" x14ac:dyDescent="0.3">
      <c r="A152" s="680" t="s">
        <v>1609</v>
      </c>
      <c r="B152" s="671" t="s">
        <v>1530</v>
      </c>
      <c r="C152" s="671" t="s">
        <v>1813</v>
      </c>
      <c r="D152" s="671" t="s">
        <v>1814</v>
      </c>
      <c r="E152" s="671" t="s">
        <v>1532</v>
      </c>
      <c r="F152" s="238">
        <v>1</v>
      </c>
      <c r="G152" s="238">
        <v>5.37</v>
      </c>
      <c r="H152" s="682">
        <v>1</v>
      </c>
      <c r="I152" s="238"/>
      <c r="J152" s="238"/>
      <c r="K152" s="682">
        <v>0</v>
      </c>
      <c r="L152" s="238">
        <v>1</v>
      </c>
      <c r="M152" s="713">
        <v>5.37</v>
      </c>
    </row>
    <row r="153" spans="1:13" ht="14.4" customHeight="1" x14ac:dyDescent="0.3">
      <c r="A153" s="680" t="s">
        <v>1609</v>
      </c>
      <c r="B153" s="671" t="s">
        <v>1534</v>
      </c>
      <c r="C153" s="671" t="s">
        <v>1834</v>
      </c>
      <c r="D153" s="671" t="s">
        <v>1110</v>
      </c>
      <c r="E153" s="671" t="s">
        <v>663</v>
      </c>
      <c r="F153" s="238"/>
      <c r="G153" s="238"/>
      <c r="H153" s="682">
        <v>0</v>
      </c>
      <c r="I153" s="238">
        <v>5</v>
      </c>
      <c r="J153" s="238">
        <v>1080.8</v>
      </c>
      <c r="K153" s="682">
        <v>1</v>
      </c>
      <c r="L153" s="238">
        <v>5</v>
      </c>
      <c r="M153" s="713">
        <v>1080.8</v>
      </c>
    </row>
    <row r="154" spans="1:13" ht="14.4" customHeight="1" x14ac:dyDescent="0.3">
      <c r="A154" s="680" t="s">
        <v>1609</v>
      </c>
      <c r="B154" s="671" t="s">
        <v>1534</v>
      </c>
      <c r="C154" s="671" t="s">
        <v>1109</v>
      </c>
      <c r="D154" s="671" t="s">
        <v>1110</v>
      </c>
      <c r="E154" s="671" t="s">
        <v>1562</v>
      </c>
      <c r="F154" s="238"/>
      <c r="G154" s="238"/>
      <c r="H154" s="682">
        <v>0</v>
      </c>
      <c r="I154" s="238">
        <v>8</v>
      </c>
      <c r="J154" s="238">
        <v>1729.28</v>
      </c>
      <c r="K154" s="682">
        <v>1</v>
      </c>
      <c r="L154" s="238">
        <v>8</v>
      </c>
      <c r="M154" s="713">
        <v>1729.28</v>
      </c>
    </row>
    <row r="155" spans="1:13" ht="14.4" customHeight="1" x14ac:dyDescent="0.3">
      <c r="A155" s="680" t="s">
        <v>1609</v>
      </c>
      <c r="B155" s="671" t="s">
        <v>1579</v>
      </c>
      <c r="C155" s="671" t="s">
        <v>1375</v>
      </c>
      <c r="D155" s="671" t="s">
        <v>1376</v>
      </c>
      <c r="E155" s="671" t="s">
        <v>663</v>
      </c>
      <c r="F155" s="238"/>
      <c r="G155" s="238"/>
      <c r="H155" s="682">
        <v>0</v>
      </c>
      <c r="I155" s="238">
        <v>3</v>
      </c>
      <c r="J155" s="238">
        <v>1017.39</v>
      </c>
      <c r="K155" s="682">
        <v>1</v>
      </c>
      <c r="L155" s="238">
        <v>3</v>
      </c>
      <c r="M155" s="713">
        <v>1017.39</v>
      </c>
    </row>
    <row r="156" spans="1:13" ht="14.4" customHeight="1" x14ac:dyDescent="0.3">
      <c r="A156" s="680" t="s">
        <v>1609</v>
      </c>
      <c r="B156" s="671" t="s">
        <v>1538</v>
      </c>
      <c r="C156" s="671" t="s">
        <v>1975</v>
      </c>
      <c r="D156" s="671" t="s">
        <v>1976</v>
      </c>
      <c r="E156" s="671" t="s">
        <v>1542</v>
      </c>
      <c r="F156" s="238">
        <v>2</v>
      </c>
      <c r="G156" s="238">
        <v>538</v>
      </c>
      <c r="H156" s="682">
        <v>1</v>
      </c>
      <c r="I156" s="238"/>
      <c r="J156" s="238"/>
      <c r="K156" s="682">
        <v>0</v>
      </c>
      <c r="L156" s="238">
        <v>2</v>
      </c>
      <c r="M156" s="713">
        <v>538</v>
      </c>
    </row>
    <row r="157" spans="1:13" ht="14.4" customHeight="1" x14ac:dyDescent="0.3">
      <c r="A157" s="680" t="s">
        <v>1609</v>
      </c>
      <c r="B157" s="671" t="s">
        <v>1538</v>
      </c>
      <c r="C157" s="671" t="s">
        <v>955</v>
      </c>
      <c r="D157" s="671" t="s">
        <v>1541</v>
      </c>
      <c r="E157" s="671" t="s">
        <v>1542</v>
      </c>
      <c r="F157" s="238"/>
      <c r="G157" s="238"/>
      <c r="H157" s="682">
        <v>0</v>
      </c>
      <c r="I157" s="238">
        <v>13</v>
      </c>
      <c r="J157" s="238">
        <v>3497</v>
      </c>
      <c r="K157" s="682">
        <v>1</v>
      </c>
      <c r="L157" s="238">
        <v>13</v>
      </c>
      <c r="M157" s="713">
        <v>3497</v>
      </c>
    </row>
    <row r="158" spans="1:13" ht="14.4" customHeight="1" x14ac:dyDescent="0.3">
      <c r="A158" s="680" t="s">
        <v>1609</v>
      </c>
      <c r="B158" s="671" t="s">
        <v>1543</v>
      </c>
      <c r="C158" s="671" t="s">
        <v>941</v>
      </c>
      <c r="D158" s="671" t="s">
        <v>942</v>
      </c>
      <c r="E158" s="671" t="s">
        <v>939</v>
      </c>
      <c r="F158" s="238"/>
      <c r="G158" s="238"/>
      <c r="H158" s="682">
        <v>0</v>
      </c>
      <c r="I158" s="238">
        <v>17</v>
      </c>
      <c r="J158" s="238">
        <v>3951.48</v>
      </c>
      <c r="K158" s="682">
        <v>1</v>
      </c>
      <c r="L158" s="238">
        <v>17</v>
      </c>
      <c r="M158" s="713">
        <v>3951.48</v>
      </c>
    </row>
    <row r="159" spans="1:13" ht="14.4" customHeight="1" x14ac:dyDescent="0.3">
      <c r="A159" s="680" t="s">
        <v>1609</v>
      </c>
      <c r="B159" s="671" t="s">
        <v>1543</v>
      </c>
      <c r="C159" s="671" t="s">
        <v>1855</v>
      </c>
      <c r="D159" s="671" t="s">
        <v>1856</v>
      </c>
      <c r="E159" s="671" t="s">
        <v>1857</v>
      </c>
      <c r="F159" s="238">
        <v>10</v>
      </c>
      <c r="G159" s="238">
        <v>2017.5</v>
      </c>
      <c r="H159" s="682">
        <v>1</v>
      </c>
      <c r="I159" s="238"/>
      <c r="J159" s="238"/>
      <c r="K159" s="682">
        <v>0</v>
      </c>
      <c r="L159" s="238">
        <v>10</v>
      </c>
      <c r="M159" s="713">
        <v>2017.5</v>
      </c>
    </row>
    <row r="160" spans="1:13" ht="14.4" customHeight="1" x14ac:dyDescent="0.3">
      <c r="A160" s="680" t="s">
        <v>1609</v>
      </c>
      <c r="B160" s="671" t="s">
        <v>1544</v>
      </c>
      <c r="C160" s="671" t="s">
        <v>1117</v>
      </c>
      <c r="D160" s="671" t="s">
        <v>1118</v>
      </c>
      <c r="E160" s="671" t="s">
        <v>1119</v>
      </c>
      <c r="F160" s="238"/>
      <c r="G160" s="238"/>
      <c r="H160" s="682">
        <v>0</v>
      </c>
      <c r="I160" s="238">
        <v>1</v>
      </c>
      <c r="J160" s="238">
        <v>418.37</v>
      </c>
      <c r="K160" s="682">
        <v>1</v>
      </c>
      <c r="L160" s="238">
        <v>1</v>
      </c>
      <c r="M160" s="713">
        <v>418.37</v>
      </c>
    </row>
    <row r="161" spans="1:13" ht="14.4" customHeight="1" x14ac:dyDescent="0.3">
      <c r="A161" s="680" t="s">
        <v>1609</v>
      </c>
      <c r="B161" s="671" t="s">
        <v>1544</v>
      </c>
      <c r="C161" s="671" t="s">
        <v>1378</v>
      </c>
      <c r="D161" s="671" t="s">
        <v>1580</v>
      </c>
      <c r="E161" s="671" t="s">
        <v>1024</v>
      </c>
      <c r="F161" s="238"/>
      <c r="G161" s="238"/>
      <c r="H161" s="682">
        <v>0</v>
      </c>
      <c r="I161" s="238">
        <v>5</v>
      </c>
      <c r="J161" s="238">
        <v>929.5</v>
      </c>
      <c r="K161" s="682">
        <v>1</v>
      </c>
      <c r="L161" s="238">
        <v>5</v>
      </c>
      <c r="M161" s="713">
        <v>929.5</v>
      </c>
    </row>
    <row r="162" spans="1:13" ht="14.4" customHeight="1" x14ac:dyDescent="0.3">
      <c r="A162" s="680" t="s">
        <v>1609</v>
      </c>
      <c r="B162" s="671" t="s">
        <v>1581</v>
      </c>
      <c r="C162" s="671" t="s">
        <v>1273</v>
      </c>
      <c r="D162" s="671" t="s">
        <v>1274</v>
      </c>
      <c r="E162" s="671" t="s">
        <v>1275</v>
      </c>
      <c r="F162" s="238"/>
      <c r="G162" s="238"/>
      <c r="H162" s="682">
        <v>0</v>
      </c>
      <c r="I162" s="238">
        <v>9</v>
      </c>
      <c r="J162" s="238">
        <v>1255.1400000000001</v>
      </c>
      <c r="K162" s="682">
        <v>1</v>
      </c>
      <c r="L162" s="238">
        <v>9</v>
      </c>
      <c r="M162" s="713">
        <v>1255.1400000000001</v>
      </c>
    </row>
    <row r="163" spans="1:13" ht="14.4" customHeight="1" x14ac:dyDescent="0.3">
      <c r="A163" s="680" t="s">
        <v>1609</v>
      </c>
      <c r="B163" s="671" t="s">
        <v>1581</v>
      </c>
      <c r="C163" s="671" t="s">
        <v>1662</v>
      </c>
      <c r="D163" s="671" t="s">
        <v>1303</v>
      </c>
      <c r="E163" s="671" t="s">
        <v>1663</v>
      </c>
      <c r="F163" s="238"/>
      <c r="G163" s="238"/>
      <c r="H163" s="682">
        <v>0</v>
      </c>
      <c r="I163" s="238">
        <v>1</v>
      </c>
      <c r="J163" s="238">
        <v>185.9</v>
      </c>
      <c r="K163" s="682">
        <v>1</v>
      </c>
      <c r="L163" s="238">
        <v>1</v>
      </c>
      <c r="M163" s="713">
        <v>185.9</v>
      </c>
    </row>
    <row r="164" spans="1:13" ht="14.4" customHeight="1" x14ac:dyDescent="0.3">
      <c r="A164" s="680" t="s">
        <v>1609</v>
      </c>
      <c r="B164" s="671" t="s">
        <v>1581</v>
      </c>
      <c r="C164" s="671" t="s">
        <v>1302</v>
      </c>
      <c r="D164" s="671" t="s">
        <v>1303</v>
      </c>
      <c r="E164" s="671" t="s">
        <v>1304</v>
      </c>
      <c r="F164" s="238"/>
      <c r="G164" s="238"/>
      <c r="H164" s="682">
        <v>0</v>
      </c>
      <c r="I164" s="238">
        <v>1</v>
      </c>
      <c r="J164" s="238">
        <v>619.66</v>
      </c>
      <c r="K164" s="682">
        <v>1</v>
      </c>
      <c r="L164" s="238">
        <v>1</v>
      </c>
      <c r="M164" s="713">
        <v>619.66</v>
      </c>
    </row>
    <row r="165" spans="1:13" ht="14.4" customHeight="1" x14ac:dyDescent="0.3">
      <c r="A165" s="680" t="s">
        <v>1609</v>
      </c>
      <c r="B165" s="671" t="s">
        <v>2459</v>
      </c>
      <c r="C165" s="671" t="s">
        <v>2071</v>
      </c>
      <c r="D165" s="671" t="s">
        <v>2072</v>
      </c>
      <c r="E165" s="671" t="s">
        <v>2073</v>
      </c>
      <c r="F165" s="238"/>
      <c r="G165" s="238"/>
      <c r="H165" s="682">
        <v>0</v>
      </c>
      <c r="I165" s="238">
        <v>1</v>
      </c>
      <c r="J165" s="238">
        <v>94.8</v>
      </c>
      <c r="K165" s="682">
        <v>1</v>
      </c>
      <c r="L165" s="238">
        <v>1</v>
      </c>
      <c r="M165" s="713">
        <v>94.8</v>
      </c>
    </row>
    <row r="166" spans="1:13" ht="14.4" customHeight="1" x14ac:dyDescent="0.3">
      <c r="A166" s="680" t="s">
        <v>1609</v>
      </c>
      <c r="B166" s="671" t="s">
        <v>2460</v>
      </c>
      <c r="C166" s="671" t="s">
        <v>2063</v>
      </c>
      <c r="D166" s="671" t="s">
        <v>2064</v>
      </c>
      <c r="E166" s="671" t="s">
        <v>655</v>
      </c>
      <c r="F166" s="238"/>
      <c r="G166" s="238"/>
      <c r="H166" s="682">
        <v>0</v>
      </c>
      <c r="I166" s="238">
        <v>2</v>
      </c>
      <c r="J166" s="238">
        <v>275.48</v>
      </c>
      <c r="K166" s="682">
        <v>1</v>
      </c>
      <c r="L166" s="238">
        <v>2</v>
      </c>
      <c r="M166" s="713">
        <v>275.48</v>
      </c>
    </row>
    <row r="167" spans="1:13" ht="14.4" customHeight="1" x14ac:dyDescent="0.3">
      <c r="A167" s="680" t="s">
        <v>1610</v>
      </c>
      <c r="B167" s="671" t="s">
        <v>2461</v>
      </c>
      <c r="C167" s="671" t="s">
        <v>2084</v>
      </c>
      <c r="D167" s="671" t="s">
        <v>2085</v>
      </c>
      <c r="E167" s="671" t="s">
        <v>1515</v>
      </c>
      <c r="F167" s="238"/>
      <c r="G167" s="238"/>
      <c r="H167" s="682">
        <v>0</v>
      </c>
      <c r="I167" s="238">
        <v>2</v>
      </c>
      <c r="J167" s="238">
        <v>368.44</v>
      </c>
      <c r="K167" s="682">
        <v>1</v>
      </c>
      <c r="L167" s="238">
        <v>2</v>
      </c>
      <c r="M167" s="713">
        <v>368.44</v>
      </c>
    </row>
    <row r="168" spans="1:13" ht="14.4" customHeight="1" x14ac:dyDescent="0.3">
      <c r="A168" s="680" t="s">
        <v>1610</v>
      </c>
      <c r="B168" s="671" t="s">
        <v>2462</v>
      </c>
      <c r="C168" s="671" t="s">
        <v>2127</v>
      </c>
      <c r="D168" s="671" t="s">
        <v>2128</v>
      </c>
      <c r="E168" s="671" t="s">
        <v>2129</v>
      </c>
      <c r="F168" s="238"/>
      <c r="G168" s="238"/>
      <c r="H168" s="682">
        <v>0</v>
      </c>
      <c r="I168" s="238">
        <v>4</v>
      </c>
      <c r="J168" s="238">
        <v>1713.6</v>
      </c>
      <c r="K168" s="682">
        <v>1</v>
      </c>
      <c r="L168" s="238">
        <v>4</v>
      </c>
      <c r="M168" s="713">
        <v>1713.6</v>
      </c>
    </row>
    <row r="169" spans="1:13" ht="14.4" customHeight="1" x14ac:dyDescent="0.3">
      <c r="A169" s="680" t="s">
        <v>1610</v>
      </c>
      <c r="B169" s="671" t="s">
        <v>1521</v>
      </c>
      <c r="C169" s="671" t="s">
        <v>1371</v>
      </c>
      <c r="D169" s="671" t="s">
        <v>1522</v>
      </c>
      <c r="E169" s="671" t="s">
        <v>1572</v>
      </c>
      <c r="F169" s="238"/>
      <c r="G169" s="238"/>
      <c r="H169" s="682">
        <v>0</v>
      </c>
      <c r="I169" s="238">
        <v>13</v>
      </c>
      <c r="J169" s="238">
        <v>6054.1</v>
      </c>
      <c r="K169" s="682">
        <v>1</v>
      </c>
      <c r="L169" s="238">
        <v>13</v>
      </c>
      <c r="M169" s="713">
        <v>6054.1</v>
      </c>
    </row>
    <row r="170" spans="1:13" ht="14.4" customHeight="1" x14ac:dyDescent="0.3">
      <c r="A170" s="680" t="s">
        <v>1610</v>
      </c>
      <c r="B170" s="671" t="s">
        <v>1524</v>
      </c>
      <c r="C170" s="671" t="s">
        <v>1678</v>
      </c>
      <c r="D170" s="671" t="s">
        <v>1382</v>
      </c>
      <c r="E170" s="671" t="s">
        <v>1679</v>
      </c>
      <c r="F170" s="238"/>
      <c r="G170" s="238"/>
      <c r="H170" s="682">
        <v>0</v>
      </c>
      <c r="I170" s="238">
        <v>1</v>
      </c>
      <c r="J170" s="238">
        <v>45.54</v>
      </c>
      <c r="K170" s="682">
        <v>1</v>
      </c>
      <c r="L170" s="238">
        <v>1</v>
      </c>
      <c r="M170" s="713">
        <v>45.54</v>
      </c>
    </row>
    <row r="171" spans="1:13" ht="14.4" customHeight="1" x14ac:dyDescent="0.3">
      <c r="A171" s="680" t="s">
        <v>1610</v>
      </c>
      <c r="B171" s="671" t="s">
        <v>1524</v>
      </c>
      <c r="C171" s="671" t="s">
        <v>1381</v>
      </c>
      <c r="D171" s="671" t="s">
        <v>1382</v>
      </c>
      <c r="E171" s="671" t="s">
        <v>1383</v>
      </c>
      <c r="F171" s="238"/>
      <c r="G171" s="238"/>
      <c r="H171" s="682">
        <v>0</v>
      </c>
      <c r="I171" s="238">
        <v>2</v>
      </c>
      <c r="J171" s="238">
        <v>182.14</v>
      </c>
      <c r="K171" s="682">
        <v>1</v>
      </c>
      <c r="L171" s="238">
        <v>2</v>
      </c>
      <c r="M171" s="713">
        <v>182.14</v>
      </c>
    </row>
    <row r="172" spans="1:13" ht="14.4" customHeight="1" x14ac:dyDescent="0.3">
      <c r="A172" s="680" t="s">
        <v>1610</v>
      </c>
      <c r="B172" s="671" t="s">
        <v>1524</v>
      </c>
      <c r="C172" s="671" t="s">
        <v>2061</v>
      </c>
      <c r="D172" s="671" t="s">
        <v>964</v>
      </c>
      <c r="E172" s="671" t="s">
        <v>1994</v>
      </c>
      <c r="F172" s="238"/>
      <c r="G172" s="238"/>
      <c r="H172" s="682">
        <v>0</v>
      </c>
      <c r="I172" s="238">
        <v>8</v>
      </c>
      <c r="J172" s="238">
        <v>1040.8</v>
      </c>
      <c r="K172" s="682">
        <v>1</v>
      </c>
      <c r="L172" s="238">
        <v>8</v>
      </c>
      <c r="M172" s="713">
        <v>1040.8</v>
      </c>
    </row>
    <row r="173" spans="1:13" ht="14.4" customHeight="1" x14ac:dyDescent="0.3">
      <c r="A173" s="680" t="s">
        <v>1610</v>
      </c>
      <c r="B173" s="671" t="s">
        <v>1524</v>
      </c>
      <c r="C173" s="671" t="s">
        <v>963</v>
      </c>
      <c r="D173" s="671" t="s">
        <v>964</v>
      </c>
      <c r="E173" s="671" t="s">
        <v>965</v>
      </c>
      <c r="F173" s="238"/>
      <c r="G173" s="238"/>
      <c r="H173" s="682">
        <v>0</v>
      </c>
      <c r="I173" s="238">
        <v>9</v>
      </c>
      <c r="J173" s="238">
        <v>1639.2599999999998</v>
      </c>
      <c r="K173" s="682">
        <v>1</v>
      </c>
      <c r="L173" s="238">
        <v>9</v>
      </c>
      <c r="M173" s="713">
        <v>1639.2599999999998</v>
      </c>
    </row>
    <row r="174" spans="1:13" ht="14.4" customHeight="1" x14ac:dyDescent="0.3">
      <c r="A174" s="680" t="s">
        <v>1610</v>
      </c>
      <c r="B174" s="671" t="s">
        <v>1524</v>
      </c>
      <c r="C174" s="671" t="s">
        <v>1898</v>
      </c>
      <c r="D174" s="671" t="s">
        <v>1366</v>
      </c>
      <c r="E174" s="671" t="s">
        <v>1899</v>
      </c>
      <c r="F174" s="238"/>
      <c r="G174" s="238"/>
      <c r="H174" s="682">
        <v>0</v>
      </c>
      <c r="I174" s="238">
        <v>4</v>
      </c>
      <c r="J174" s="238">
        <v>2312.92</v>
      </c>
      <c r="K174" s="682">
        <v>1</v>
      </c>
      <c r="L174" s="238">
        <v>4</v>
      </c>
      <c r="M174" s="713">
        <v>2312.92</v>
      </c>
    </row>
    <row r="175" spans="1:13" ht="14.4" customHeight="1" x14ac:dyDescent="0.3">
      <c r="A175" s="680" t="s">
        <v>1610</v>
      </c>
      <c r="B175" s="671" t="s">
        <v>1525</v>
      </c>
      <c r="C175" s="671" t="s">
        <v>1868</v>
      </c>
      <c r="D175" s="671" t="s">
        <v>1869</v>
      </c>
      <c r="E175" s="671" t="s">
        <v>1870</v>
      </c>
      <c r="F175" s="238"/>
      <c r="G175" s="238"/>
      <c r="H175" s="682">
        <v>0</v>
      </c>
      <c r="I175" s="238">
        <v>1</v>
      </c>
      <c r="J175" s="238">
        <v>887.05</v>
      </c>
      <c r="K175" s="682">
        <v>1</v>
      </c>
      <c r="L175" s="238">
        <v>1</v>
      </c>
      <c r="M175" s="713">
        <v>887.05</v>
      </c>
    </row>
    <row r="176" spans="1:13" ht="14.4" customHeight="1" x14ac:dyDescent="0.3">
      <c r="A176" s="680" t="s">
        <v>1610</v>
      </c>
      <c r="B176" s="671" t="s">
        <v>1559</v>
      </c>
      <c r="C176" s="671" t="s">
        <v>1121</v>
      </c>
      <c r="D176" s="671" t="s">
        <v>1122</v>
      </c>
      <c r="E176" s="671" t="s">
        <v>1561</v>
      </c>
      <c r="F176" s="238"/>
      <c r="G176" s="238"/>
      <c r="H176" s="682">
        <v>0</v>
      </c>
      <c r="I176" s="238">
        <v>5</v>
      </c>
      <c r="J176" s="238">
        <v>8967.2999999999993</v>
      </c>
      <c r="K176" s="682">
        <v>1</v>
      </c>
      <c r="L176" s="238">
        <v>5</v>
      </c>
      <c r="M176" s="713">
        <v>8967.2999999999993</v>
      </c>
    </row>
    <row r="177" spans="1:13" ht="14.4" customHeight="1" x14ac:dyDescent="0.3">
      <c r="A177" s="680" t="s">
        <v>1610</v>
      </c>
      <c r="B177" s="671" t="s">
        <v>1574</v>
      </c>
      <c r="C177" s="671" t="s">
        <v>1392</v>
      </c>
      <c r="D177" s="671" t="s">
        <v>1575</v>
      </c>
      <c r="E177" s="671" t="s">
        <v>1576</v>
      </c>
      <c r="F177" s="238"/>
      <c r="G177" s="238"/>
      <c r="H177" s="682">
        <v>0</v>
      </c>
      <c r="I177" s="238">
        <v>3</v>
      </c>
      <c r="J177" s="238">
        <v>5140.7699999999995</v>
      </c>
      <c r="K177" s="682">
        <v>1</v>
      </c>
      <c r="L177" s="238">
        <v>3</v>
      </c>
      <c r="M177" s="713">
        <v>5140.7699999999995</v>
      </c>
    </row>
    <row r="178" spans="1:13" ht="14.4" customHeight="1" x14ac:dyDescent="0.3">
      <c r="A178" s="680" t="s">
        <v>1610</v>
      </c>
      <c r="B178" s="671" t="s">
        <v>1574</v>
      </c>
      <c r="C178" s="671" t="s">
        <v>1775</v>
      </c>
      <c r="D178" s="671" t="s">
        <v>1776</v>
      </c>
      <c r="E178" s="671" t="s">
        <v>1777</v>
      </c>
      <c r="F178" s="238"/>
      <c r="G178" s="238"/>
      <c r="H178" s="682">
        <v>0</v>
      </c>
      <c r="I178" s="238">
        <v>3</v>
      </c>
      <c r="J178" s="238">
        <v>6939.7199999999993</v>
      </c>
      <c r="K178" s="682">
        <v>1</v>
      </c>
      <c r="L178" s="238">
        <v>3</v>
      </c>
      <c r="M178" s="713">
        <v>6939.7199999999993</v>
      </c>
    </row>
    <row r="179" spans="1:13" ht="14.4" customHeight="1" x14ac:dyDescent="0.3">
      <c r="A179" s="680" t="s">
        <v>1610</v>
      </c>
      <c r="B179" s="671" t="s">
        <v>2457</v>
      </c>
      <c r="C179" s="671" t="s">
        <v>1927</v>
      </c>
      <c r="D179" s="671" t="s">
        <v>1928</v>
      </c>
      <c r="E179" s="671" t="s">
        <v>745</v>
      </c>
      <c r="F179" s="238"/>
      <c r="G179" s="238"/>
      <c r="H179" s="682">
        <v>0</v>
      </c>
      <c r="I179" s="238">
        <v>58</v>
      </c>
      <c r="J179" s="238">
        <v>56674.7</v>
      </c>
      <c r="K179" s="682">
        <v>1</v>
      </c>
      <c r="L179" s="238">
        <v>58</v>
      </c>
      <c r="M179" s="713">
        <v>56674.7</v>
      </c>
    </row>
    <row r="180" spans="1:13" ht="14.4" customHeight="1" x14ac:dyDescent="0.3">
      <c r="A180" s="680" t="s">
        <v>1610</v>
      </c>
      <c r="B180" s="671" t="s">
        <v>2457</v>
      </c>
      <c r="C180" s="671" t="s">
        <v>2067</v>
      </c>
      <c r="D180" s="671" t="s">
        <v>744</v>
      </c>
      <c r="E180" s="671" t="s">
        <v>1914</v>
      </c>
      <c r="F180" s="238">
        <v>1</v>
      </c>
      <c r="G180" s="238">
        <v>1954.3</v>
      </c>
      <c r="H180" s="682">
        <v>1</v>
      </c>
      <c r="I180" s="238"/>
      <c r="J180" s="238"/>
      <c r="K180" s="682">
        <v>0</v>
      </c>
      <c r="L180" s="238">
        <v>1</v>
      </c>
      <c r="M180" s="713">
        <v>1954.3</v>
      </c>
    </row>
    <row r="181" spans="1:13" ht="14.4" customHeight="1" x14ac:dyDescent="0.3">
      <c r="A181" s="680" t="s">
        <v>1610</v>
      </c>
      <c r="B181" s="671" t="s">
        <v>1528</v>
      </c>
      <c r="C181" s="671" t="s">
        <v>1696</v>
      </c>
      <c r="D181" s="671" t="s">
        <v>1697</v>
      </c>
      <c r="E181" s="671" t="s">
        <v>1698</v>
      </c>
      <c r="F181" s="238"/>
      <c r="G181" s="238"/>
      <c r="H181" s="682">
        <v>0</v>
      </c>
      <c r="I181" s="238">
        <v>20</v>
      </c>
      <c r="J181" s="238">
        <v>8230.3999999999978</v>
      </c>
      <c r="K181" s="682">
        <v>1</v>
      </c>
      <c r="L181" s="238">
        <v>20</v>
      </c>
      <c r="M181" s="713">
        <v>8230.3999999999978</v>
      </c>
    </row>
    <row r="182" spans="1:13" ht="14.4" customHeight="1" x14ac:dyDescent="0.3">
      <c r="A182" s="680" t="s">
        <v>1610</v>
      </c>
      <c r="B182" s="671" t="s">
        <v>1528</v>
      </c>
      <c r="C182" s="671" t="s">
        <v>1722</v>
      </c>
      <c r="D182" s="671" t="s">
        <v>1723</v>
      </c>
      <c r="E182" s="671" t="s">
        <v>523</v>
      </c>
      <c r="F182" s="238"/>
      <c r="G182" s="238"/>
      <c r="H182" s="682">
        <v>0</v>
      </c>
      <c r="I182" s="238">
        <v>6</v>
      </c>
      <c r="J182" s="238">
        <v>925.91999999999985</v>
      </c>
      <c r="K182" s="682">
        <v>1</v>
      </c>
      <c r="L182" s="238">
        <v>6</v>
      </c>
      <c r="M182" s="713">
        <v>925.91999999999985</v>
      </c>
    </row>
    <row r="183" spans="1:13" ht="14.4" customHeight="1" x14ac:dyDescent="0.3">
      <c r="A183" s="680" t="s">
        <v>1610</v>
      </c>
      <c r="B183" s="671" t="s">
        <v>1528</v>
      </c>
      <c r="C183" s="671" t="s">
        <v>947</v>
      </c>
      <c r="D183" s="671" t="s">
        <v>948</v>
      </c>
      <c r="E183" s="671" t="s">
        <v>949</v>
      </c>
      <c r="F183" s="238"/>
      <c r="G183" s="238"/>
      <c r="H183" s="682">
        <v>0</v>
      </c>
      <c r="I183" s="238">
        <v>28</v>
      </c>
      <c r="J183" s="238">
        <v>1080.52</v>
      </c>
      <c r="K183" s="682">
        <v>1</v>
      </c>
      <c r="L183" s="238">
        <v>28</v>
      </c>
      <c r="M183" s="713">
        <v>1080.52</v>
      </c>
    </row>
    <row r="184" spans="1:13" ht="14.4" customHeight="1" x14ac:dyDescent="0.3">
      <c r="A184" s="680" t="s">
        <v>1610</v>
      </c>
      <c r="B184" s="671" t="s">
        <v>1528</v>
      </c>
      <c r="C184" s="671" t="s">
        <v>2096</v>
      </c>
      <c r="D184" s="671" t="s">
        <v>2097</v>
      </c>
      <c r="E184" s="671" t="s">
        <v>2098</v>
      </c>
      <c r="F184" s="238">
        <v>4</v>
      </c>
      <c r="G184" s="238">
        <v>7135.24</v>
      </c>
      <c r="H184" s="682">
        <v>1</v>
      </c>
      <c r="I184" s="238"/>
      <c r="J184" s="238"/>
      <c r="K184" s="682">
        <v>0</v>
      </c>
      <c r="L184" s="238">
        <v>4</v>
      </c>
      <c r="M184" s="713">
        <v>7135.24</v>
      </c>
    </row>
    <row r="185" spans="1:13" ht="14.4" customHeight="1" x14ac:dyDescent="0.3">
      <c r="A185" s="680" t="s">
        <v>1610</v>
      </c>
      <c r="B185" s="671" t="s">
        <v>1528</v>
      </c>
      <c r="C185" s="671" t="s">
        <v>2099</v>
      </c>
      <c r="D185" s="671" t="s">
        <v>2100</v>
      </c>
      <c r="E185" s="671" t="s">
        <v>2101</v>
      </c>
      <c r="F185" s="238">
        <v>2</v>
      </c>
      <c r="G185" s="238">
        <v>3564.16</v>
      </c>
      <c r="H185" s="682">
        <v>1</v>
      </c>
      <c r="I185" s="238"/>
      <c r="J185" s="238"/>
      <c r="K185" s="682">
        <v>0</v>
      </c>
      <c r="L185" s="238">
        <v>2</v>
      </c>
      <c r="M185" s="713">
        <v>3564.16</v>
      </c>
    </row>
    <row r="186" spans="1:13" ht="14.4" customHeight="1" x14ac:dyDescent="0.3">
      <c r="A186" s="680" t="s">
        <v>1610</v>
      </c>
      <c r="B186" s="671" t="s">
        <v>2458</v>
      </c>
      <c r="C186" s="671" t="s">
        <v>1815</v>
      </c>
      <c r="D186" s="671" t="s">
        <v>1816</v>
      </c>
      <c r="E186" s="671" t="s">
        <v>1817</v>
      </c>
      <c r="F186" s="238">
        <v>2</v>
      </c>
      <c r="G186" s="238">
        <v>1428.28</v>
      </c>
      <c r="H186" s="682">
        <v>1</v>
      </c>
      <c r="I186" s="238"/>
      <c r="J186" s="238"/>
      <c r="K186" s="682">
        <v>0</v>
      </c>
      <c r="L186" s="238">
        <v>2</v>
      </c>
      <c r="M186" s="713">
        <v>1428.28</v>
      </c>
    </row>
    <row r="187" spans="1:13" ht="14.4" customHeight="1" x14ac:dyDescent="0.3">
      <c r="A187" s="680" t="s">
        <v>1610</v>
      </c>
      <c r="B187" s="671" t="s">
        <v>2458</v>
      </c>
      <c r="C187" s="671" t="s">
        <v>1640</v>
      </c>
      <c r="D187" s="671" t="s">
        <v>1641</v>
      </c>
      <c r="E187" s="671" t="s">
        <v>1642</v>
      </c>
      <c r="F187" s="238"/>
      <c r="G187" s="238"/>
      <c r="H187" s="682">
        <v>0</v>
      </c>
      <c r="I187" s="238">
        <v>1</v>
      </c>
      <c r="J187" s="238">
        <v>5789.24</v>
      </c>
      <c r="K187" s="682">
        <v>1</v>
      </c>
      <c r="L187" s="238">
        <v>1</v>
      </c>
      <c r="M187" s="713">
        <v>5789.24</v>
      </c>
    </row>
    <row r="188" spans="1:13" ht="14.4" customHeight="1" x14ac:dyDescent="0.3">
      <c r="A188" s="680" t="s">
        <v>1610</v>
      </c>
      <c r="B188" s="671" t="s">
        <v>1529</v>
      </c>
      <c r="C188" s="671" t="s">
        <v>1385</v>
      </c>
      <c r="D188" s="671" t="s">
        <v>1386</v>
      </c>
      <c r="E188" s="671" t="s">
        <v>1577</v>
      </c>
      <c r="F188" s="238"/>
      <c r="G188" s="238"/>
      <c r="H188" s="682">
        <v>0</v>
      </c>
      <c r="I188" s="238">
        <v>9</v>
      </c>
      <c r="J188" s="238">
        <v>893.43</v>
      </c>
      <c r="K188" s="682">
        <v>1</v>
      </c>
      <c r="L188" s="238">
        <v>9</v>
      </c>
      <c r="M188" s="713">
        <v>893.43</v>
      </c>
    </row>
    <row r="189" spans="1:13" ht="14.4" customHeight="1" x14ac:dyDescent="0.3">
      <c r="A189" s="680" t="s">
        <v>1610</v>
      </c>
      <c r="B189" s="671" t="s">
        <v>1529</v>
      </c>
      <c r="C189" s="671" t="s">
        <v>975</v>
      </c>
      <c r="D189" s="671" t="s">
        <v>976</v>
      </c>
      <c r="E189" s="671" t="s">
        <v>977</v>
      </c>
      <c r="F189" s="238"/>
      <c r="G189" s="238"/>
      <c r="H189" s="682">
        <v>0</v>
      </c>
      <c r="I189" s="238">
        <v>2</v>
      </c>
      <c r="J189" s="238">
        <v>264.7</v>
      </c>
      <c r="K189" s="682">
        <v>1</v>
      </c>
      <c r="L189" s="238">
        <v>2</v>
      </c>
      <c r="M189" s="713">
        <v>264.7</v>
      </c>
    </row>
    <row r="190" spans="1:13" ht="14.4" customHeight="1" x14ac:dyDescent="0.3">
      <c r="A190" s="680" t="s">
        <v>1610</v>
      </c>
      <c r="B190" s="671" t="s">
        <v>1529</v>
      </c>
      <c r="C190" s="671" t="s">
        <v>1964</v>
      </c>
      <c r="D190" s="671" t="s">
        <v>1637</v>
      </c>
      <c r="E190" s="671" t="s">
        <v>1965</v>
      </c>
      <c r="F190" s="238"/>
      <c r="G190" s="238"/>
      <c r="H190" s="682">
        <v>0</v>
      </c>
      <c r="I190" s="238">
        <v>14</v>
      </c>
      <c r="J190" s="238">
        <v>2473.52</v>
      </c>
      <c r="K190" s="682">
        <v>1</v>
      </c>
      <c r="L190" s="238">
        <v>14</v>
      </c>
      <c r="M190" s="713">
        <v>2473.52</v>
      </c>
    </row>
    <row r="191" spans="1:13" ht="14.4" customHeight="1" x14ac:dyDescent="0.3">
      <c r="A191" s="680" t="s">
        <v>1610</v>
      </c>
      <c r="B191" s="671" t="s">
        <v>1530</v>
      </c>
      <c r="C191" s="671" t="s">
        <v>1778</v>
      </c>
      <c r="D191" s="671" t="s">
        <v>1779</v>
      </c>
      <c r="E191" s="671" t="s">
        <v>1780</v>
      </c>
      <c r="F191" s="238"/>
      <c r="G191" s="238"/>
      <c r="H191" s="682">
        <v>0</v>
      </c>
      <c r="I191" s="238">
        <v>5</v>
      </c>
      <c r="J191" s="238">
        <v>81.349999999999994</v>
      </c>
      <c r="K191" s="682">
        <v>1</v>
      </c>
      <c r="L191" s="238">
        <v>5</v>
      </c>
      <c r="M191" s="713">
        <v>81.349999999999994</v>
      </c>
    </row>
    <row r="192" spans="1:13" ht="14.4" customHeight="1" x14ac:dyDescent="0.3">
      <c r="A192" s="680" t="s">
        <v>1610</v>
      </c>
      <c r="B192" s="671" t="s">
        <v>1530</v>
      </c>
      <c r="C192" s="671" t="s">
        <v>2329</v>
      </c>
      <c r="D192" s="671" t="s">
        <v>2330</v>
      </c>
      <c r="E192" s="671" t="s">
        <v>2331</v>
      </c>
      <c r="F192" s="238"/>
      <c r="G192" s="238"/>
      <c r="H192" s="682">
        <v>0</v>
      </c>
      <c r="I192" s="238">
        <v>2</v>
      </c>
      <c r="J192" s="238">
        <v>50.06</v>
      </c>
      <c r="K192" s="682">
        <v>1</v>
      </c>
      <c r="L192" s="238">
        <v>2</v>
      </c>
      <c r="M192" s="713">
        <v>50.06</v>
      </c>
    </row>
    <row r="193" spans="1:13" ht="14.4" customHeight="1" x14ac:dyDescent="0.3">
      <c r="A193" s="680" t="s">
        <v>1610</v>
      </c>
      <c r="B193" s="671" t="s">
        <v>1530</v>
      </c>
      <c r="C193" s="671" t="s">
        <v>899</v>
      </c>
      <c r="D193" s="671" t="s">
        <v>1531</v>
      </c>
      <c r="E193" s="671" t="s">
        <v>1532</v>
      </c>
      <c r="F193" s="238"/>
      <c r="G193" s="238"/>
      <c r="H193" s="682">
        <v>0</v>
      </c>
      <c r="I193" s="238">
        <v>19</v>
      </c>
      <c r="J193" s="238">
        <v>132.62</v>
      </c>
      <c r="K193" s="682">
        <v>1</v>
      </c>
      <c r="L193" s="238">
        <v>19</v>
      </c>
      <c r="M193" s="713">
        <v>132.62</v>
      </c>
    </row>
    <row r="194" spans="1:13" ht="14.4" customHeight="1" x14ac:dyDescent="0.3">
      <c r="A194" s="680" t="s">
        <v>1610</v>
      </c>
      <c r="B194" s="671" t="s">
        <v>1530</v>
      </c>
      <c r="C194" s="671" t="s">
        <v>1705</v>
      </c>
      <c r="D194" s="671" t="s">
        <v>1706</v>
      </c>
      <c r="E194" s="671" t="s">
        <v>1707</v>
      </c>
      <c r="F194" s="238"/>
      <c r="G194" s="238"/>
      <c r="H194" s="682">
        <v>0</v>
      </c>
      <c r="I194" s="238">
        <v>3</v>
      </c>
      <c r="J194" s="238">
        <v>32.19</v>
      </c>
      <c r="K194" s="682">
        <v>1</v>
      </c>
      <c r="L194" s="238">
        <v>3</v>
      </c>
      <c r="M194" s="713">
        <v>32.19</v>
      </c>
    </row>
    <row r="195" spans="1:13" ht="14.4" customHeight="1" x14ac:dyDescent="0.3">
      <c r="A195" s="680" t="s">
        <v>1610</v>
      </c>
      <c r="B195" s="671" t="s">
        <v>1530</v>
      </c>
      <c r="C195" s="671" t="s">
        <v>1356</v>
      </c>
      <c r="D195" s="671" t="s">
        <v>1578</v>
      </c>
      <c r="E195" s="671" t="s">
        <v>1317</v>
      </c>
      <c r="F195" s="238"/>
      <c r="G195" s="238"/>
      <c r="H195" s="682">
        <v>0</v>
      </c>
      <c r="I195" s="238">
        <v>6</v>
      </c>
      <c r="J195" s="238">
        <v>106.14000000000001</v>
      </c>
      <c r="K195" s="682">
        <v>1</v>
      </c>
      <c r="L195" s="238">
        <v>6</v>
      </c>
      <c r="M195" s="713">
        <v>106.14000000000001</v>
      </c>
    </row>
    <row r="196" spans="1:13" ht="14.4" customHeight="1" x14ac:dyDescent="0.3">
      <c r="A196" s="680" t="s">
        <v>1610</v>
      </c>
      <c r="B196" s="671" t="s">
        <v>2463</v>
      </c>
      <c r="C196" s="671" t="s">
        <v>2219</v>
      </c>
      <c r="D196" s="671" t="s">
        <v>2220</v>
      </c>
      <c r="E196" s="671" t="s">
        <v>2221</v>
      </c>
      <c r="F196" s="238"/>
      <c r="G196" s="238"/>
      <c r="H196" s="682"/>
      <c r="I196" s="238">
        <v>4</v>
      </c>
      <c r="J196" s="238">
        <v>0</v>
      </c>
      <c r="K196" s="682"/>
      <c r="L196" s="238">
        <v>4</v>
      </c>
      <c r="M196" s="713">
        <v>0</v>
      </c>
    </row>
    <row r="197" spans="1:13" ht="14.4" customHeight="1" x14ac:dyDescent="0.3">
      <c r="A197" s="680" t="s">
        <v>1610</v>
      </c>
      <c r="B197" s="671" t="s">
        <v>2463</v>
      </c>
      <c r="C197" s="671" t="s">
        <v>2357</v>
      </c>
      <c r="D197" s="671" t="s">
        <v>2358</v>
      </c>
      <c r="E197" s="671" t="s">
        <v>2359</v>
      </c>
      <c r="F197" s="238"/>
      <c r="G197" s="238"/>
      <c r="H197" s="682"/>
      <c r="I197" s="238">
        <v>2</v>
      </c>
      <c r="J197" s="238">
        <v>0</v>
      </c>
      <c r="K197" s="682"/>
      <c r="L197" s="238">
        <v>2</v>
      </c>
      <c r="M197" s="713">
        <v>0</v>
      </c>
    </row>
    <row r="198" spans="1:13" ht="14.4" customHeight="1" x14ac:dyDescent="0.3">
      <c r="A198" s="680" t="s">
        <v>1610</v>
      </c>
      <c r="B198" s="671" t="s">
        <v>1534</v>
      </c>
      <c r="C198" s="671" t="s">
        <v>921</v>
      </c>
      <c r="D198" s="671" t="s">
        <v>922</v>
      </c>
      <c r="E198" s="671" t="s">
        <v>1535</v>
      </c>
      <c r="F198" s="238"/>
      <c r="G198" s="238"/>
      <c r="H198" s="682">
        <v>0</v>
      </c>
      <c r="I198" s="238">
        <v>6</v>
      </c>
      <c r="J198" s="238">
        <v>972.78</v>
      </c>
      <c r="K198" s="682">
        <v>1</v>
      </c>
      <c r="L198" s="238">
        <v>6</v>
      </c>
      <c r="M198" s="713">
        <v>972.78</v>
      </c>
    </row>
    <row r="199" spans="1:13" ht="14.4" customHeight="1" x14ac:dyDescent="0.3">
      <c r="A199" s="680" t="s">
        <v>1610</v>
      </c>
      <c r="B199" s="671" t="s">
        <v>1534</v>
      </c>
      <c r="C199" s="671" t="s">
        <v>1109</v>
      </c>
      <c r="D199" s="671" t="s">
        <v>1110</v>
      </c>
      <c r="E199" s="671" t="s">
        <v>1562</v>
      </c>
      <c r="F199" s="238"/>
      <c r="G199" s="238"/>
      <c r="H199" s="682">
        <v>0</v>
      </c>
      <c r="I199" s="238">
        <v>80</v>
      </c>
      <c r="J199" s="238">
        <v>17292.799999999996</v>
      </c>
      <c r="K199" s="682">
        <v>1</v>
      </c>
      <c r="L199" s="238">
        <v>80</v>
      </c>
      <c r="M199" s="713">
        <v>17292.799999999996</v>
      </c>
    </row>
    <row r="200" spans="1:13" ht="14.4" customHeight="1" x14ac:dyDescent="0.3">
      <c r="A200" s="680" t="s">
        <v>1610</v>
      </c>
      <c r="B200" s="671" t="s">
        <v>1534</v>
      </c>
      <c r="C200" s="671" t="s">
        <v>1835</v>
      </c>
      <c r="D200" s="671" t="s">
        <v>1110</v>
      </c>
      <c r="E200" s="671" t="s">
        <v>1836</v>
      </c>
      <c r="F200" s="238"/>
      <c r="G200" s="238"/>
      <c r="H200" s="682">
        <v>0</v>
      </c>
      <c r="I200" s="238">
        <v>3</v>
      </c>
      <c r="J200" s="238">
        <v>1296.96</v>
      </c>
      <c r="K200" s="682">
        <v>1</v>
      </c>
      <c r="L200" s="238">
        <v>3</v>
      </c>
      <c r="M200" s="713">
        <v>1296.96</v>
      </c>
    </row>
    <row r="201" spans="1:13" ht="14.4" customHeight="1" x14ac:dyDescent="0.3">
      <c r="A201" s="680" t="s">
        <v>1610</v>
      </c>
      <c r="B201" s="671" t="s">
        <v>1534</v>
      </c>
      <c r="C201" s="671" t="s">
        <v>2152</v>
      </c>
      <c r="D201" s="671" t="s">
        <v>2153</v>
      </c>
      <c r="E201" s="671" t="s">
        <v>1092</v>
      </c>
      <c r="F201" s="238">
        <v>3</v>
      </c>
      <c r="G201" s="238">
        <v>605.25</v>
      </c>
      <c r="H201" s="682">
        <v>1</v>
      </c>
      <c r="I201" s="238"/>
      <c r="J201" s="238"/>
      <c r="K201" s="682">
        <v>0</v>
      </c>
      <c r="L201" s="238">
        <v>3</v>
      </c>
      <c r="M201" s="713">
        <v>605.25</v>
      </c>
    </row>
    <row r="202" spans="1:13" ht="14.4" customHeight="1" x14ac:dyDescent="0.3">
      <c r="A202" s="680" t="s">
        <v>1610</v>
      </c>
      <c r="B202" s="671" t="s">
        <v>1579</v>
      </c>
      <c r="C202" s="671" t="s">
        <v>1375</v>
      </c>
      <c r="D202" s="671" t="s">
        <v>1376</v>
      </c>
      <c r="E202" s="671" t="s">
        <v>663</v>
      </c>
      <c r="F202" s="238"/>
      <c r="G202" s="238"/>
      <c r="H202" s="682">
        <v>0</v>
      </c>
      <c r="I202" s="238">
        <v>4</v>
      </c>
      <c r="J202" s="238">
        <v>1356.52</v>
      </c>
      <c r="K202" s="682">
        <v>1</v>
      </c>
      <c r="L202" s="238">
        <v>4</v>
      </c>
      <c r="M202" s="713">
        <v>1356.52</v>
      </c>
    </row>
    <row r="203" spans="1:13" ht="14.4" customHeight="1" x14ac:dyDescent="0.3">
      <c r="A203" s="680" t="s">
        <v>1610</v>
      </c>
      <c r="B203" s="671" t="s">
        <v>1579</v>
      </c>
      <c r="C203" s="671" t="s">
        <v>1949</v>
      </c>
      <c r="D203" s="671" t="s">
        <v>1376</v>
      </c>
      <c r="E203" s="671" t="s">
        <v>1552</v>
      </c>
      <c r="F203" s="238"/>
      <c r="G203" s="238"/>
      <c r="H203" s="682">
        <v>0</v>
      </c>
      <c r="I203" s="238">
        <v>8</v>
      </c>
      <c r="J203" s="238">
        <v>9043.4399999999987</v>
      </c>
      <c r="K203" s="682">
        <v>1</v>
      </c>
      <c r="L203" s="238">
        <v>8</v>
      </c>
      <c r="M203" s="713">
        <v>9043.4399999999987</v>
      </c>
    </row>
    <row r="204" spans="1:13" ht="14.4" customHeight="1" x14ac:dyDescent="0.3">
      <c r="A204" s="680" t="s">
        <v>1610</v>
      </c>
      <c r="B204" s="671" t="s">
        <v>1538</v>
      </c>
      <c r="C204" s="671" t="s">
        <v>1805</v>
      </c>
      <c r="D204" s="671" t="s">
        <v>1734</v>
      </c>
      <c r="E204" s="671" t="s">
        <v>1066</v>
      </c>
      <c r="F204" s="238"/>
      <c r="G204" s="238"/>
      <c r="H204" s="682">
        <v>0</v>
      </c>
      <c r="I204" s="238">
        <v>4</v>
      </c>
      <c r="J204" s="238">
        <v>1356.52</v>
      </c>
      <c r="K204" s="682">
        <v>1</v>
      </c>
      <c r="L204" s="238">
        <v>4</v>
      </c>
      <c r="M204" s="713">
        <v>1356.52</v>
      </c>
    </row>
    <row r="205" spans="1:13" ht="14.4" customHeight="1" x14ac:dyDescent="0.3">
      <c r="A205" s="680" t="s">
        <v>1610</v>
      </c>
      <c r="B205" s="671" t="s">
        <v>1538</v>
      </c>
      <c r="C205" s="671" t="s">
        <v>1736</v>
      </c>
      <c r="D205" s="671" t="s">
        <v>1737</v>
      </c>
      <c r="E205" s="671" t="s">
        <v>1738</v>
      </c>
      <c r="F205" s="238"/>
      <c r="G205" s="238"/>
      <c r="H205" s="682">
        <v>0</v>
      </c>
      <c r="I205" s="238">
        <v>8</v>
      </c>
      <c r="J205" s="238">
        <v>5426.08</v>
      </c>
      <c r="K205" s="682">
        <v>1</v>
      </c>
      <c r="L205" s="238">
        <v>8</v>
      </c>
      <c r="M205" s="713">
        <v>5426.08</v>
      </c>
    </row>
    <row r="206" spans="1:13" ht="14.4" customHeight="1" x14ac:dyDescent="0.3">
      <c r="A206" s="680" t="s">
        <v>1610</v>
      </c>
      <c r="B206" s="671" t="s">
        <v>1538</v>
      </c>
      <c r="C206" s="671" t="s">
        <v>967</v>
      </c>
      <c r="D206" s="671" t="s">
        <v>1539</v>
      </c>
      <c r="E206" s="671" t="s">
        <v>1540</v>
      </c>
      <c r="F206" s="238"/>
      <c r="G206" s="238"/>
      <c r="H206" s="682">
        <v>0</v>
      </c>
      <c r="I206" s="238">
        <v>41</v>
      </c>
      <c r="J206" s="238">
        <v>8271.75</v>
      </c>
      <c r="K206" s="682">
        <v>1</v>
      </c>
      <c r="L206" s="238">
        <v>41</v>
      </c>
      <c r="M206" s="713">
        <v>8271.75</v>
      </c>
    </row>
    <row r="207" spans="1:13" ht="14.4" customHeight="1" x14ac:dyDescent="0.3">
      <c r="A207" s="680" t="s">
        <v>1610</v>
      </c>
      <c r="B207" s="671" t="s">
        <v>1538</v>
      </c>
      <c r="C207" s="671" t="s">
        <v>955</v>
      </c>
      <c r="D207" s="671" t="s">
        <v>1541</v>
      </c>
      <c r="E207" s="671" t="s">
        <v>1542</v>
      </c>
      <c r="F207" s="238"/>
      <c r="G207" s="238"/>
      <c r="H207" s="682">
        <v>0</v>
      </c>
      <c r="I207" s="238">
        <v>74</v>
      </c>
      <c r="J207" s="238">
        <v>19906</v>
      </c>
      <c r="K207" s="682">
        <v>1</v>
      </c>
      <c r="L207" s="238">
        <v>74</v>
      </c>
      <c r="M207" s="713">
        <v>19906</v>
      </c>
    </row>
    <row r="208" spans="1:13" ht="14.4" customHeight="1" x14ac:dyDescent="0.3">
      <c r="A208" s="680" t="s">
        <v>1610</v>
      </c>
      <c r="B208" s="671" t="s">
        <v>1543</v>
      </c>
      <c r="C208" s="671" t="s">
        <v>1770</v>
      </c>
      <c r="D208" s="671" t="s">
        <v>1771</v>
      </c>
      <c r="E208" s="671" t="s">
        <v>1537</v>
      </c>
      <c r="F208" s="238">
        <v>1</v>
      </c>
      <c r="G208" s="238">
        <v>232.43</v>
      </c>
      <c r="H208" s="682">
        <v>1</v>
      </c>
      <c r="I208" s="238"/>
      <c r="J208" s="238"/>
      <c r="K208" s="682">
        <v>0</v>
      </c>
      <c r="L208" s="238">
        <v>1</v>
      </c>
      <c r="M208" s="713">
        <v>232.43</v>
      </c>
    </row>
    <row r="209" spans="1:13" ht="14.4" customHeight="1" x14ac:dyDescent="0.3">
      <c r="A209" s="680" t="s">
        <v>1610</v>
      </c>
      <c r="B209" s="671" t="s">
        <v>1543</v>
      </c>
      <c r="C209" s="671" t="s">
        <v>941</v>
      </c>
      <c r="D209" s="671" t="s">
        <v>942</v>
      </c>
      <c r="E209" s="671" t="s">
        <v>939</v>
      </c>
      <c r="F209" s="238"/>
      <c r="G209" s="238"/>
      <c r="H209" s="682">
        <v>0</v>
      </c>
      <c r="I209" s="238">
        <v>298</v>
      </c>
      <c r="J209" s="238">
        <v>69267.119999999981</v>
      </c>
      <c r="K209" s="682">
        <v>1</v>
      </c>
      <c r="L209" s="238">
        <v>298</v>
      </c>
      <c r="M209" s="713">
        <v>69267.119999999981</v>
      </c>
    </row>
    <row r="210" spans="1:13" ht="14.4" customHeight="1" x14ac:dyDescent="0.3">
      <c r="A210" s="680" t="s">
        <v>1610</v>
      </c>
      <c r="B210" s="671" t="s">
        <v>1543</v>
      </c>
      <c r="C210" s="671" t="s">
        <v>2089</v>
      </c>
      <c r="D210" s="671" t="s">
        <v>1720</v>
      </c>
      <c r="E210" s="671" t="s">
        <v>1634</v>
      </c>
      <c r="F210" s="238"/>
      <c r="G210" s="238"/>
      <c r="H210" s="682">
        <v>0</v>
      </c>
      <c r="I210" s="238">
        <v>3</v>
      </c>
      <c r="J210" s="238">
        <v>824.91000000000008</v>
      </c>
      <c r="K210" s="682">
        <v>1</v>
      </c>
      <c r="L210" s="238">
        <v>3</v>
      </c>
      <c r="M210" s="713">
        <v>824.91000000000008</v>
      </c>
    </row>
    <row r="211" spans="1:13" ht="14.4" customHeight="1" x14ac:dyDescent="0.3">
      <c r="A211" s="680" t="s">
        <v>1610</v>
      </c>
      <c r="B211" s="671" t="s">
        <v>1543</v>
      </c>
      <c r="C211" s="671" t="s">
        <v>1855</v>
      </c>
      <c r="D211" s="671" t="s">
        <v>1856</v>
      </c>
      <c r="E211" s="671" t="s">
        <v>1857</v>
      </c>
      <c r="F211" s="238">
        <v>10</v>
      </c>
      <c r="G211" s="238">
        <v>2017.5</v>
      </c>
      <c r="H211" s="682">
        <v>1</v>
      </c>
      <c r="I211" s="238"/>
      <c r="J211" s="238"/>
      <c r="K211" s="682">
        <v>0</v>
      </c>
      <c r="L211" s="238">
        <v>10</v>
      </c>
      <c r="M211" s="713">
        <v>2017.5</v>
      </c>
    </row>
    <row r="212" spans="1:13" ht="14.4" customHeight="1" x14ac:dyDescent="0.3">
      <c r="A212" s="680" t="s">
        <v>1610</v>
      </c>
      <c r="B212" s="671" t="s">
        <v>1543</v>
      </c>
      <c r="C212" s="671" t="s">
        <v>2090</v>
      </c>
      <c r="D212" s="671" t="s">
        <v>2091</v>
      </c>
      <c r="E212" s="671" t="s">
        <v>2092</v>
      </c>
      <c r="F212" s="238">
        <v>1</v>
      </c>
      <c r="G212" s="238">
        <v>0</v>
      </c>
      <c r="H212" s="682"/>
      <c r="I212" s="238"/>
      <c r="J212" s="238"/>
      <c r="K212" s="682"/>
      <c r="L212" s="238">
        <v>1</v>
      </c>
      <c r="M212" s="713">
        <v>0</v>
      </c>
    </row>
    <row r="213" spans="1:13" ht="14.4" customHeight="1" x14ac:dyDescent="0.3">
      <c r="A213" s="680" t="s">
        <v>1610</v>
      </c>
      <c r="B213" s="671" t="s">
        <v>1544</v>
      </c>
      <c r="C213" s="671" t="s">
        <v>1117</v>
      </c>
      <c r="D213" s="671" t="s">
        <v>1118</v>
      </c>
      <c r="E213" s="671" t="s">
        <v>1119</v>
      </c>
      <c r="F213" s="238"/>
      <c r="G213" s="238"/>
      <c r="H213" s="682">
        <v>0</v>
      </c>
      <c r="I213" s="238">
        <v>1</v>
      </c>
      <c r="J213" s="238">
        <v>418.37</v>
      </c>
      <c r="K213" s="682">
        <v>1</v>
      </c>
      <c r="L213" s="238">
        <v>1</v>
      </c>
      <c r="M213" s="713">
        <v>418.37</v>
      </c>
    </row>
    <row r="214" spans="1:13" ht="14.4" customHeight="1" x14ac:dyDescent="0.3">
      <c r="A214" s="680" t="s">
        <v>1610</v>
      </c>
      <c r="B214" s="671" t="s">
        <v>1544</v>
      </c>
      <c r="C214" s="671" t="s">
        <v>2107</v>
      </c>
      <c r="D214" s="671" t="s">
        <v>2108</v>
      </c>
      <c r="E214" s="671" t="s">
        <v>1634</v>
      </c>
      <c r="F214" s="238">
        <v>2</v>
      </c>
      <c r="G214" s="238">
        <v>278.92</v>
      </c>
      <c r="H214" s="682">
        <v>1</v>
      </c>
      <c r="I214" s="238"/>
      <c r="J214" s="238"/>
      <c r="K214" s="682">
        <v>0</v>
      </c>
      <c r="L214" s="238">
        <v>2</v>
      </c>
      <c r="M214" s="713">
        <v>278.92</v>
      </c>
    </row>
    <row r="215" spans="1:13" ht="14.4" customHeight="1" x14ac:dyDescent="0.3">
      <c r="A215" s="680" t="s">
        <v>1610</v>
      </c>
      <c r="B215" s="671" t="s">
        <v>1544</v>
      </c>
      <c r="C215" s="671" t="s">
        <v>979</v>
      </c>
      <c r="D215" s="671" t="s">
        <v>1545</v>
      </c>
      <c r="E215" s="671" t="s">
        <v>981</v>
      </c>
      <c r="F215" s="238"/>
      <c r="G215" s="238"/>
      <c r="H215" s="682">
        <v>0</v>
      </c>
      <c r="I215" s="238">
        <v>2</v>
      </c>
      <c r="J215" s="238">
        <v>440.12</v>
      </c>
      <c r="K215" s="682">
        <v>1</v>
      </c>
      <c r="L215" s="238">
        <v>2</v>
      </c>
      <c r="M215" s="713">
        <v>440.12</v>
      </c>
    </row>
    <row r="216" spans="1:13" ht="14.4" customHeight="1" x14ac:dyDescent="0.3">
      <c r="A216" s="680" t="s">
        <v>1610</v>
      </c>
      <c r="B216" s="671" t="s">
        <v>1544</v>
      </c>
      <c r="C216" s="671" t="s">
        <v>2109</v>
      </c>
      <c r="D216" s="671" t="s">
        <v>2110</v>
      </c>
      <c r="E216" s="671" t="s">
        <v>1634</v>
      </c>
      <c r="F216" s="238">
        <v>2</v>
      </c>
      <c r="G216" s="238">
        <v>0</v>
      </c>
      <c r="H216" s="682"/>
      <c r="I216" s="238"/>
      <c r="J216" s="238"/>
      <c r="K216" s="682"/>
      <c r="L216" s="238">
        <v>2</v>
      </c>
      <c r="M216" s="713">
        <v>0</v>
      </c>
    </row>
    <row r="217" spans="1:13" ht="14.4" customHeight="1" x14ac:dyDescent="0.3">
      <c r="A217" s="680" t="s">
        <v>1610</v>
      </c>
      <c r="B217" s="671" t="s">
        <v>1544</v>
      </c>
      <c r="C217" s="671" t="s">
        <v>1378</v>
      </c>
      <c r="D217" s="671" t="s">
        <v>1580</v>
      </c>
      <c r="E217" s="671" t="s">
        <v>1024</v>
      </c>
      <c r="F217" s="238"/>
      <c r="G217" s="238"/>
      <c r="H217" s="682">
        <v>0</v>
      </c>
      <c r="I217" s="238">
        <v>84</v>
      </c>
      <c r="J217" s="238">
        <v>15615.6</v>
      </c>
      <c r="K217" s="682">
        <v>1</v>
      </c>
      <c r="L217" s="238">
        <v>84</v>
      </c>
      <c r="M217" s="713">
        <v>15615.6</v>
      </c>
    </row>
    <row r="218" spans="1:13" ht="14.4" customHeight="1" x14ac:dyDescent="0.3">
      <c r="A218" s="680" t="s">
        <v>1610</v>
      </c>
      <c r="B218" s="671" t="s">
        <v>1581</v>
      </c>
      <c r="C218" s="671" t="s">
        <v>1273</v>
      </c>
      <c r="D218" s="671" t="s">
        <v>1274</v>
      </c>
      <c r="E218" s="671" t="s">
        <v>1275</v>
      </c>
      <c r="F218" s="238"/>
      <c r="G218" s="238"/>
      <c r="H218" s="682">
        <v>0</v>
      </c>
      <c r="I218" s="238">
        <v>57</v>
      </c>
      <c r="J218" s="238">
        <v>7949.2200000000012</v>
      </c>
      <c r="K218" s="682">
        <v>1</v>
      </c>
      <c r="L218" s="238">
        <v>57</v>
      </c>
      <c r="M218" s="713">
        <v>7949.2200000000012</v>
      </c>
    </row>
    <row r="219" spans="1:13" ht="14.4" customHeight="1" x14ac:dyDescent="0.3">
      <c r="A219" s="680" t="s">
        <v>1610</v>
      </c>
      <c r="B219" s="671" t="s">
        <v>1581</v>
      </c>
      <c r="C219" s="671" t="s">
        <v>1306</v>
      </c>
      <c r="D219" s="671" t="s">
        <v>1274</v>
      </c>
      <c r="E219" s="671" t="s">
        <v>1307</v>
      </c>
      <c r="F219" s="238"/>
      <c r="G219" s="238"/>
      <c r="H219" s="682">
        <v>0</v>
      </c>
      <c r="I219" s="238">
        <v>2</v>
      </c>
      <c r="J219" s="238">
        <v>929.72</v>
      </c>
      <c r="K219" s="682">
        <v>1</v>
      </c>
      <c r="L219" s="238">
        <v>2</v>
      </c>
      <c r="M219" s="713">
        <v>929.72</v>
      </c>
    </row>
    <row r="220" spans="1:13" ht="14.4" customHeight="1" x14ac:dyDescent="0.3">
      <c r="A220" s="680" t="s">
        <v>1610</v>
      </c>
      <c r="B220" s="671" t="s">
        <v>1581</v>
      </c>
      <c r="C220" s="671" t="s">
        <v>1662</v>
      </c>
      <c r="D220" s="671" t="s">
        <v>1303</v>
      </c>
      <c r="E220" s="671" t="s">
        <v>1663</v>
      </c>
      <c r="F220" s="238"/>
      <c r="G220" s="238"/>
      <c r="H220" s="682">
        <v>0</v>
      </c>
      <c r="I220" s="238">
        <v>89</v>
      </c>
      <c r="J220" s="238">
        <v>16545.099999999999</v>
      </c>
      <c r="K220" s="682">
        <v>1</v>
      </c>
      <c r="L220" s="238">
        <v>89</v>
      </c>
      <c r="M220" s="713">
        <v>16545.099999999999</v>
      </c>
    </row>
    <row r="221" spans="1:13" ht="14.4" customHeight="1" x14ac:dyDescent="0.3">
      <c r="A221" s="680" t="s">
        <v>1610</v>
      </c>
      <c r="B221" s="671" t="s">
        <v>1581</v>
      </c>
      <c r="C221" s="671" t="s">
        <v>1302</v>
      </c>
      <c r="D221" s="671" t="s">
        <v>1303</v>
      </c>
      <c r="E221" s="671" t="s">
        <v>1304</v>
      </c>
      <c r="F221" s="238"/>
      <c r="G221" s="238"/>
      <c r="H221" s="682">
        <v>0</v>
      </c>
      <c r="I221" s="238">
        <v>3</v>
      </c>
      <c r="J221" s="238">
        <v>1858.98</v>
      </c>
      <c r="K221" s="682">
        <v>1</v>
      </c>
      <c r="L221" s="238">
        <v>3</v>
      </c>
      <c r="M221" s="713">
        <v>1858.98</v>
      </c>
    </row>
    <row r="222" spans="1:13" ht="14.4" customHeight="1" x14ac:dyDescent="0.3">
      <c r="A222" s="680" t="s">
        <v>1610</v>
      </c>
      <c r="B222" s="671" t="s">
        <v>1582</v>
      </c>
      <c r="C222" s="671" t="s">
        <v>1331</v>
      </c>
      <c r="D222" s="671" t="s">
        <v>1332</v>
      </c>
      <c r="E222" s="671" t="s">
        <v>1583</v>
      </c>
      <c r="F222" s="238"/>
      <c r="G222" s="238"/>
      <c r="H222" s="682"/>
      <c r="I222" s="238">
        <v>2</v>
      </c>
      <c r="J222" s="238">
        <v>0</v>
      </c>
      <c r="K222" s="682"/>
      <c r="L222" s="238">
        <v>2</v>
      </c>
      <c r="M222" s="713">
        <v>0</v>
      </c>
    </row>
    <row r="223" spans="1:13" ht="14.4" customHeight="1" x14ac:dyDescent="0.3">
      <c r="A223" s="680" t="s">
        <v>1610</v>
      </c>
      <c r="B223" s="671" t="s">
        <v>1546</v>
      </c>
      <c r="C223" s="671" t="s">
        <v>1839</v>
      </c>
      <c r="D223" s="671" t="s">
        <v>1840</v>
      </c>
      <c r="E223" s="671" t="s">
        <v>655</v>
      </c>
      <c r="F223" s="238"/>
      <c r="G223" s="238"/>
      <c r="H223" s="682">
        <v>0</v>
      </c>
      <c r="I223" s="238">
        <v>2</v>
      </c>
      <c r="J223" s="238">
        <v>1183.5999999999999</v>
      </c>
      <c r="K223" s="682">
        <v>1</v>
      </c>
      <c r="L223" s="238">
        <v>2</v>
      </c>
      <c r="M223" s="713">
        <v>1183.5999999999999</v>
      </c>
    </row>
    <row r="224" spans="1:13" ht="14.4" customHeight="1" x14ac:dyDescent="0.3">
      <c r="A224" s="680" t="s">
        <v>1610</v>
      </c>
      <c r="B224" s="671" t="s">
        <v>1546</v>
      </c>
      <c r="C224" s="671" t="s">
        <v>1843</v>
      </c>
      <c r="D224" s="671" t="s">
        <v>1842</v>
      </c>
      <c r="E224" s="671" t="s">
        <v>939</v>
      </c>
      <c r="F224" s="238"/>
      <c r="G224" s="238"/>
      <c r="H224" s="682">
        <v>0</v>
      </c>
      <c r="I224" s="238">
        <v>16</v>
      </c>
      <c r="J224" s="238">
        <v>12634.72</v>
      </c>
      <c r="K224" s="682">
        <v>1</v>
      </c>
      <c r="L224" s="238">
        <v>16</v>
      </c>
      <c r="M224" s="713">
        <v>12634.72</v>
      </c>
    </row>
    <row r="225" spans="1:13" ht="14.4" customHeight="1" x14ac:dyDescent="0.3">
      <c r="A225" s="680" t="s">
        <v>1610</v>
      </c>
      <c r="B225" s="671" t="s">
        <v>1548</v>
      </c>
      <c r="C225" s="671" t="s">
        <v>2087</v>
      </c>
      <c r="D225" s="671" t="s">
        <v>2088</v>
      </c>
      <c r="E225" s="671" t="s">
        <v>1103</v>
      </c>
      <c r="F225" s="238">
        <v>1</v>
      </c>
      <c r="G225" s="238">
        <v>413.22</v>
      </c>
      <c r="H225" s="682">
        <v>1</v>
      </c>
      <c r="I225" s="238"/>
      <c r="J225" s="238"/>
      <c r="K225" s="682">
        <v>0</v>
      </c>
      <c r="L225" s="238">
        <v>1</v>
      </c>
      <c r="M225" s="713">
        <v>413.22</v>
      </c>
    </row>
    <row r="226" spans="1:13" ht="14.4" customHeight="1" x14ac:dyDescent="0.3">
      <c r="A226" s="680" t="s">
        <v>1611</v>
      </c>
      <c r="B226" s="671" t="s">
        <v>1529</v>
      </c>
      <c r="C226" s="671" t="s">
        <v>1636</v>
      </c>
      <c r="D226" s="671" t="s">
        <v>1637</v>
      </c>
      <c r="E226" s="671" t="s">
        <v>1638</v>
      </c>
      <c r="F226" s="238">
        <v>1</v>
      </c>
      <c r="G226" s="238">
        <v>0</v>
      </c>
      <c r="H226" s="682"/>
      <c r="I226" s="238"/>
      <c r="J226" s="238"/>
      <c r="K226" s="682"/>
      <c r="L226" s="238">
        <v>1</v>
      </c>
      <c r="M226" s="713">
        <v>0</v>
      </c>
    </row>
    <row r="227" spans="1:13" ht="14.4" customHeight="1" x14ac:dyDescent="0.3">
      <c r="A227" s="680" t="s">
        <v>1611</v>
      </c>
      <c r="B227" s="671" t="s">
        <v>1543</v>
      </c>
      <c r="C227" s="671" t="s">
        <v>1770</v>
      </c>
      <c r="D227" s="671" t="s">
        <v>1771</v>
      </c>
      <c r="E227" s="671" t="s">
        <v>1537</v>
      </c>
      <c r="F227" s="238">
        <v>1</v>
      </c>
      <c r="G227" s="238">
        <v>232.43</v>
      </c>
      <c r="H227" s="682">
        <v>1</v>
      </c>
      <c r="I227" s="238"/>
      <c r="J227" s="238"/>
      <c r="K227" s="682">
        <v>0</v>
      </c>
      <c r="L227" s="238">
        <v>1</v>
      </c>
      <c r="M227" s="713">
        <v>232.43</v>
      </c>
    </row>
    <row r="228" spans="1:13" ht="14.4" customHeight="1" x14ac:dyDescent="0.3">
      <c r="A228" s="680" t="s">
        <v>1612</v>
      </c>
      <c r="B228" s="671" t="s">
        <v>1521</v>
      </c>
      <c r="C228" s="671" t="s">
        <v>1371</v>
      </c>
      <c r="D228" s="671" t="s">
        <v>1522</v>
      </c>
      <c r="E228" s="671" t="s">
        <v>1572</v>
      </c>
      <c r="F228" s="238"/>
      <c r="G228" s="238"/>
      <c r="H228" s="682">
        <v>0</v>
      </c>
      <c r="I228" s="238">
        <v>2</v>
      </c>
      <c r="J228" s="238">
        <v>931.4</v>
      </c>
      <c r="K228" s="682">
        <v>1</v>
      </c>
      <c r="L228" s="238">
        <v>2</v>
      </c>
      <c r="M228" s="713">
        <v>931.4</v>
      </c>
    </row>
    <row r="229" spans="1:13" ht="14.4" customHeight="1" x14ac:dyDescent="0.3">
      <c r="A229" s="680" t="s">
        <v>1612</v>
      </c>
      <c r="B229" s="671" t="s">
        <v>1524</v>
      </c>
      <c r="C229" s="671" t="s">
        <v>1724</v>
      </c>
      <c r="D229" s="671" t="s">
        <v>1382</v>
      </c>
      <c r="E229" s="671" t="s">
        <v>1725</v>
      </c>
      <c r="F229" s="238"/>
      <c r="G229" s="238"/>
      <c r="H229" s="682">
        <v>0</v>
      </c>
      <c r="I229" s="238">
        <v>1</v>
      </c>
      <c r="J229" s="238">
        <v>65.06</v>
      </c>
      <c r="K229" s="682">
        <v>1</v>
      </c>
      <c r="L229" s="238">
        <v>1</v>
      </c>
      <c r="M229" s="713">
        <v>65.06</v>
      </c>
    </row>
    <row r="230" spans="1:13" ht="14.4" customHeight="1" x14ac:dyDescent="0.3">
      <c r="A230" s="680" t="s">
        <v>1612</v>
      </c>
      <c r="B230" s="671" t="s">
        <v>2457</v>
      </c>
      <c r="C230" s="671" t="s">
        <v>1927</v>
      </c>
      <c r="D230" s="671" t="s">
        <v>1928</v>
      </c>
      <c r="E230" s="671" t="s">
        <v>745</v>
      </c>
      <c r="F230" s="238"/>
      <c r="G230" s="238"/>
      <c r="H230" s="682">
        <v>0</v>
      </c>
      <c r="I230" s="238">
        <v>2</v>
      </c>
      <c r="J230" s="238">
        <v>1954.3</v>
      </c>
      <c r="K230" s="682">
        <v>1</v>
      </c>
      <c r="L230" s="238">
        <v>2</v>
      </c>
      <c r="M230" s="713">
        <v>1954.3</v>
      </c>
    </row>
    <row r="231" spans="1:13" ht="14.4" customHeight="1" x14ac:dyDescent="0.3">
      <c r="A231" s="680" t="s">
        <v>1612</v>
      </c>
      <c r="B231" s="671" t="s">
        <v>1528</v>
      </c>
      <c r="C231" s="671" t="s">
        <v>1696</v>
      </c>
      <c r="D231" s="671" t="s">
        <v>1697</v>
      </c>
      <c r="E231" s="671" t="s">
        <v>1698</v>
      </c>
      <c r="F231" s="238"/>
      <c r="G231" s="238"/>
      <c r="H231" s="682">
        <v>0</v>
      </c>
      <c r="I231" s="238">
        <v>2</v>
      </c>
      <c r="J231" s="238">
        <v>823.04</v>
      </c>
      <c r="K231" s="682">
        <v>1</v>
      </c>
      <c r="L231" s="238">
        <v>2</v>
      </c>
      <c r="M231" s="713">
        <v>823.04</v>
      </c>
    </row>
    <row r="232" spans="1:13" ht="14.4" customHeight="1" x14ac:dyDescent="0.3">
      <c r="A232" s="680" t="s">
        <v>1612</v>
      </c>
      <c r="B232" s="671" t="s">
        <v>1528</v>
      </c>
      <c r="C232" s="671" t="s">
        <v>1722</v>
      </c>
      <c r="D232" s="671" t="s">
        <v>1723</v>
      </c>
      <c r="E232" s="671" t="s">
        <v>523</v>
      </c>
      <c r="F232" s="238"/>
      <c r="G232" s="238"/>
      <c r="H232" s="682">
        <v>0</v>
      </c>
      <c r="I232" s="238">
        <v>1</v>
      </c>
      <c r="J232" s="238">
        <v>154.32</v>
      </c>
      <c r="K232" s="682">
        <v>1</v>
      </c>
      <c r="L232" s="238">
        <v>1</v>
      </c>
      <c r="M232" s="713">
        <v>154.32</v>
      </c>
    </row>
    <row r="233" spans="1:13" ht="14.4" customHeight="1" x14ac:dyDescent="0.3">
      <c r="A233" s="680" t="s">
        <v>1612</v>
      </c>
      <c r="B233" s="671" t="s">
        <v>1528</v>
      </c>
      <c r="C233" s="671" t="s">
        <v>947</v>
      </c>
      <c r="D233" s="671" t="s">
        <v>948</v>
      </c>
      <c r="E233" s="671" t="s">
        <v>949</v>
      </c>
      <c r="F233" s="238"/>
      <c r="G233" s="238"/>
      <c r="H233" s="682">
        <v>0</v>
      </c>
      <c r="I233" s="238">
        <v>2</v>
      </c>
      <c r="J233" s="238">
        <v>77.180000000000007</v>
      </c>
      <c r="K233" s="682">
        <v>1</v>
      </c>
      <c r="L233" s="238">
        <v>2</v>
      </c>
      <c r="M233" s="713">
        <v>77.180000000000007</v>
      </c>
    </row>
    <row r="234" spans="1:13" ht="14.4" customHeight="1" x14ac:dyDescent="0.3">
      <c r="A234" s="680" t="s">
        <v>1612</v>
      </c>
      <c r="B234" s="671" t="s">
        <v>1530</v>
      </c>
      <c r="C234" s="671" t="s">
        <v>899</v>
      </c>
      <c r="D234" s="671" t="s">
        <v>1531</v>
      </c>
      <c r="E234" s="671" t="s">
        <v>1532</v>
      </c>
      <c r="F234" s="238"/>
      <c r="G234" s="238"/>
      <c r="H234" s="682">
        <v>0</v>
      </c>
      <c r="I234" s="238">
        <v>1</v>
      </c>
      <c r="J234" s="238">
        <v>6.98</v>
      </c>
      <c r="K234" s="682">
        <v>1</v>
      </c>
      <c r="L234" s="238">
        <v>1</v>
      </c>
      <c r="M234" s="713">
        <v>6.98</v>
      </c>
    </row>
    <row r="235" spans="1:13" ht="14.4" customHeight="1" x14ac:dyDescent="0.3">
      <c r="A235" s="680" t="s">
        <v>1612</v>
      </c>
      <c r="B235" s="671" t="s">
        <v>1530</v>
      </c>
      <c r="C235" s="671" t="s">
        <v>1705</v>
      </c>
      <c r="D235" s="671" t="s">
        <v>1706</v>
      </c>
      <c r="E235" s="671" t="s">
        <v>1707</v>
      </c>
      <c r="F235" s="238"/>
      <c r="G235" s="238"/>
      <c r="H235" s="682">
        <v>0</v>
      </c>
      <c r="I235" s="238">
        <v>1</v>
      </c>
      <c r="J235" s="238">
        <v>10.73</v>
      </c>
      <c r="K235" s="682">
        <v>1</v>
      </c>
      <c r="L235" s="238">
        <v>1</v>
      </c>
      <c r="M235" s="713">
        <v>10.73</v>
      </c>
    </row>
    <row r="236" spans="1:13" ht="14.4" customHeight="1" x14ac:dyDescent="0.3">
      <c r="A236" s="680" t="s">
        <v>1612</v>
      </c>
      <c r="B236" s="671" t="s">
        <v>1534</v>
      </c>
      <c r="C236" s="671" t="s">
        <v>1711</v>
      </c>
      <c r="D236" s="671" t="s">
        <v>1110</v>
      </c>
      <c r="E236" s="671" t="s">
        <v>1712</v>
      </c>
      <c r="F236" s="238"/>
      <c r="G236" s="238"/>
      <c r="H236" s="682">
        <v>0</v>
      </c>
      <c r="I236" s="238">
        <v>1</v>
      </c>
      <c r="J236" s="238">
        <v>432.32</v>
      </c>
      <c r="K236" s="682">
        <v>1</v>
      </c>
      <c r="L236" s="238">
        <v>1</v>
      </c>
      <c r="M236" s="713">
        <v>432.32</v>
      </c>
    </row>
    <row r="237" spans="1:13" ht="14.4" customHeight="1" x14ac:dyDescent="0.3">
      <c r="A237" s="680" t="s">
        <v>1612</v>
      </c>
      <c r="B237" s="671" t="s">
        <v>1534</v>
      </c>
      <c r="C237" s="671" t="s">
        <v>921</v>
      </c>
      <c r="D237" s="671" t="s">
        <v>922</v>
      </c>
      <c r="E237" s="671" t="s">
        <v>1535</v>
      </c>
      <c r="F237" s="238"/>
      <c r="G237" s="238"/>
      <c r="H237" s="682">
        <v>0</v>
      </c>
      <c r="I237" s="238">
        <v>1</v>
      </c>
      <c r="J237" s="238">
        <v>162.13</v>
      </c>
      <c r="K237" s="682">
        <v>1</v>
      </c>
      <c r="L237" s="238">
        <v>1</v>
      </c>
      <c r="M237" s="713">
        <v>162.13</v>
      </c>
    </row>
    <row r="238" spans="1:13" ht="14.4" customHeight="1" x14ac:dyDescent="0.3">
      <c r="A238" s="680" t="s">
        <v>1612</v>
      </c>
      <c r="B238" s="671" t="s">
        <v>1534</v>
      </c>
      <c r="C238" s="671" t="s">
        <v>1109</v>
      </c>
      <c r="D238" s="671" t="s">
        <v>1110</v>
      </c>
      <c r="E238" s="671" t="s">
        <v>1562</v>
      </c>
      <c r="F238" s="238"/>
      <c r="G238" s="238"/>
      <c r="H238" s="682">
        <v>0</v>
      </c>
      <c r="I238" s="238">
        <v>1</v>
      </c>
      <c r="J238" s="238">
        <v>216.16</v>
      </c>
      <c r="K238" s="682">
        <v>1</v>
      </c>
      <c r="L238" s="238">
        <v>1</v>
      </c>
      <c r="M238" s="713">
        <v>216.16</v>
      </c>
    </row>
    <row r="239" spans="1:13" ht="14.4" customHeight="1" x14ac:dyDescent="0.3">
      <c r="A239" s="680" t="s">
        <v>1612</v>
      </c>
      <c r="B239" s="671" t="s">
        <v>1579</v>
      </c>
      <c r="C239" s="671" t="s">
        <v>1375</v>
      </c>
      <c r="D239" s="671" t="s">
        <v>1376</v>
      </c>
      <c r="E239" s="671" t="s">
        <v>663</v>
      </c>
      <c r="F239" s="238"/>
      <c r="G239" s="238"/>
      <c r="H239" s="682">
        <v>0</v>
      </c>
      <c r="I239" s="238">
        <v>1</v>
      </c>
      <c r="J239" s="238">
        <v>339.13</v>
      </c>
      <c r="K239" s="682">
        <v>1</v>
      </c>
      <c r="L239" s="238">
        <v>1</v>
      </c>
      <c r="M239" s="713">
        <v>339.13</v>
      </c>
    </row>
    <row r="240" spans="1:13" ht="14.4" customHeight="1" x14ac:dyDescent="0.3">
      <c r="A240" s="680" t="s">
        <v>1612</v>
      </c>
      <c r="B240" s="671" t="s">
        <v>1538</v>
      </c>
      <c r="C240" s="671" t="s">
        <v>1733</v>
      </c>
      <c r="D240" s="671" t="s">
        <v>1734</v>
      </c>
      <c r="E240" s="671" t="s">
        <v>1735</v>
      </c>
      <c r="F240" s="238"/>
      <c r="G240" s="238"/>
      <c r="H240" s="682">
        <v>0</v>
      </c>
      <c r="I240" s="238">
        <v>1</v>
      </c>
      <c r="J240" s="238">
        <v>1130.43</v>
      </c>
      <c r="K240" s="682">
        <v>1</v>
      </c>
      <c r="L240" s="238">
        <v>1</v>
      </c>
      <c r="M240" s="713">
        <v>1130.43</v>
      </c>
    </row>
    <row r="241" spans="1:13" ht="14.4" customHeight="1" x14ac:dyDescent="0.3">
      <c r="A241" s="680" t="s">
        <v>1612</v>
      </c>
      <c r="B241" s="671" t="s">
        <v>1538</v>
      </c>
      <c r="C241" s="671" t="s">
        <v>1736</v>
      </c>
      <c r="D241" s="671" t="s">
        <v>1737</v>
      </c>
      <c r="E241" s="671" t="s">
        <v>1738</v>
      </c>
      <c r="F241" s="238"/>
      <c r="G241" s="238"/>
      <c r="H241" s="682">
        <v>0</v>
      </c>
      <c r="I241" s="238">
        <v>1</v>
      </c>
      <c r="J241" s="238">
        <v>678.26</v>
      </c>
      <c r="K241" s="682">
        <v>1</v>
      </c>
      <c r="L241" s="238">
        <v>1</v>
      </c>
      <c r="M241" s="713">
        <v>678.26</v>
      </c>
    </row>
    <row r="242" spans="1:13" ht="14.4" customHeight="1" x14ac:dyDescent="0.3">
      <c r="A242" s="680" t="s">
        <v>1612</v>
      </c>
      <c r="B242" s="671" t="s">
        <v>1538</v>
      </c>
      <c r="C242" s="671" t="s">
        <v>967</v>
      </c>
      <c r="D242" s="671" t="s">
        <v>1539</v>
      </c>
      <c r="E242" s="671" t="s">
        <v>1540</v>
      </c>
      <c r="F242" s="238"/>
      <c r="G242" s="238"/>
      <c r="H242" s="682">
        <v>0</v>
      </c>
      <c r="I242" s="238">
        <v>10</v>
      </c>
      <c r="J242" s="238">
        <v>2017.5</v>
      </c>
      <c r="K242" s="682">
        <v>1</v>
      </c>
      <c r="L242" s="238">
        <v>10</v>
      </c>
      <c r="M242" s="713">
        <v>2017.5</v>
      </c>
    </row>
    <row r="243" spans="1:13" ht="14.4" customHeight="1" x14ac:dyDescent="0.3">
      <c r="A243" s="680" t="s">
        <v>1612</v>
      </c>
      <c r="B243" s="671" t="s">
        <v>1538</v>
      </c>
      <c r="C243" s="671" t="s">
        <v>955</v>
      </c>
      <c r="D243" s="671" t="s">
        <v>1541</v>
      </c>
      <c r="E243" s="671" t="s">
        <v>1542</v>
      </c>
      <c r="F243" s="238"/>
      <c r="G243" s="238"/>
      <c r="H243" s="682">
        <v>0</v>
      </c>
      <c r="I243" s="238">
        <v>4</v>
      </c>
      <c r="J243" s="238">
        <v>1076</v>
      </c>
      <c r="K243" s="682">
        <v>1</v>
      </c>
      <c r="L243" s="238">
        <v>4</v>
      </c>
      <c r="M243" s="713">
        <v>1076</v>
      </c>
    </row>
    <row r="244" spans="1:13" ht="14.4" customHeight="1" x14ac:dyDescent="0.3">
      <c r="A244" s="680" t="s">
        <v>1612</v>
      </c>
      <c r="B244" s="671" t="s">
        <v>1543</v>
      </c>
      <c r="C244" s="671" t="s">
        <v>941</v>
      </c>
      <c r="D244" s="671" t="s">
        <v>942</v>
      </c>
      <c r="E244" s="671" t="s">
        <v>939</v>
      </c>
      <c r="F244" s="238"/>
      <c r="G244" s="238"/>
      <c r="H244" s="682">
        <v>0</v>
      </c>
      <c r="I244" s="238">
        <v>9</v>
      </c>
      <c r="J244" s="238">
        <v>2091.96</v>
      </c>
      <c r="K244" s="682">
        <v>1</v>
      </c>
      <c r="L244" s="238">
        <v>9</v>
      </c>
      <c r="M244" s="713">
        <v>2091.96</v>
      </c>
    </row>
    <row r="245" spans="1:13" ht="14.4" customHeight="1" x14ac:dyDescent="0.3">
      <c r="A245" s="680" t="s">
        <v>1612</v>
      </c>
      <c r="B245" s="671" t="s">
        <v>1543</v>
      </c>
      <c r="C245" s="671" t="s">
        <v>1719</v>
      </c>
      <c r="D245" s="671" t="s">
        <v>1720</v>
      </c>
      <c r="E245" s="671" t="s">
        <v>1721</v>
      </c>
      <c r="F245" s="238"/>
      <c r="G245" s="238"/>
      <c r="H245" s="682"/>
      <c r="I245" s="238">
        <v>1</v>
      </c>
      <c r="J245" s="238">
        <v>0</v>
      </c>
      <c r="K245" s="682"/>
      <c r="L245" s="238">
        <v>1</v>
      </c>
      <c r="M245" s="713">
        <v>0</v>
      </c>
    </row>
    <row r="246" spans="1:13" ht="14.4" customHeight="1" x14ac:dyDescent="0.3">
      <c r="A246" s="680" t="s">
        <v>1612</v>
      </c>
      <c r="B246" s="671" t="s">
        <v>1544</v>
      </c>
      <c r="C246" s="671" t="s">
        <v>1117</v>
      </c>
      <c r="D246" s="671" t="s">
        <v>1118</v>
      </c>
      <c r="E246" s="671" t="s">
        <v>1119</v>
      </c>
      <c r="F246" s="238"/>
      <c r="G246" s="238"/>
      <c r="H246" s="682">
        <v>0</v>
      </c>
      <c r="I246" s="238">
        <v>2</v>
      </c>
      <c r="J246" s="238">
        <v>836.74</v>
      </c>
      <c r="K246" s="682">
        <v>1</v>
      </c>
      <c r="L246" s="238">
        <v>2</v>
      </c>
      <c r="M246" s="713">
        <v>836.74</v>
      </c>
    </row>
    <row r="247" spans="1:13" ht="14.4" customHeight="1" x14ac:dyDescent="0.3">
      <c r="A247" s="680" t="s">
        <v>1612</v>
      </c>
      <c r="B247" s="671" t="s">
        <v>1544</v>
      </c>
      <c r="C247" s="671" t="s">
        <v>1378</v>
      </c>
      <c r="D247" s="671" t="s">
        <v>1580</v>
      </c>
      <c r="E247" s="671" t="s">
        <v>1024</v>
      </c>
      <c r="F247" s="238"/>
      <c r="G247" s="238"/>
      <c r="H247" s="682">
        <v>0</v>
      </c>
      <c r="I247" s="238">
        <v>3</v>
      </c>
      <c r="J247" s="238">
        <v>557.70000000000005</v>
      </c>
      <c r="K247" s="682">
        <v>1</v>
      </c>
      <c r="L247" s="238">
        <v>3</v>
      </c>
      <c r="M247" s="713">
        <v>557.70000000000005</v>
      </c>
    </row>
    <row r="248" spans="1:13" ht="14.4" customHeight="1" x14ac:dyDescent="0.3">
      <c r="A248" s="680" t="s">
        <v>1613</v>
      </c>
      <c r="B248" s="671" t="s">
        <v>2464</v>
      </c>
      <c r="C248" s="671" t="s">
        <v>2145</v>
      </c>
      <c r="D248" s="671" t="s">
        <v>2146</v>
      </c>
      <c r="E248" s="671" t="s">
        <v>2147</v>
      </c>
      <c r="F248" s="238"/>
      <c r="G248" s="238"/>
      <c r="H248" s="682">
        <v>0</v>
      </c>
      <c r="I248" s="238">
        <v>1</v>
      </c>
      <c r="J248" s="238">
        <v>333.31</v>
      </c>
      <c r="K248" s="682">
        <v>1</v>
      </c>
      <c r="L248" s="238">
        <v>1</v>
      </c>
      <c r="M248" s="713">
        <v>333.31</v>
      </c>
    </row>
    <row r="249" spans="1:13" ht="14.4" customHeight="1" x14ac:dyDescent="0.3">
      <c r="A249" s="680" t="s">
        <v>1614</v>
      </c>
      <c r="B249" s="671" t="s">
        <v>1524</v>
      </c>
      <c r="C249" s="671" t="s">
        <v>963</v>
      </c>
      <c r="D249" s="671" t="s">
        <v>964</v>
      </c>
      <c r="E249" s="671" t="s">
        <v>965</v>
      </c>
      <c r="F249" s="238"/>
      <c r="G249" s="238"/>
      <c r="H249" s="682">
        <v>0</v>
      </c>
      <c r="I249" s="238">
        <v>7</v>
      </c>
      <c r="J249" s="238">
        <v>1274.98</v>
      </c>
      <c r="K249" s="682">
        <v>1</v>
      </c>
      <c r="L249" s="238">
        <v>7</v>
      </c>
      <c r="M249" s="713">
        <v>1274.98</v>
      </c>
    </row>
    <row r="250" spans="1:13" ht="14.4" customHeight="1" x14ac:dyDescent="0.3">
      <c r="A250" s="680" t="s">
        <v>1614</v>
      </c>
      <c r="B250" s="671" t="s">
        <v>1524</v>
      </c>
      <c r="C250" s="671" t="s">
        <v>1898</v>
      </c>
      <c r="D250" s="671" t="s">
        <v>1366</v>
      </c>
      <c r="E250" s="671" t="s">
        <v>1899</v>
      </c>
      <c r="F250" s="238"/>
      <c r="G250" s="238"/>
      <c r="H250" s="682">
        <v>0</v>
      </c>
      <c r="I250" s="238">
        <v>2</v>
      </c>
      <c r="J250" s="238">
        <v>1156.46</v>
      </c>
      <c r="K250" s="682">
        <v>1</v>
      </c>
      <c r="L250" s="238">
        <v>2</v>
      </c>
      <c r="M250" s="713">
        <v>1156.46</v>
      </c>
    </row>
    <row r="251" spans="1:13" ht="14.4" customHeight="1" x14ac:dyDescent="0.3">
      <c r="A251" s="680" t="s">
        <v>1614</v>
      </c>
      <c r="B251" s="671" t="s">
        <v>1525</v>
      </c>
      <c r="C251" s="671" t="s">
        <v>1868</v>
      </c>
      <c r="D251" s="671" t="s">
        <v>1869</v>
      </c>
      <c r="E251" s="671" t="s">
        <v>1870</v>
      </c>
      <c r="F251" s="238"/>
      <c r="G251" s="238"/>
      <c r="H251" s="682">
        <v>0</v>
      </c>
      <c r="I251" s="238">
        <v>1</v>
      </c>
      <c r="J251" s="238">
        <v>887.05</v>
      </c>
      <c r="K251" s="682">
        <v>1</v>
      </c>
      <c r="L251" s="238">
        <v>1</v>
      </c>
      <c r="M251" s="713">
        <v>887.05</v>
      </c>
    </row>
    <row r="252" spans="1:13" ht="14.4" customHeight="1" x14ac:dyDescent="0.3">
      <c r="A252" s="680" t="s">
        <v>1614</v>
      </c>
      <c r="B252" s="671" t="s">
        <v>2457</v>
      </c>
      <c r="C252" s="671" t="s">
        <v>1927</v>
      </c>
      <c r="D252" s="671" t="s">
        <v>1928</v>
      </c>
      <c r="E252" s="671" t="s">
        <v>745</v>
      </c>
      <c r="F252" s="238"/>
      <c r="G252" s="238"/>
      <c r="H252" s="682">
        <v>0</v>
      </c>
      <c r="I252" s="238">
        <v>2</v>
      </c>
      <c r="J252" s="238">
        <v>1954.3</v>
      </c>
      <c r="K252" s="682">
        <v>1</v>
      </c>
      <c r="L252" s="238">
        <v>2</v>
      </c>
      <c r="M252" s="713">
        <v>1954.3</v>
      </c>
    </row>
    <row r="253" spans="1:13" ht="14.4" customHeight="1" x14ac:dyDescent="0.3">
      <c r="A253" s="680" t="s">
        <v>1614</v>
      </c>
      <c r="B253" s="671" t="s">
        <v>2457</v>
      </c>
      <c r="C253" s="671" t="s">
        <v>2154</v>
      </c>
      <c r="D253" s="671" t="s">
        <v>2155</v>
      </c>
      <c r="E253" s="671" t="s">
        <v>745</v>
      </c>
      <c r="F253" s="238">
        <v>2</v>
      </c>
      <c r="G253" s="238">
        <v>1954.3</v>
      </c>
      <c r="H253" s="682">
        <v>1</v>
      </c>
      <c r="I253" s="238"/>
      <c r="J253" s="238"/>
      <c r="K253" s="682">
        <v>0</v>
      </c>
      <c r="L253" s="238">
        <v>2</v>
      </c>
      <c r="M253" s="713">
        <v>1954.3</v>
      </c>
    </row>
    <row r="254" spans="1:13" ht="14.4" customHeight="1" x14ac:dyDescent="0.3">
      <c r="A254" s="680" t="s">
        <v>1614</v>
      </c>
      <c r="B254" s="671" t="s">
        <v>1528</v>
      </c>
      <c r="C254" s="671" t="s">
        <v>1892</v>
      </c>
      <c r="D254" s="671" t="s">
        <v>1893</v>
      </c>
      <c r="E254" s="671" t="s">
        <v>1698</v>
      </c>
      <c r="F254" s="238">
        <v>1</v>
      </c>
      <c r="G254" s="238">
        <v>411.52</v>
      </c>
      <c r="H254" s="682">
        <v>1</v>
      </c>
      <c r="I254" s="238"/>
      <c r="J254" s="238"/>
      <c r="K254" s="682">
        <v>0</v>
      </c>
      <c r="L254" s="238">
        <v>1</v>
      </c>
      <c r="M254" s="713">
        <v>411.52</v>
      </c>
    </row>
    <row r="255" spans="1:13" ht="14.4" customHeight="1" x14ac:dyDescent="0.3">
      <c r="A255" s="680" t="s">
        <v>1614</v>
      </c>
      <c r="B255" s="671" t="s">
        <v>1528</v>
      </c>
      <c r="C255" s="671" t="s">
        <v>1722</v>
      </c>
      <c r="D255" s="671" t="s">
        <v>1723</v>
      </c>
      <c r="E255" s="671" t="s">
        <v>523</v>
      </c>
      <c r="F255" s="238"/>
      <c r="G255" s="238"/>
      <c r="H255" s="682">
        <v>0</v>
      </c>
      <c r="I255" s="238">
        <v>2</v>
      </c>
      <c r="J255" s="238">
        <v>308.64</v>
      </c>
      <c r="K255" s="682">
        <v>1</v>
      </c>
      <c r="L255" s="238">
        <v>2</v>
      </c>
      <c r="M255" s="713">
        <v>308.64</v>
      </c>
    </row>
    <row r="256" spans="1:13" ht="14.4" customHeight="1" x14ac:dyDescent="0.3">
      <c r="A256" s="680" t="s">
        <v>1614</v>
      </c>
      <c r="B256" s="671" t="s">
        <v>1528</v>
      </c>
      <c r="C256" s="671" t="s">
        <v>2432</v>
      </c>
      <c r="D256" s="671" t="s">
        <v>1027</v>
      </c>
      <c r="E256" s="671" t="s">
        <v>2433</v>
      </c>
      <c r="F256" s="238">
        <v>2</v>
      </c>
      <c r="G256" s="238">
        <v>0</v>
      </c>
      <c r="H256" s="682"/>
      <c r="I256" s="238"/>
      <c r="J256" s="238"/>
      <c r="K256" s="682"/>
      <c r="L256" s="238">
        <v>2</v>
      </c>
      <c r="M256" s="713">
        <v>0</v>
      </c>
    </row>
    <row r="257" spans="1:13" ht="14.4" customHeight="1" x14ac:dyDescent="0.3">
      <c r="A257" s="680" t="s">
        <v>1614</v>
      </c>
      <c r="B257" s="671" t="s">
        <v>1530</v>
      </c>
      <c r="C257" s="671" t="s">
        <v>2372</v>
      </c>
      <c r="D257" s="671" t="s">
        <v>2373</v>
      </c>
      <c r="E257" s="671" t="s">
        <v>1532</v>
      </c>
      <c r="F257" s="238">
        <v>4</v>
      </c>
      <c r="G257" s="238">
        <v>27.92</v>
      </c>
      <c r="H257" s="682">
        <v>1</v>
      </c>
      <c r="I257" s="238"/>
      <c r="J257" s="238"/>
      <c r="K257" s="682">
        <v>0</v>
      </c>
      <c r="L257" s="238">
        <v>4</v>
      </c>
      <c r="M257" s="713">
        <v>27.92</v>
      </c>
    </row>
    <row r="258" spans="1:13" ht="14.4" customHeight="1" x14ac:dyDescent="0.3">
      <c r="A258" s="680" t="s">
        <v>1614</v>
      </c>
      <c r="B258" s="671" t="s">
        <v>1530</v>
      </c>
      <c r="C258" s="671" t="s">
        <v>899</v>
      </c>
      <c r="D258" s="671" t="s">
        <v>1531</v>
      </c>
      <c r="E258" s="671" t="s">
        <v>1532</v>
      </c>
      <c r="F258" s="238"/>
      <c r="G258" s="238"/>
      <c r="H258" s="682">
        <v>0</v>
      </c>
      <c r="I258" s="238">
        <v>3</v>
      </c>
      <c r="J258" s="238">
        <v>20.94</v>
      </c>
      <c r="K258" s="682">
        <v>1</v>
      </c>
      <c r="L258" s="238">
        <v>3</v>
      </c>
      <c r="M258" s="713">
        <v>20.94</v>
      </c>
    </row>
    <row r="259" spans="1:13" ht="14.4" customHeight="1" x14ac:dyDescent="0.3">
      <c r="A259" s="680" t="s">
        <v>1614</v>
      </c>
      <c r="B259" s="671" t="s">
        <v>1530</v>
      </c>
      <c r="C259" s="671" t="s">
        <v>1813</v>
      </c>
      <c r="D259" s="671" t="s">
        <v>1814</v>
      </c>
      <c r="E259" s="671" t="s">
        <v>1532</v>
      </c>
      <c r="F259" s="238">
        <v>1</v>
      </c>
      <c r="G259" s="238">
        <v>5.37</v>
      </c>
      <c r="H259" s="682">
        <v>1</v>
      </c>
      <c r="I259" s="238"/>
      <c r="J259" s="238"/>
      <c r="K259" s="682">
        <v>0</v>
      </c>
      <c r="L259" s="238">
        <v>1</v>
      </c>
      <c r="M259" s="713">
        <v>5.37</v>
      </c>
    </row>
    <row r="260" spans="1:13" ht="14.4" customHeight="1" x14ac:dyDescent="0.3">
      <c r="A260" s="680" t="s">
        <v>1614</v>
      </c>
      <c r="B260" s="671" t="s">
        <v>2463</v>
      </c>
      <c r="C260" s="671" t="s">
        <v>2219</v>
      </c>
      <c r="D260" s="671" t="s">
        <v>2220</v>
      </c>
      <c r="E260" s="671" t="s">
        <v>2221</v>
      </c>
      <c r="F260" s="238"/>
      <c r="G260" s="238"/>
      <c r="H260" s="682"/>
      <c r="I260" s="238">
        <v>1</v>
      </c>
      <c r="J260" s="238">
        <v>0</v>
      </c>
      <c r="K260" s="682"/>
      <c r="L260" s="238">
        <v>1</v>
      </c>
      <c r="M260" s="713">
        <v>0</v>
      </c>
    </row>
    <row r="261" spans="1:13" ht="14.4" customHeight="1" x14ac:dyDescent="0.3">
      <c r="A261" s="680" t="s">
        <v>1614</v>
      </c>
      <c r="B261" s="671" t="s">
        <v>2463</v>
      </c>
      <c r="C261" s="671" t="s">
        <v>2357</v>
      </c>
      <c r="D261" s="671" t="s">
        <v>2358</v>
      </c>
      <c r="E261" s="671" t="s">
        <v>2359</v>
      </c>
      <c r="F261" s="238"/>
      <c r="G261" s="238"/>
      <c r="H261" s="682"/>
      <c r="I261" s="238">
        <v>1</v>
      </c>
      <c r="J261" s="238">
        <v>0</v>
      </c>
      <c r="K261" s="682"/>
      <c r="L261" s="238">
        <v>1</v>
      </c>
      <c r="M261" s="713">
        <v>0</v>
      </c>
    </row>
    <row r="262" spans="1:13" ht="14.4" customHeight="1" x14ac:dyDescent="0.3">
      <c r="A262" s="680" t="s">
        <v>1614</v>
      </c>
      <c r="B262" s="671" t="s">
        <v>1534</v>
      </c>
      <c r="C262" s="671" t="s">
        <v>2374</v>
      </c>
      <c r="D262" s="671" t="s">
        <v>2375</v>
      </c>
      <c r="E262" s="671" t="s">
        <v>663</v>
      </c>
      <c r="F262" s="238">
        <v>3</v>
      </c>
      <c r="G262" s="238">
        <v>648.48</v>
      </c>
      <c r="H262" s="682">
        <v>1</v>
      </c>
      <c r="I262" s="238"/>
      <c r="J262" s="238"/>
      <c r="K262" s="682">
        <v>0</v>
      </c>
      <c r="L262" s="238">
        <v>3</v>
      </c>
      <c r="M262" s="713">
        <v>648.48</v>
      </c>
    </row>
    <row r="263" spans="1:13" ht="14.4" customHeight="1" x14ac:dyDescent="0.3">
      <c r="A263" s="680" t="s">
        <v>1614</v>
      </c>
      <c r="B263" s="671" t="s">
        <v>1534</v>
      </c>
      <c r="C263" s="671" t="s">
        <v>1711</v>
      </c>
      <c r="D263" s="671" t="s">
        <v>1110</v>
      </c>
      <c r="E263" s="671" t="s">
        <v>1712</v>
      </c>
      <c r="F263" s="238"/>
      <c r="G263" s="238"/>
      <c r="H263" s="682">
        <v>0</v>
      </c>
      <c r="I263" s="238">
        <v>1</v>
      </c>
      <c r="J263" s="238">
        <v>432.32</v>
      </c>
      <c r="K263" s="682">
        <v>1</v>
      </c>
      <c r="L263" s="238">
        <v>1</v>
      </c>
      <c r="M263" s="713">
        <v>432.32</v>
      </c>
    </row>
    <row r="264" spans="1:13" ht="14.4" customHeight="1" x14ac:dyDescent="0.3">
      <c r="A264" s="680" t="s">
        <v>1614</v>
      </c>
      <c r="B264" s="671" t="s">
        <v>1534</v>
      </c>
      <c r="C264" s="671" t="s">
        <v>921</v>
      </c>
      <c r="D264" s="671" t="s">
        <v>922</v>
      </c>
      <c r="E264" s="671" t="s">
        <v>1535</v>
      </c>
      <c r="F264" s="238"/>
      <c r="G264" s="238"/>
      <c r="H264" s="682">
        <v>0</v>
      </c>
      <c r="I264" s="238">
        <v>4</v>
      </c>
      <c r="J264" s="238">
        <v>648.52</v>
      </c>
      <c r="K264" s="682">
        <v>1</v>
      </c>
      <c r="L264" s="238">
        <v>4</v>
      </c>
      <c r="M264" s="713">
        <v>648.52</v>
      </c>
    </row>
    <row r="265" spans="1:13" ht="14.4" customHeight="1" x14ac:dyDescent="0.3">
      <c r="A265" s="680" t="s">
        <v>1614</v>
      </c>
      <c r="B265" s="671" t="s">
        <v>1534</v>
      </c>
      <c r="C265" s="671" t="s">
        <v>1109</v>
      </c>
      <c r="D265" s="671" t="s">
        <v>1110</v>
      </c>
      <c r="E265" s="671" t="s">
        <v>1562</v>
      </c>
      <c r="F265" s="238"/>
      <c r="G265" s="238"/>
      <c r="H265" s="682">
        <v>0</v>
      </c>
      <c r="I265" s="238">
        <v>6</v>
      </c>
      <c r="J265" s="238">
        <v>1296.96</v>
      </c>
      <c r="K265" s="682">
        <v>1</v>
      </c>
      <c r="L265" s="238">
        <v>6</v>
      </c>
      <c r="M265" s="713">
        <v>1296.96</v>
      </c>
    </row>
    <row r="266" spans="1:13" ht="14.4" customHeight="1" x14ac:dyDescent="0.3">
      <c r="A266" s="680" t="s">
        <v>1614</v>
      </c>
      <c r="B266" s="671" t="s">
        <v>1534</v>
      </c>
      <c r="C266" s="671" t="s">
        <v>1835</v>
      </c>
      <c r="D266" s="671" t="s">
        <v>1110</v>
      </c>
      <c r="E266" s="671" t="s">
        <v>1836</v>
      </c>
      <c r="F266" s="238"/>
      <c r="G266" s="238"/>
      <c r="H266" s="682">
        <v>0</v>
      </c>
      <c r="I266" s="238">
        <v>5</v>
      </c>
      <c r="J266" s="238">
        <v>2161.6</v>
      </c>
      <c r="K266" s="682">
        <v>1</v>
      </c>
      <c r="L266" s="238">
        <v>5</v>
      </c>
      <c r="M266" s="713">
        <v>2161.6</v>
      </c>
    </row>
    <row r="267" spans="1:13" ht="14.4" customHeight="1" x14ac:dyDescent="0.3">
      <c r="A267" s="680" t="s">
        <v>1614</v>
      </c>
      <c r="B267" s="671" t="s">
        <v>1534</v>
      </c>
      <c r="C267" s="671" t="s">
        <v>2376</v>
      </c>
      <c r="D267" s="671" t="s">
        <v>2377</v>
      </c>
      <c r="E267" s="671" t="s">
        <v>745</v>
      </c>
      <c r="F267" s="238">
        <v>1</v>
      </c>
      <c r="G267" s="238">
        <v>0</v>
      </c>
      <c r="H267" s="682"/>
      <c r="I267" s="238"/>
      <c r="J267" s="238"/>
      <c r="K267" s="682"/>
      <c r="L267" s="238">
        <v>1</v>
      </c>
      <c r="M267" s="713">
        <v>0</v>
      </c>
    </row>
    <row r="268" spans="1:13" ht="14.4" customHeight="1" x14ac:dyDescent="0.3">
      <c r="A268" s="680" t="s">
        <v>1614</v>
      </c>
      <c r="B268" s="671" t="s">
        <v>1534</v>
      </c>
      <c r="C268" s="671" t="s">
        <v>2152</v>
      </c>
      <c r="D268" s="671" t="s">
        <v>2153</v>
      </c>
      <c r="E268" s="671" t="s">
        <v>1092</v>
      </c>
      <c r="F268" s="238">
        <v>3</v>
      </c>
      <c r="G268" s="238">
        <v>605.25</v>
      </c>
      <c r="H268" s="682">
        <v>1</v>
      </c>
      <c r="I268" s="238"/>
      <c r="J268" s="238"/>
      <c r="K268" s="682">
        <v>0</v>
      </c>
      <c r="L268" s="238">
        <v>3</v>
      </c>
      <c r="M268" s="713">
        <v>605.25</v>
      </c>
    </row>
    <row r="269" spans="1:13" ht="14.4" customHeight="1" x14ac:dyDescent="0.3">
      <c r="A269" s="680" t="s">
        <v>1614</v>
      </c>
      <c r="B269" s="671" t="s">
        <v>1538</v>
      </c>
      <c r="C269" s="671" t="s">
        <v>2391</v>
      </c>
      <c r="D269" s="671" t="s">
        <v>2392</v>
      </c>
      <c r="E269" s="671" t="s">
        <v>846</v>
      </c>
      <c r="F269" s="238">
        <v>2</v>
      </c>
      <c r="G269" s="238">
        <v>566.9</v>
      </c>
      <c r="H269" s="682">
        <v>1</v>
      </c>
      <c r="I269" s="238"/>
      <c r="J269" s="238"/>
      <c r="K269" s="682">
        <v>0</v>
      </c>
      <c r="L269" s="238">
        <v>2</v>
      </c>
      <c r="M269" s="713">
        <v>566.9</v>
      </c>
    </row>
    <row r="270" spans="1:13" ht="14.4" customHeight="1" x14ac:dyDescent="0.3">
      <c r="A270" s="680" t="s">
        <v>1614</v>
      </c>
      <c r="B270" s="671" t="s">
        <v>1538</v>
      </c>
      <c r="C270" s="671" t="s">
        <v>2393</v>
      </c>
      <c r="D270" s="671" t="s">
        <v>2394</v>
      </c>
      <c r="E270" s="671" t="s">
        <v>523</v>
      </c>
      <c r="F270" s="238">
        <v>3</v>
      </c>
      <c r="G270" s="238">
        <v>1133.49</v>
      </c>
      <c r="H270" s="682">
        <v>1</v>
      </c>
      <c r="I270" s="238"/>
      <c r="J270" s="238"/>
      <c r="K270" s="682">
        <v>0</v>
      </c>
      <c r="L270" s="238">
        <v>3</v>
      </c>
      <c r="M270" s="713">
        <v>1133.49</v>
      </c>
    </row>
    <row r="271" spans="1:13" ht="14.4" customHeight="1" x14ac:dyDescent="0.3">
      <c r="A271" s="680" t="s">
        <v>1614</v>
      </c>
      <c r="B271" s="671" t="s">
        <v>1538</v>
      </c>
      <c r="C271" s="671" t="s">
        <v>967</v>
      </c>
      <c r="D271" s="671" t="s">
        <v>1539</v>
      </c>
      <c r="E271" s="671" t="s">
        <v>1540</v>
      </c>
      <c r="F271" s="238"/>
      <c r="G271" s="238"/>
      <c r="H271" s="682">
        <v>0</v>
      </c>
      <c r="I271" s="238">
        <v>4</v>
      </c>
      <c r="J271" s="238">
        <v>807</v>
      </c>
      <c r="K271" s="682">
        <v>1</v>
      </c>
      <c r="L271" s="238">
        <v>4</v>
      </c>
      <c r="M271" s="713">
        <v>807</v>
      </c>
    </row>
    <row r="272" spans="1:13" ht="14.4" customHeight="1" x14ac:dyDescent="0.3">
      <c r="A272" s="680" t="s">
        <v>1614</v>
      </c>
      <c r="B272" s="671" t="s">
        <v>1538</v>
      </c>
      <c r="C272" s="671" t="s">
        <v>955</v>
      </c>
      <c r="D272" s="671" t="s">
        <v>1541</v>
      </c>
      <c r="E272" s="671" t="s">
        <v>1542</v>
      </c>
      <c r="F272" s="238"/>
      <c r="G272" s="238"/>
      <c r="H272" s="682">
        <v>0</v>
      </c>
      <c r="I272" s="238">
        <v>10</v>
      </c>
      <c r="J272" s="238">
        <v>2690</v>
      </c>
      <c r="K272" s="682">
        <v>1</v>
      </c>
      <c r="L272" s="238">
        <v>10</v>
      </c>
      <c r="M272" s="713">
        <v>2690</v>
      </c>
    </row>
    <row r="273" spans="1:13" ht="14.4" customHeight="1" x14ac:dyDescent="0.3">
      <c r="A273" s="680" t="s">
        <v>1614</v>
      </c>
      <c r="B273" s="671" t="s">
        <v>1543</v>
      </c>
      <c r="C273" s="671" t="s">
        <v>2378</v>
      </c>
      <c r="D273" s="671" t="s">
        <v>2379</v>
      </c>
      <c r="E273" s="671" t="s">
        <v>745</v>
      </c>
      <c r="F273" s="238">
        <v>6</v>
      </c>
      <c r="G273" s="238">
        <v>1301.6399999999999</v>
      </c>
      <c r="H273" s="682">
        <v>1</v>
      </c>
      <c r="I273" s="238"/>
      <c r="J273" s="238"/>
      <c r="K273" s="682">
        <v>0</v>
      </c>
      <c r="L273" s="238">
        <v>6</v>
      </c>
      <c r="M273" s="713">
        <v>1301.6399999999999</v>
      </c>
    </row>
    <row r="274" spans="1:13" ht="14.4" customHeight="1" x14ac:dyDescent="0.3">
      <c r="A274" s="680" t="s">
        <v>1614</v>
      </c>
      <c r="B274" s="671" t="s">
        <v>1543</v>
      </c>
      <c r="C274" s="671" t="s">
        <v>941</v>
      </c>
      <c r="D274" s="671" t="s">
        <v>942</v>
      </c>
      <c r="E274" s="671" t="s">
        <v>939</v>
      </c>
      <c r="F274" s="238"/>
      <c r="G274" s="238"/>
      <c r="H274" s="682">
        <v>0</v>
      </c>
      <c r="I274" s="238">
        <v>26</v>
      </c>
      <c r="J274" s="238">
        <v>6043.44</v>
      </c>
      <c r="K274" s="682">
        <v>1</v>
      </c>
      <c r="L274" s="238">
        <v>26</v>
      </c>
      <c r="M274" s="713">
        <v>6043.44</v>
      </c>
    </row>
    <row r="275" spans="1:13" ht="14.4" customHeight="1" x14ac:dyDescent="0.3">
      <c r="A275" s="680" t="s">
        <v>1614</v>
      </c>
      <c r="B275" s="671" t="s">
        <v>1543</v>
      </c>
      <c r="C275" s="671" t="s">
        <v>2089</v>
      </c>
      <c r="D275" s="671" t="s">
        <v>1720</v>
      </c>
      <c r="E275" s="671" t="s">
        <v>1634</v>
      </c>
      <c r="F275" s="238"/>
      <c r="G275" s="238"/>
      <c r="H275" s="682">
        <v>0</v>
      </c>
      <c r="I275" s="238">
        <v>2</v>
      </c>
      <c r="J275" s="238">
        <v>549.94000000000005</v>
      </c>
      <c r="K275" s="682">
        <v>1</v>
      </c>
      <c r="L275" s="238">
        <v>2</v>
      </c>
      <c r="M275" s="713">
        <v>549.94000000000005</v>
      </c>
    </row>
    <row r="276" spans="1:13" ht="14.4" customHeight="1" x14ac:dyDescent="0.3">
      <c r="A276" s="680" t="s">
        <v>1614</v>
      </c>
      <c r="B276" s="671" t="s">
        <v>1543</v>
      </c>
      <c r="C276" s="671" t="s">
        <v>1855</v>
      </c>
      <c r="D276" s="671" t="s">
        <v>1856</v>
      </c>
      <c r="E276" s="671" t="s">
        <v>1857</v>
      </c>
      <c r="F276" s="238">
        <v>6</v>
      </c>
      <c r="G276" s="238">
        <v>1210.5</v>
      </c>
      <c r="H276" s="682">
        <v>1</v>
      </c>
      <c r="I276" s="238"/>
      <c r="J276" s="238"/>
      <c r="K276" s="682">
        <v>0</v>
      </c>
      <c r="L276" s="238">
        <v>6</v>
      </c>
      <c r="M276" s="713">
        <v>1210.5</v>
      </c>
    </row>
    <row r="277" spans="1:13" ht="14.4" customHeight="1" x14ac:dyDescent="0.3">
      <c r="A277" s="680" t="s">
        <v>1614</v>
      </c>
      <c r="B277" s="671" t="s">
        <v>1544</v>
      </c>
      <c r="C277" s="671" t="s">
        <v>1117</v>
      </c>
      <c r="D277" s="671" t="s">
        <v>1118</v>
      </c>
      <c r="E277" s="671" t="s">
        <v>1119</v>
      </c>
      <c r="F277" s="238"/>
      <c r="G277" s="238"/>
      <c r="H277" s="682">
        <v>0</v>
      </c>
      <c r="I277" s="238">
        <v>1</v>
      </c>
      <c r="J277" s="238">
        <v>418.37</v>
      </c>
      <c r="K277" s="682">
        <v>1</v>
      </c>
      <c r="L277" s="238">
        <v>1</v>
      </c>
      <c r="M277" s="713">
        <v>418.37</v>
      </c>
    </row>
    <row r="278" spans="1:13" ht="14.4" customHeight="1" x14ac:dyDescent="0.3">
      <c r="A278" s="680" t="s">
        <v>1614</v>
      </c>
      <c r="B278" s="671" t="s">
        <v>1544</v>
      </c>
      <c r="C278" s="671" t="s">
        <v>979</v>
      </c>
      <c r="D278" s="671" t="s">
        <v>1545</v>
      </c>
      <c r="E278" s="671" t="s">
        <v>981</v>
      </c>
      <c r="F278" s="238"/>
      <c r="G278" s="238"/>
      <c r="H278" s="682">
        <v>0</v>
      </c>
      <c r="I278" s="238">
        <v>5</v>
      </c>
      <c r="J278" s="238">
        <v>1100.3000000000002</v>
      </c>
      <c r="K278" s="682">
        <v>1</v>
      </c>
      <c r="L278" s="238">
        <v>5</v>
      </c>
      <c r="M278" s="713">
        <v>1100.3000000000002</v>
      </c>
    </row>
    <row r="279" spans="1:13" ht="14.4" customHeight="1" x14ac:dyDescent="0.3">
      <c r="A279" s="680" t="s">
        <v>1614</v>
      </c>
      <c r="B279" s="671" t="s">
        <v>1544</v>
      </c>
      <c r="C279" s="671" t="s">
        <v>1378</v>
      </c>
      <c r="D279" s="671" t="s">
        <v>1580</v>
      </c>
      <c r="E279" s="671" t="s">
        <v>1024</v>
      </c>
      <c r="F279" s="238"/>
      <c r="G279" s="238"/>
      <c r="H279" s="682">
        <v>0</v>
      </c>
      <c r="I279" s="238">
        <v>13</v>
      </c>
      <c r="J279" s="238">
        <v>2416.7000000000003</v>
      </c>
      <c r="K279" s="682">
        <v>1</v>
      </c>
      <c r="L279" s="238">
        <v>13</v>
      </c>
      <c r="M279" s="713">
        <v>2416.7000000000003</v>
      </c>
    </row>
    <row r="280" spans="1:13" ht="14.4" customHeight="1" x14ac:dyDescent="0.3">
      <c r="A280" s="680" t="s">
        <v>1614</v>
      </c>
      <c r="B280" s="671" t="s">
        <v>1581</v>
      </c>
      <c r="C280" s="671" t="s">
        <v>1273</v>
      </c>
      <c r="D280" s="671" t="s">
        <v>1274</v>
      </c>
      <c r="E280" s="671" t="s">
        <v>1275</v>
      </c>
      <c r="F280" s="238"/>
      <c r="G280" s="238"/>
      <c r="H280" s="682">
        <v>0</v>
      </c>
      <c r="I280" s="238">
        <v>4</v>
      </c>
      <c r="J280" s="238">
        <v>557.84</v>
      </c>
      <c r="K280" s="682">
        <v>1</v>
      </c>
      <c r="L280" s="238">
        <v>4</v>
      </c>
      <c r="M280" s="713">
        <v>557.84</v>
      </c>
    </row>
    <row r="281" spans="1:13" ht="14.4" customHeight="1" x14ac:dyDescent="0.3">
      <c r="A281" s="680" t="s">
        <v>1614</v>
      </c>
      <c r="B281" s="671" t="s">
        <v>1581</v>
      </c>
      <c r="C281" s="671" t="s">
        <v>1662</v>
      </c>
      <c r="D281" s="671" t="s">
        <v>1303</v>
      </c>
      <c r="E281" s="671" t="s">
        <v>1663</v>
      </c>
      <c r="F281" s="238"/>
      <c r="G281" s="238"/>
      <c r="H281" s="682">
        <v>0</v>
      </c>
      <c r="I281" s="238">
        <v>4</v>
      </c>
      <c r="J281" s="238">
        <v>743.6</v>
      </c>
      <c r="K281" s="682">
        <v>1</v>
      </c>
      <c r="L281" s="238">
        <v>4</v>
      </c>
      <c r="M281" s="713">
        <v>743.6</v>
      </c>
    </row>
    <row r="282" spans="1:13" ht="14.4" customHeight="1" x14ac:dyDescent="0.3">
      <c r="A282" s="680" t="s">
        <v>1614</v>
      </c>
      <c r="B282" s="671" t="s">
        <v>1581</v>
      </c>
      <c r="C282" s="671" t="s">
        <v>2256</v>
      </c>
      <c r="D282" s="671" t="s">
        <v>2257</v>
      </c>
      <c r="E282" s="671" t="s">
        <v>2258</v>
      </c>
      <c r="F282" s="238">
        <v>2</v>
      </c>
      <c r="G282" s="238">
        <v>278.92</v>
      </c>
      <c r="H282" s="682">
        <v>1</v>
      </c>
      <c r="I282" s="238"/>
      <c r="J282" s="238"/>
      <c r="K282" s="682">
        <v>0</v>
      </c>
      <c r="L282" s="238">
        <v>2</v>
      </c>
      <c r="M282" s="713">
        <v>278.92</v>
      </c>
    </row>
    <row r="283" spans="1:13" ht="14.4" customHeight="1" x14ac:dyDescent="0.3">
      <c r="A283" s="680" t="s">
        <v>1614</v>
      </c>
      <c r="B283" s="671" t="s">
        <v>1581</v>
      </c>
      <c r="C283" s="671" t="s">
        <v>1998</v>
      </c>
      <c r="D283" s="671" t="s">
        <v>1999</v>
      </c>
      <c r="E283" s="671" t="s">
        <v>2000</v>
      </c>
      <c r="F283" s="238">
        <v>2</v>
      </c>
      <c r="G283" s="238">
        <v>371.8</v>
      </c>
      <c r="H283" s="682">
        <v>1</v>
      </c>
      <c r="I283" s="238"/>
      <c r="J283" s="238"/>
      <c r="K283" s="682">
        <v>0</v>
      </c>
      <c r="L283" s="238">
        <v>2</v>
      </c>
      <c r="M283" s="713">
        <v>371.8</v>
      </c>
    </row>
    <row r="284" spans="1:13" ht="14.4" customHeight="1" x14ac:dyDescent="0.3">
      <c r="A284" s="680" t="s">
        <v>1614</v>
      </c>
      <c r="B284" s="671" t="s">
        <v>2465</v>
      </c>
      <c r="C284" s="671" t="s">
        <v>2385</v>
      </c>
      <c r="D284" s="671" t="s">
        <v>2386</v>
      </c>
      <c r="E284" s="671" t="s">
        <v>2387</v>
      </c>
      <c r="F284" s="238"/>
      <c r="G284" s="238"/>
      <c r="H284" s="682">
        <v>0</v>
      </c>
      <c r="I284" s="238">
        <v>1</v>
      </c>
      <c r="J284" s="238">
        <v>413.22</v>
      </c>
      <c r="K284" s="682">
        <v>1</v>
      </c>
      <c r="L284" s="238">
        <v>1</v>
      </c>
      <c r="M284" s="713">
        <v>413.22</v>
      </c>
    </row>
    <row r="285" spans="1:13" ht="14.4" customHeight="1" x14ac:dyDescent="0.3">
      <c r="A285" s="680" t="s">
        <v>1618</v>
      </c>
      <c r="B285" s="671" t="s">
        <v>1530</v>
      </c>
      <c r="C285" s="671" t="s">
        <v>899</v>
      </c>
      <c r="D285" s="671" t="s">
        <v>1531</v>
      </c>
      <c r="E285" s="671" t="s">
        <v>1532</v>
      </c>
      <c r="F285" s="238"/>
      <c r="G285" s="238"/>
      <c r="H285" s="682">
        <v>0</v>
      </c>
      <c r="I285" s="238">
        <v>1</v>
      </c>
      <c r="J285" s="238">
        <v>6.98</v>
      </c>
      <c r="K285" s="682">
        <v>1</v>
      </c>
      <c r="L285" s="238">
        <v>1</v>
      </c>
      <c r="M285" s="713">
        <v>6.98</v>
      </c>
    </row>
    <row r="286" spans="1:13" ht="14.4" customHeight="1" x14ac:dyDescent="0.3">
      <c r="A286" s="680" t="s">
        <v>1618</v>
      </c>
      <c r="B286" s="671" t="s">
        <v>1538</v>
      </c>
      <c r="C286" s="671" t="s">
        <v>967</v>
      </c>
      <c r="D286" s="671" t="s">
        <v>1539</v>
      </c>
      <c r="E286" s="671" t="s">
        <v>1540</v>
      </c>
      <c r="F286" s="238"/>
      <c r="G286" s="238"/>
      <c r="H286" s="682">
        <v>0</v>
      </c>
      <c r="I286" s="238">
        <v>1</v>
      </c>
      <c r="J286" s="238">
        <v>201.75</v>
      </c>
      <c r="K286" s="682">
        <v>1</v>
      </c>
      <c r="L286" s="238">
        <v>1</v>
      </c>
      <c r="M286" s="713">
        <v>201.75</v>
      </c>
    </row>
    <row r="287" spans="1:13" ht="14.4" customHeight="1" x14ac:dyDescent="0.3">
      <c r="A287" s="680" t="s">
        <v>1618</v>
      </c>
      <c r="B287" s="671" t="s">
        <v>1581</v>
      </c>
      <c r="C287" s="671" t="s">
        <v>1273</v>
      </c>
      <c r="D287" s="671" t="s">
        <v>1274</v>
      </c>
      <c r="E287" s="671" t="s">
        <v>1275</v>
      </c>
      <c r="F287" s="238"/>
      <c r="G287" s="238"/>
      <c r="H287" s="682">
        <v>0</v>
      </c>
      <c r="I287" s="238">
        <v>1</v>
      </c>
      <c r="J287" s="238">
        <v>139.46</v>
      </c>
      <c r="K287" s="682">
        <v>1</v>
      </c>
      <c r="L287" s="238">
        <v>1</v>
      </c>
      <c r="M287" s="713">
        <v>139.46</v>
      </c>
    </row>
    <row r="288" spans="1:13" ht="14.4" customHeight="1" x14ac:dyDescent="0.3">
      <c r="A288" s="680" t="s">
        <v>1618</v>
      </c>
      <c r="B288" s="671" t="s">
        <v>1581</v>
      </c>
      <c r="C288" s="671" t="s">
        <v>1302</v>
      </c>
      <c r="D288" s="671" t="s">
        <v>1303</v>
      </c>
      <c r="E288" s="671" t="s">
        <v>1304</v>
      </c>
      <c r="F288" s="238"/>
      <c r="G288" s="238"/>
      <c r="H288" s="682">
        <v>0</v>
      </c>
      <c r="I288" s="238">
        <v>1</v>
      </c>
      <c r="J288" s="238">
        <v>619.66</v>
      </c>
      <c r="K288" s="682">
        <v>1</v>
      </c>
      <c r="L288" s="238">
        <v>1</v>
      </c>
      <c r="M288" s="713">
        <v>619.66</v>
      </c>
    </row>
    <row r="289" spans="1:13" ht="14.4" customHeight="1" x14ac:dyDescent="0.3">
      <c r="A289" s="680" t="s">
        <v>1617</v>
      </c>
      <c r="B289" s="671" t="s">
        <v>1543</v>
      </c>
      <c r="C289" s="671" t="s">
        <v>941</v>
      </c>
      <c r="D289" s="671" t="s">
        <v>942</v>
      </c>
      <c r="E289" s="671" t="s">
        <v>939</v>
      </c>
      <c r="F289" s="238"/>
      <c r="G289" s="238"/>
      <c r="H289" s="682">
        <v>0</v>
      </c>
      <c r="I289" s="238">
        <v>1</v>
      </c>
      <c r="J289" s="238">
        <v>232.44</v>
      </c>
      <c r="K289" s="682">
        <v>1</v>
      </c>
      <c r="L289" s="238">
        <v>1</v>
      </c>
      <c r="M289" s="713">
        <v>232.44</v>
      </c>
    </row>
    <row r="290" spans="1:13" ht="14.4" customHeight="1" x14ac:dyDescent="0.3">
      <c r="A290" s="680" t="s">
        <v>1615</v>
      </c>
      <c r="B290" s="671" t="s">
        <v>1521</v>
      </c>
      <c r="C290" s="671" t="s">
        <v>1371</v>
      </c>
      <c r="D290" s="671" t="s">
        <v>1522</v>
      </c>
      <c r="E290" s="671" t="s">
        <v>1572</v>
      </c>
      <c r="F290" s="238"/>
      <c r="G290" s="238"/>
      <c r="H290" s="682">
        <v>0</v>
      </c>
      <c r="I290" s="238">
        <v>6</v>
      </c>
      <c r="J290" s="238">
        <v>2794.2</v>
      </c>
      <c r="K290" s="682">
        <v>1</v>
      </c>
      <c r="L290" s="238">
        <v>6</v>
      </c>
      <c r="M290" s="713">
        <v>2794.2</v>
      </c>
    </row>
    <row r="291" spans="1:13" ht="14.4" customHeight="1" x14ac:dyDescent="0.3">
      <c r="A291" s="680" t="s">
        <v>1615</v>
      </c>
      <c r="B291" s="671" t="s">
        <v>1521</v>
      </c>
      <c r="C291" s="671" t="s">
        <v>1113</v>
      </c>
      <c r="D291" s="671" t="s">
        <v>1557</v>
      </c>
      <c r="E291" s="671" t="s">
        <v>1558</v>
      </c>
      <c r="F291" s="238"/>
      <c r="G291" s="238"/>
      <c r="H291" s="682">
        <v>0</v>
      </c>
      <c r="I291" s="238">
        <v>4</v>
      </c>
      <c r="J291" s="238">
        <v>1507</v>
      </c>
      <c r="K291" s="682">
        <v>1</v>
      </c>
      <c r="L291" s="238">
        <v>4</v>
      </c>
      <c r="M291" s="713">
        <v>1507</v>
      </c>
    </row>
    <row r="292" spans="1:13" ht="14.4" customHeight="1" x14ac:dyDescent="0.3">
      <c r="A292" s="680" t="s">
        <v>1615</v>
      </c>
      <c r="B292" s="671" t="s">
        <v>1524</v>
      </c>
      <c r="C292" s="671" t="s">
        <v>1724</v>
      </c>
      <c r="D292" s="671" t="s">
        <v>1382</v>
      </c>
      <c r="E292" s="671" t="s">
        <v>1725</v>
      </c>
      <c r="F292" s="238"/>
      <c r="G292" s="238"/>
      <c r="H292" s="682">
        <v>0</v>
      </c>
      <c r="I292" s="238">
        <v>10</v>
      </c>
      <c r="J292" s="238">
        <v>650.6</v>
      </c>
      <c r="K292" s="682">
        <v>1</v>
      </c>
      <c r="L292" s="238">
        <v>10</v>
      </c>
      <c r="M292" s="713">
        <v>650.6</v>
      </c>
    </row>
    <row r="293" spans="1:13" ht="14.4" customHeight="1" x14ac:dyDescent="0.3">
      <c r="A293" s="680" t="s">
        <v>1615</v>
      </c>
      <c r="B293" s="671" t="s">
        <v>1524</v>
      </c>
      <c r="C293" s="671" t="s">
        <v>1898</v>
      </c>
      <c r="D293" s="671" t="s">
        <v>1366</v>
      </c>
      <c r="E293" s="671" t="s">
        <v>1899</v>
      </c>
      <c r="F293" s="238"/>
      <c r="G293" s="238"/>
      <c r="H293" s="682">
        <v>0</v>
      </c>
      <c r="I293" s="238">
        <v>2</v>
      </c>
      <c r="J293" s="238">
        <v>1156.46</v>
      </c>
      <c r="K293" s="682">
        <v>1</v>
      </c>
      <c r="L293" s="238">
        <v>2</v>
      </c>
      <c r="M293" s="713">
        <v>1156.46</v>
      </c>
    </row>
    <row r="294" spans="1:13" ht="14.4" customHeight="1" x14ac:dyDescent="0.3">
      <c r="A294" s="680" t="s">
        <v>1615</v>
      </c>
      <c r="B294" s="671" t="s">
        <v>1525</v>
      </c>
      <c r="C294" s="671" t="s">
        <v>1868</v>
      </c>
      <c r="D294" s="671" t="s">
        <v>1869</v>
      </c>
      <c r="E294" s="671" t="s">
        <v>1870</v>
      </c>
      <c r="F294" s="238"/>
      <c r="G294" s="238"/>
      <c r="H294" s="682">
        <v>0</v>
      </c>
      <c r="I294" s="238">
        <v>3</v>
      </c>
      <c r="J294" s="238">
        <v>2661.1499999999996</v>
      </c>
      <c r="K294" s="682">
        <v>1</v>
      </c>
      <c r="L294" s="238">
        <v>3</v>
      </c>
      <c r="M294" s="713">
        <v>2661.1499999999996</v>
      </c>
    </row>
    <row r="295" spans="1:13" ht="14.4" customHeight="1" x14ac:dyDescent="0.3">
      <c r="A295" s="680" t="s">
        <v>1615</v>
      </c>
      <c r="B295" s="671" t="s">
        <v>1559</v>
      </c>
      <c r="C295" s="671" t="s">
        <v>1105</v>
      </c>
      <c r="D295" s="671" t="s">
        <v>1106</v>
      </c>
      <c r="E295" s="671" t="s">
        <v>1560</v>
      </c>
      <c r="F295" s="238"/>
      <c r="G295" s="238"/>
      <c r="H295" s="682">
        <v>0</v>
      </c>
      <c r="I295" s="238">
        <v>9</v>
      </c>
      <c r="J295" s="238">
        <v>12101.940000000002</v>
      </c>
      <c r="K295" s="682">
        <v>1</v>
      </c>
      <c r="L295" s="238">
        <v>9</v>
      </c>
      <c r="M295" s="713">
        <v>12101.940000000002</v>
      </c>
    </row>
    <row r="296" spans="1:13" ht="14.4" customHeight="1" x14ac:dyDescent="0.3">
      <c r="A296" s="680" t="s">
        <v>1615</v>
      </c>
      <c r="B296" s="671" t="s">
        <v>1559</v>
      </c>
      <c r="C296" s="671" t="s">
        <v>1121</v>
      </c>
      <c r="D296" s="671" t="s">
        <v>1122</v>
      </c>
      <c r="E296" s="671" t="s">
        <v>1561</v>
      </c>
      <c r="F296" s="238"/>
      <c r="G296" s="238"/>
      <c r="H296" s="682">
        <v>0</v>
      </c>
      <c r="I296" s="238">
        <v>10</v>
      </c>
      <c r="J296" s="238">
        <v>17934.599999999999</v>
      </c>
      <c r="K296" s="682">
        <v>1</v>
      </c>
      <c r="L296" s="238">
        <v>10</v>
      </c>
      <c r="M296" s="713">
        <v>17934.599999999999</v>
      </c>
    </row>
    <row r="297" spans="1:13" ht="14.4" customHeight="1" x14ac:dyDescent="0.3">
      <c r="A297" s="680" t="s">
        <v>1615</v>
      </c>
      <c r="B297" s="671" t="s">
        <v>1574</v>
      </c>
      <c r="C297" s="671" t="s">
        <v>1392</v>
      </c>
      <c r="D297" s="671" t="s">
        <v>1575</v>
      </c>
      <c r="E297" s="671" t="s">
        <v>1576</v>
      </c>
      <c r="F297" s="238"/>
      <c r="G297" s="238"/>
      <c r="H297" s="682">
        <v>0</v>
      </c>
      <c r="I297" s="238">
        <v>3</v>
      </c>
      <c r="J297" s="238">
        <v>5140.7699999999995</v>
      </c>
      <c r="K297" s="682">
        <v>1</v>
      </c>
      <c r="L297" s="238">
        <v>3</v>
      </c>
      <c r="M297" s="713">
        <v>5140.7699999999995</v>
      </c>
    </row>
    <row r="298" spans="1:13" ht="14.4" customHeight="1" x14ac:dyDescent="0.3">
      <c r="A298" s="680" t="s">
        <v>1615</v>
      </c>
      <c r="B298" s="671" t="s">
        <v>1574</v>
      </c>
      <c r="C298" s="671" t="s">
        <v>2004</v>
      </c>
      <c r="D298" s="671" t="s">
        <v>2005</v>
      </c>
      <c r="E298" s="671" t="s">
        <v>2006</v>
      </c>
      <c r="F298" s="238"/>
      <c r="G298" s="238"/>
      <c r="H298" s="682">
        <v>0</v>
      </c>
      <c r="I298" s="238">
        <v>3</v>
      </c>
      <c r="J298" s="238">
        <v>9252.9600000000009</v>
      </c>
      <c r="K298" s="682">
        <v>1</v>
      </c>
      <c r="L298" s="238">
        <v>3</v>
      </c>
      <c r="M298" s="713">
        <v>9252.9600000000009</v>
      </c>
    </row>
    <row r="299" spans="1:13" ht="14.4" customHeight="1" x14ac:dyDescent="0.3">
      <c r="A299" s="680" t="s">
        <v>1615</v>
      </c>
      <c r="B299" s="671" t="s">
        <v>2457</v>
      </c>
      <c r="C299" s="671" t="s">
        <v>1927</v>
      </c>
      <c r="D299" s="671" t="s">
        <v>1928</v>
      </c>
      <c r="E299" s="671" t="s">
        <v>745</v>
      </c>
      <c r="F299" s="238"/>
      <c r="G299" s="238"/>
      <c r="H299" s="682">
        <v>0</v>
      </c>
      <c r="I299" s="238">
        <v>9</v>
      </c>
      <c r="J299" s="238">
        <v>8794.3499999999985</v>
      </c>
      <c r="K299" s="682">
        <v>1</v>
      </c>
      <c r="L299" s="238">
        <v>9</v>
      </c>
      <c r="M299" s="713">
        <v>8794.3499999999985</v>
      </c>
    </row>
    <row r="300" spans="1:13" ht="14.4" customHeight="1" x14ac:dyDescent="0.3">
      <c r="A300" s="680" t="s">
        <v>1615</v>
      </c>
      <c r="B300" s="671" t="s">
        <v>2457</v>
      </c>
      <c r="C300" s="671" t="s">
        <v>2227</v>
      </c>
      <c r="D300" s="671" t="s">
        <v>2228</v>
      </c>
      <c r="E300" s="671" t="s">
        <v>1062</v>
      </c>
      <c r="F300" s="238">
        <v>3</v>
      </c>
      <c r="G300" s="238">
        <v>2196.7799999999997</v>
      </c>
      <c r="H300" s="682">
        <v>1</v>
      </c>
      <c r="I300" s="238"/>
      <c r="J300" s="238"/>
      <c r="K300" s="682">
        <v>0</v>
      </c>
      <c r="L300" s="238">
        <v>3</v>
      </c>
      <c r="M300" s="713">
        <v>2196.7799999999997</v>
      </c>
    </row>
    <row r="301" spans="1:13" ht="14.4" customHeight="1" x14ac:dyDescent="0.3">
      <c r="A301" s="680" t="s">
        <v>1615</v>
      </c>
      <c r="B301" s="671" t="s">
        <v>1528</v>
      </c>
      <c r="C301" s="671" t="s">
        <v>1696</v>
      </c>
      <c r="D301" s="671" t="s">
        <v>1697</v>
      </c>
      <c r="E301" s="671" t="s">
        <v>1698</v>
      </c>
      <c r="F301" s="238"/>
      <c r="G301" s="238"/>
      <c r="H301" s="682">
        <v>0</v>
      </c>
      <c r="I301" s="238">
        <v>25</v>
      </c>
      <c r="J301" s="238">
        <v>10288</v>
      </c>
      <c r="K301" s="682">
        <v>1</v>
      </c>
      <c r="L301" s="238">
        <v>25</v>
      </c>
      <c r="M301" s="713">
        <v>10288</v>
      </c>
    </row>
    <row r="302" spans="1:13" ht="14.4" customHeight="1" x14ac:dyDescent="0.3">
      <c r="A302" s="680" t="s">
        <v>1615</v>
      </c>
      <c r="B302" s="671" t="s">
        <v>1528</v>
      </c>
      <c r="C302" s="671" t="s">
        <v>1722</v>
      </c>
      <c r="D302" s="671" t="s">
        <v>1723</v>
      </c>
      <c r="E302" s="671" t="s">
        <v>523</v>
      </c>
      <c r="F302" s="238"/>
      <c r="G302" s="238"/>
      <c r="H302" s="682">
        <v>0</v>
      </c>
      <c r="I302" s="238">
        <v>11</v>
      </c>
      <c r="J302" s="238">
        <v>1697.52</v>
      </c>
      <c r="K302" s="682">
        <v>1</v>
      </c>
      <c r="L302" s="238">
        <v>11</v>
      </c>
      <c r="M302" s="713">
        <v>1697.52</v>
      </c>
    </row>
    <row r="303" spans="1:13" ht="14.4" customHeight="1" x14ac:dyDescent="0.3">
      <c r="A303" s="680" t="s">
        <v>1615</v>
      </c>
      <c r="B303" s="671" t="s">
        <v>1528</v>
      </c>
      <c r="C303" s="671" t="s">
        <v>947</v>
      </c>
      <c r="D303" s="671" t="s">
        <v>948</v>
      </c>
      <c r="E303" s="671" t="s">
        <v>949</v>
      </c>
      <c r="F303" s="238"/>
      <c r="G303" s="238"/>
      <c r="H303" s="682">
        <v>0</v>
      </c>
      <c r="I303" s="238">
        <v>26</v>
      </c>
      <c r="J303" s="238">
        <v>1003.3400000000001</v>
      </c>
      <c r="K303" s="682">
        <v>1</v>
      </c>
      <c r="L303" s="238">
        <v>26</v>
      </c>
      <c r="M303" s="713">
        <v>1003.3400000000001</v>
      </c>
    </row>
    <row r="304" spans="1:13" ht="14.4" customHeight="1" x14ac:dyDescent="0.3">
      <c r="A304" s="680" t="s">
        <v>1615</v>
      </c>
      <c r="B304" s="671" t="s">
        <v>1528</v>
      </c>
      <c r="C304" s="671" t="s">
        <v>2195</v>
      </c>
      <c r="D304" s="671" t="s">
        <v>1697</v>
      </c>
      <c r="E304" s="671" t="s">
        <v>1028</v>
      </c>
      <c r="F304" s="238">
        <v>1</v>
      </c>
      <c r="G304" s="238">
        <v>205.76</v>
      </c>
      <c r="H304" s="682">
        <v>1</v>
      </c>
      <c r="I304" s="238"/>
      <c r="J304" s="238"/>
      <c r="K304" s="682">
        <v>0</v>
      </c>
      <c r="L304" s="238">
        <v>1</v>
      </c>
      <c r="M304" s="713">
        <v>205.76</v>
      </c>
    </row>
    <row r="305" spans="1:13" ht="14.4" customHeight="1" x14ac:dyDescent="0.3">
      <c r="A305" s="680" t="s">
        <v>1615</v>
      </c>
      <c r="B305" s="671" t="s">
        <v>1528</v>
      </c>
      <c r="C305" s="671" t="s">
        <v>2403</v>
      </c>
      <c r="D305" s="671" t="s">
        <v>1033</v>
      </c>
      <c r="E305" s="671" t="s">
        <v>1034</v>
      </c>
      <c r="F305" s="238">
        <v>3</v>
      </c>
      <c r="G305" s="238">
        <v>5341.08</v>
      </c>
      <c r="H305" s="682">
        <v>1</v>
      </c>
      <c r="I305" s="238"/>
      <c r="J305" s="238"/>
      <c r="K305" s="682">
        <v>0</v>
      </c>
      <c r="L305" s="238">
        <v>3</v>
      </c>
      <c r="M305" s="713">
        <v>5341.08</v>
      </c>
    </row>
    <row r="306" spans="1:13" ht="14.4" customHeight="1" x14ac:dyDescent="0.3">
      <c r="A306" s="680" t="s">
        <v>1615</v>
      </c>
      <c r="B306" s="671" t="s">
        <v>1528</v>
      </c>
      <c r="C306" s="671" t="s">
        <v>2196</v>
      </c>
      <c r="D306" s="671" t="s">
        <v>2197</v>
      </c>
      <c r="E306" s="671" t="s">
        <v>1925</v>
      </c>
      <c r="F306" s="238">
        <v>1</v>
      </c>
      <c r="G306" s="238">
        <v>866.22</v>
      </c>
      <c r="H306" s="682">
        <v>1</v>
      </c>
      <c r="I306" s="238"/>
      <c r="J306" s="238"/>
      <c r="K306" s="682">
        <v>0</v>
      </c>
      <c r="L306" s="238">
        <v>1</v>
      </c>
      <c r="M306" s="713">
        <v>866.22</v>
      </c>
    </row>
    <row r="307" spans="1:13" ht="14.4" customHeight="1" x14ac:dyDescent="0.3">
      <c r="A307" s="680" t="s">
        <v>1615</v>
      </c>
      <c r="B307" s="671" t="s">
        <v>1528</v>
      </c>
      <c r="C307" s="671" t="s">
        <v>2198</v>
      </c>
      <c r="D307" s="671" t="s">
        <v>1033</v>
      </c>
      <c r="E307" s="671" t="s">
        <v>2199</v>
      </c>
      <c r="F307" s="238">
        <v>2</v>
      </c>
      <c r="G307" s="238">
        <v>0</v>
      </c>
      <c r="H307" s="682"/>
      <c r="I307" s="238"/>
      <c r="J307" s="238"/>
      <c r="K307" s="682"/>
      <c r="L307" s="238">
        <v>2</v>
      </c>
      <c r="M307" s="713">
        <v>0</v>
      </c>
    </row>
    <row r="308" spans="1:13" ht="14.4" customHeight="1" x14ac:dyDescent="0.3">
      <c r="A308" s="680" t="s">
        <v>1615</v>
      </c>
      <c r="B308" s="671" t="s">
        <v>2458</v>
      </c>
      <c r="C308" s="671" t="s">
        <v>1640</v>
      </c>
      <c r="D308" s="671" t="s">
        <v>1641</v>
      </c>
      <c r="E308" s="671" t="s">
        <v>1642</v>
      </c>
      <c r="F308" s="238"/>
      <c r="G308" s="238"/>
      <c r="H308" s="682">
        <v>0</v>
      </c>
      <c r="I308" s="238">
        <v>2</v>
      </c>
      <c r="J308" s="238">
        <v>11578.48</v>
      </c>
      <c r="K308" s="682">
        <v>1</v>
      </c>
      <c r="L308" s="238">
        <v>2</v>
      </c>
      <c r="M308" s="713">
        <v>11578.48</v>
      </c>
    </row>
    <row r="309" spans="1:13" ht="14.4" customHeight="1" x14ac:dyDescent="0.3">
      <c r="A309" s="680" t="s">
        <v>1615</v>
      </c>
      <c r="B309" s="671" t="s">
        <v>2458</v>
      </c>
      <c r="C309" s="671" t="s">
        <v>2163</v>
      </c>
      <c r="D309" s="671" t="s">
        <v>1641</v>
      </c>
      <c r="E309" s="671" t="s">
        <v>2162</v>
      </c>
      <c r="F309" s="238"/>
      <c r="G309" s="238"/>
      <c r="H309" s="682">
        <v>0</v>
      </c>
      <c r="I309" s="238">
        <v>3</v>
      </c>
      <c r="J309" s="238">
        <v>3473.5499999999997</v>
      </c>
      <c r="K309" s="682">
        <v>1</v>
      </c>
      <c r="L309" s="238">
        <v>3</v>
      </c>
      <c r="M309" s="713">
        <v>3473.5499999999997</v>
      </c>
    </row>
    <row r="310" spans="1:13" ht="14.4" customHeight="1" x14ac:dyDescent="0.3">
      <c r="A310" s="680" t="s">
        <v>1615</v>
      </c>
      <c r="B310" s="671" t="s">
        <v>2458</v>
      </c>
      <c r="C310" s="671" t="s">
        <v>2160</v>
      </c>
      <c r="D310" s="671" t="s">
        <v>2161</v>
      </c>
      <c r="E310" s="671" t="s">
        <v>2162</v>
      </c>
      <c r="F310" s="238">
        <v>3</v>
      </c>
      <c r="G310" s="238">
        <v>2193.87</v>
      </c>
      <c r="H310" s="682">
        <v>1</v>
      </c>
      <c r="I310" s="238"/>
      <c r="J310" s="238"/>
      <c r="K310" s="682">
        <v>0</v>
      </c>
      <c r="L310" s="238">
        <v>3</v>
      </c>
      <c r="M310" s="713">
        <v>2193.87</v>
      </c>
    </row>
    <row r="311" spans="1:13" ht="14.4" customHeight="1" x14ac:dyDescent="0.3">
      <c r="A311" s="680" t="s">
        <v>1615</v>
      </c>
      <c r="B311" s="671" t="s">
        <v>2458</v>
      </c>
      <c r="C311" s="671" t="s">
        <v>2164</v>
      </c>
      <c r="D311" s="671" t="s">
        <v>2165</v>
      </c>
      <c r="E311" s="671" t="s">
        <v>1817</v>
      </c>
      <c r="F311" s="238">
        <v>1</v>
      </c>
      <c r="G311" s="238">
        <v>821.9</v>
      </c>
      <c r="H311" s="682">
        <v>1</v>
      </c>
      <c r="I311" s="238"/>
      <c r="J311" s="238"/>
      <c r="K311" s="682">
        <v>0</v>
      </c>
      <c r="L311" s="238">
        <v>1</v>
      </c>
      <c r="M311" s="713">
        <v>821.9</v>
      </c>
    </row>
    <row r="312" spans="1:13" ht="14.4" customHeight="1" x14ac:dyDescent="0.3">
      <c r="A312" s="680" t="s">
        <v>1615</v>
      </c>
      <c r="B312" s="671" t="s">
        <v>1529</v>
      </c>
      <c r="C312" s="671" t="s">
        <v>1385</v>
      </c>
      <c r="D312" s="671" t="s">
        <v>1386</v>
      </c>
      <c r="E312" s="671" t="s">
        <v>1577</v>
      </c>
      <c r="F312" s="238"/>
      <c r="G312" s="238"/>
      <c r="H312" s="682">
        <v>0</v>
      </c>
      <c r="I312" s="238">
        <v>3</v>
      </c>
      <c r="J312" s="238">
        <v>297.81</v>
      </c>
      <c r="K312" s="682">
        <v>1</v>
      </c>
      <c r="L312" s="238">
        <v>3</v>
      </c>
      <c r="M312" s="713">
        <v>297.81</v>
      </c>
    </row>
    <row r="313" spans="1:13" ht="14.4" customHeight="1" x14ac:dyDescent="0.3">
      <c r="A313" s="680" t="s">
        <v>1615</v>
      </c>
      <c r="B313" s="671" t="s">
        <v>1529</v>
      </c>
      <c r="C313" s="671" t="s">
        <v>975</v>
      </c>
      <c r="D313" s="671" t="s">
        <v>976</v>
      </c>
      <c r="E313" s="671" t="s">
        <v>977</v>
      </c>
      <c r="F313" s="238"/>
      <c r="G313" s="238"/>
      <c r="H313" s="682">
        <v>0</v>
      </c>
      <c r="I313" s="238">
        <v>6</v>
      </c>
      <c r="J313" s="238">
        <v>794.09999999999991</v>
      </c>
      <c r="K313" s="682">
        <v>1</v>
      </c>
      <c r="L313" s="238">
        <v>6</v>
      </c>
      <c r="M313" s="713">
        <v>794.09999999999991</v>
      </c>
    </row>
    <row r="314" spans="1:13" ht="14.4" customHeight="1" x14ac:dyDescent="0.3">
      <c r="A314" s="680" t="s">
        <v>1615</v>
      </c>
      <c r="B314" s="671" t="s">
        <v>1529</v>
      </c>
      <c r="C314" s="671" t="s">
        <v>1964</v>
      </c>
      <c r="D314" s="671" t="s">
        <v>1637</v>
      </c>
      <c r="E314" s="671" t="s">
        <v>1965</v>
      </c>
      <c r="F314" s="238"/>
      <c r="G314" s="238"/>
      <c r="H314" s="682">
        <v>0</v>
      </c>
      <c r="I314" s="238">
        <v>8</v>
      </c>
      <c r="J314" s="238">
        <v>1413.44</v>
      </c>
      <c r="K314" s="682">
        <v>1</v>
      </c>
      <c r="L314" s="238">
        <v>8</v>
      </c>
      <c r="M314" s="713">
        <v>1413.44</v>
      </c>
    </row>
    <row r="315" spans="1:13" ht="14.4" customHeight="1" x14ac:dyDescent="0.3">
      <c r="A315" s="680" t="s">
        <v>1615</v>
      </c>
      <c r="B315" s="671" t="s">
        <v>1530</v>
      </c>
      <c r="C315" s="671" t="s">
        <v>1778</v>
      </c>
      <c r="D315" s="671" t="s">
        <v>1779</v>
      </c>
      <c r="E315" s="671" t="s">
        <v>1780</v>
      </c>
      <c r="F315" s="238"/>
      <c r="G315" s="238"/>
      <c r="H315" s="682">
        <v>0</v>
      </c>
      <c r="I315" s="238">
        <v>2</v>
      </c>
      <c r="J315" s="238">
        <v>32.54</v>
      </c>
      <c r="K315" s="682">
        <v>1</v>
      </c>
      <c r="L315" s="238">
        <v>2</v>
      </c>
      <c r="M315" s="713">
        <v>32.54</v>
      </c>
    </row>
    <row r="316" spans="1:13" ht="14.4" customHeight="1" x14ac:dyDescent="0.3">
      <c r="A316" s="680" t="s">
        <v>1615</v>
      </c>
      <c r="B316" s="671" t="s">
        <v>1530</v>
      </c>
      <c r="C316" s="671" t="s">
        <v>899</v>
      </c>
      <c r="D316" s="671" t="s">
        <v>1531</v>
      </c>
      <c r="E316" s="671" t="s">
        <v>1532</v>
      </c>
      <c r="F316" s="238"/>
      <c r="G316" s="238"/>
      <c r="H316" s="682">
        <v>0</v>
      </c>
      <c r="I316" s="238">
        <v>1</v>
      </c>
      <c r="J316" s="238">
        <v>6.98</v>
      </c>
      <c r="K316" s="682">
        <v>1</v>
      </c>
      <c r="L316" s="238">
        <v>1</v>
      </c>
      <c r="M316" s="713">
        <v>6.98</v>
      </c>
    </row>
    <row r="317" spans="1:13" ht="14.4" customHeight="1" x14ac:dyDescent="0.3">
      <c r="A317" s="680" t="s">
        <v>1615</v>
      </c>
      <c r="B317" s="671" t="s">
        <v>1530</v>
      </c>
      <c r="C317" s="671" t="s">
        <v>1705</v>
      </c>
      <c r="D317" s="671" t="s">
        <v>1706</v>
      </c>
      <c r="E317" s="671" t="s">
        <v>1707</v>
      </c>
      <c r="F317" s="238"/>
      <c r="G317" s="238"/>
      <c r="H317" s="682">
        <v>0</v>
      </c>
      <c r="I317" s="238">
        <v>1</v>
      </c>
      <c r="J317" s="238">
        <v>10.73</v>
      </c>
      <c r="K317" s="682">
        <v>1</v>
      </c>
      <c r="L317" s="238">
        <v>1</v>
      </c>
      <c r="M317" s="713">
        <v>10.73</v>
      </c>
    </row>
    <row r="318" spans="1:13" ht="14.4" customHeight="1" x14ac:dyDescent="0.3">
      <c r="A318" s="680" t="s">
        <v>1615</v>
      </c>
      <c r="B318" s="671" t="s">
        <v>1530</v>
      </c>
      <c r="C318" s="671" t="s">
        <v>1356</v>
      </c>
      <c r="D318" s="671" t="s">
        <v>1578</v>
      </c>
      <c r="E318" s="671" t="s">
        <v>1317</v>
      </c>
      <c r="F318" s="238"/>
      <c r="G318" s="238"/>
      <c r="H318" s="682">
        <v>0</v>
      </c>
      <c r="I318" s="238">
        <v>8</v>
      </c>
      <c r="J318" s="238">
        <v>141.52000000000001</v>
      </c>
      <c r="K318" s="682">
        <v>1</v>
      </c>
      <c r="L318" s="238">
        <v>8</v>
      </c>
      <c r="M318" s="713">
        <v>141.52000000000001</v>
      </c>
    </row>
    <row r="319" spans="1:13" ht="14.4" customHeight="1" x14ac:dyDescent="0.3">
      <c r="A319" s="680" t="s">
        <v>1615</v>
      </c>
      <c r="B319" s="671" t="s">
        <v>2463</v>
      </c>
      <c r="C319" s="671" t="s">
        <v>2219</v>
      </c>
      <c r="D319" s="671" t="s">
        <v>2220</v>
      </c>
      <c r="E319" s="671" t="s">
        <v>2221</v>
      </c>
      <c r="F319" s="238"/>
      <c r="G319" s="238"/>
      <c r="H319" s="682"/>
      <c r="I319" s="238">
        <v>4</v>
      </c>
      <c r="J319" s="238">
        <v>0</v>
      </c>
      <c r="K319" s="682"/>
      <c r="L319" s="238">
        <v>4</v>
      </c>
      <c r="M319" s="713">
        <v>0</v>
      </c>
    </row>
    <row r="320" spans="1:13" ht="14.4" customHeight="1" x14ac:dyDescent="0.3">
      <c r="A320" s="680" t="s">
        <v>1615</v>
      </c>
      <c r="B320" s="671" t="s">
        <v>1533</v>
      </c>
      <c r="C320" s="671" t="s">
        <v>1752</v>
      </c>
      <c r="D320" s="671" t="s">
        <v>834</v>
      </c>
      <c r="E320" s="671" t="s">
        <v>1753</v>
      </c>
      <c r="F320" s="238"/>
      <c r="G320" s="238"/>
      <c r="H320" s="682">
        <v>0</v>
      </c>
      <c r="I320" s="238">
        <v>3</v>
      </c>
      <c r="J320" s="238">
        <v>2161.62</v>
      </c>
      <c r="K320" s="682">
        <v>1</v>
      </c>
      <c r="L320" s="238">
        <v>3</v>
      </c>
      <c r="M320" s="713">
        <v>2161.62</v>
      </c>
    </row>
    <row r="321" spans="1:13" ht="14.4" customHeight="1" x14ac:dyDescent="0.3">
      <c r="A321" s="680" t="s">
        <v>1615</v>
      </c>
      <c r="B321" s="671" t="s">
        <v>1534</v>
      </c>
      <c r="C321" s="671" t="s">
        <v>921</v>
      </c>
      <c r="D321" s="671" t="s">
        <v>922</v>
      </c>
      <c r="E321" s="671" t="s">
        <v>1535</v>
      </c>
      <c r="F321" s="238"/>
      <c r="G321" s="238"/>
      <c r="H321" s="682">
        <v>0</v>
      </c>
      <c r="I321" s="238">
        <v>7</v>
      </c>
      <c r="J321" s="238">
        <v>1134.9099999999999</v>
      </c>
      <c r="K321" s="682">
        <v>1</v>
      </c>
      <c r="L321" s="238">
        <v>7</v>
      </c>
      <c r="M321" s="713">
        <v>1134.9099999999999</v>
      </c>
    </row>
    <row r="322" spans="1:13" ht="14.4" customHeight="1" x14ac:dyDescent="0.3">
      <c r="A322" s="680" t="s">
        <v>1615</v>
      </c>
      <c r="B322" s="671" t="s">
        <v>1534</v>
      </c>
      <c r="C322" s="671" t="s">
        <v>1109</v>
      </c>
      <c r="D322" s="671" t="s">
        <v>1110</v>
      </c>
      <c r="E322" s="671" t="s">
        <v>1562</v>
      </c>
      <c r="F322" s="238"/>
      <c r="G322" s="238"/>
      <c r="H322" s="682">
        <v>0</v>
      </c>
      <c r="I322" s="238">
        <v>46</v>
      </c>
      <c r="J322" s="238">
        <v>9943.36</v>
      </c>
      <c r="K322" s="682">
        <v>1</v>
      </c>
      <c r="L322" s="238">
        <v>46</v>
      </c>
      <c r="M322" s="713">
        <v>9943.36</v>
      </c>
    </row>
    <row r="323" spans="1:13" ht="14.4" customHeight="1" x14ac:dyDescent="0.3">
      <c r="A323" s="680" t="s">
        <v>1615</v>
      </c>
      <c r="B323" s="671" t="s">
        <v>1534</v>
      </c>
      <c r="C323" s="671" t="s">
        <v>2152</v>
      </c>
      <c r="D323" s="671" t="s">
        <v>2153</v>
      </c>
      <c r="E323" s="671" t="s">
        <v>1092</v>
      </c>
      <c r="F323" s="238">
        <v>3</v>
      </c>
      <c r="G323" s="238">
        <v>605.25</v>
      </c>
      <c r="H323" s="682">
        <v>1</v>
      </c>
      <c r="I323" s="238"/>
      <c r="J323" s="238"/>
      <c r="K323" s="682">
        <v>0</v>
      </c>
      <c r="L323" s="238">
        <v>3</v>
      </c>
      <c r="M323" s="713">
        <v>605.25</v>
      </c>
    </row>
    <row r="324" spans="1:13" ht="14.4" customHeight="1" x14ac:dyDescent="0.3">
      <c r="A324" s="680" t="s">
        <v>1615</v>
      </c>
      <c r="B324" s="671" t="s">
        <v>1579</v>
      </c>
      <c r="C324" s="671" t="s">
        <v>1375</v>
      </c>
      <c r="D324" s="671" t="s">
        <v>1376</v>
      </c>
      <c r="E324" s="671" t="s">
        <v>663</v>
      </c>
      <c r="F324" s="238"/>
      <c r="G324" s="238"/>
      <c r="H324" s="682">
        <v>0</v>
      </c>
      <c r="I324" s="238">
        <v>18</v>
      </c>
      <c r="J324" s="238">
        <v>6104.34</v>
      </c>
      <c r="K324" s="682">
        <v>1</v>
      </c>
      <c r="L324" s="238">
        <v>18</v>
      </c>
      <c r="M324" s="713">
        <v>6104.34</v>
      </c>
    </row>
    <row r="325" spans="1:13" ht="14.4" customHeight="1" x14ac:dyDescent="0.3">
      <c r="A325" s="680" t="s">
        <v>1615</v>
      </c>
      <c r="B325" s="671" t="s">
        <v>1579</v>
      </c>
      <c r="C325" s="671" t="s">
        <v>1949</v>
      </c>
      <c r="D325" s="671" t="s">
        <v>1376</v>
      </c>
      <c r="E325" s="671" t="s">
        <v>1552</v>
      </c>
      <c r="F325" s="238"/>
      <c r="G325" s="238"/>
      <c r="H325" s="682">
        <v>0</v>
      </c>
      <c r="I325" s="238">
        <v>4</v>
      </c>
      <c r="J325" s="238">
        <v>4521.72</v>
      </c>
      <c r="K325" s="682">
        <v>1</v>
      </c>
      <c r="L325" s="238">
        <v>4</v>
      </c>
      <c r="M325" s="713">
        <v>4521.72</v>
      </c>
    </row>
    <row r="326" spans="1:13" ht="14.4" customHeight="1" x14ac:dyDescent="0.3">
      <c r="A326" s="680" t="s">
        <v>1615</v>
      </c>
      <c r="B326" s="671" t="s">
        <v>1579</v>
      </c>
      <c r="C326" s="671" t="s">
        <v>1950</v>
      </c>
      <c r="D326" s="671" t="s">
        <v>1951</v>
      </c>
      <c r="E326" s="671" t="s">
        <v>663</v>
      </c>
      <c r="F326" s="238">
        <v>6</v>
      </c>
      <c r="G326" s="238">
        <v>1296.96</v>
      </c>
      <c r="H326" s="682">
        <v>1</v>
      </c>
      <c r="I326" s="238"/>
      <c r="J326" s="238"/>
      <c r="K326" s="682">
        <v>0</v>
      </c>
      <c r="L326" s="238">
        <v>6</v>
      </c>
      <c r="M326" s="713">
        <v>1296.96</v>
      </c>
    </row>
    <row r="327" spans="1:13" ht="14.4" customHeight="1" x14ac:dyDescent="0.3">
      <c r="A327" s="680" t="s">
        <v>1615</v>
      </c>
      <c r="B327" s="671" t="s">
        <v>1538</v>
      </c>
      <c r="C327" s="671" t="s">
        <v>1805</v>
      </c>
      <c r="D327" s="671" t="s">
        <v>1734</v>
      </c>
      <c r="E327" s="671" t="s">
        <v>1066</v>
      </c>
      <c r="F327" s="238"/>
      <c r="G327" s="238"/>
      <c r="H327" s="682">
        <v>0</v>
      </c>
      <c r="I327" s="238">
        <v>20</v>
      </c>
      <c r="J327" s="238">
        <v>6782.6000000000013</v>
      </c>
      <c r="K327" s="682">
        <v>1</v>
      </c>
      <c r="L327" s="238">
        <v>20</v>
      </c>
      <c r="M327" s="713">
        <v>6782.6000000000013</v>
      </c>
    </row>
    <row r="328" spans="1:13" ht="14.4" customHeight="1" x14ac:dyDescent="0.3">
      <c r="A328" s="680" t="s">
        <v>1615</v>
      </c>
      <c r="B328" s="671" t="s">
        <v>1538</v>
      </c>
      <c r="C328" s="671" t="s">
        <v>1736</v>
      </c>
      <c r="D328" s="671" t="s">
        <v>1737</v>
      </c>
      <c r="E328" s="671" t="s">
        <v>1738</v>
      </c>
      <c r="F328" s="238"/>
      <c r="G328" s="238"/>
      <c r="H328" s="682">
        <v>0</v>
      </c>
      <c r="I328" s="238">
        <v>23</v>
      </c>
      <c r="J328" s="238">
        <v>15599.980000000001</v>
      </c>
      <c r="K328" s="682">
        <v>1</v>
      </c>
      <c r="L328" s="238">
        <v>23</v>
      </c>
      <c r="M328" s="713">
        <v>15599.980000000001</v>
      </c>
    </row>
    <row r="329" spans="1:13" ht="14.4" customHeight="1" x14ac:dyDescent="0.3">
      <c r="A329" s="680" t="s">
        <v>1615</v>
      </c>
      <c r="B329" s="671" t="s">
        <v>1538</v>
      </c>
      <c r="C329" s="671" t="s">
        <v>967</v>
      </c>
      <c r="D329" s="671" t="s">
        <v>1539</v>
      </c>
      <c r="E329" s="671" t="s">
        <v>1540</v>
      </c>
      <c r="F329" s="238"/>
      <c r="G329" s="238"/>
      <c r="H329" s="682">
        <v>0</v>
      </c>
      <c r="I329" s="238">
        <v>53</v>
      </c>
      <c r="J329" s="238">
        <v>10692.75</v>
      </c>
      <c r="K329" s="682">
        <v>1</v>
      </c>
      <c r="L329" s="238">
        <v>53</v>
      </c>
      <c r="M329" s="713">
        <v>10692.75</v>
      </c>
    </row>
    <row r="330" spans="1:13" ht="14.4" customHeight="1" x14ac:dyDescent="0.3">
      <c r="A330" s="680" t="s">
        <v>1615</v>
      </c>
      <c r="B330" s="671" t="s">
        <v>1538</v>
      </c>
      <c r="C330" s="671" t="s">
        <v>955</v>
      </c>
      <c r="D330" s="671" t="s">
        <v>1541</v>
      </c>
      <c r="E330" s="671" t="s">
        <v>1542</v>
      </c>
      <c r="F330" s="238"/>
      <c r="G330" s="238"/>
      <c r="H330" s="682">
        <v>0</v>
      </c>
      <c r="I330" s="238">
        <v>35</v>
      </c>
      <c r="J330" s="238">
        <v>9415</v>
      </c>
      <c r="K330" s="682">
        <v>1</v>
      </c>
      <c r="L330" s="238">
        <v>35</v>
      </c>
      <c r="M330" s="713">
        <v>9415</v>
      </c>
    </row>
    <row r="331" spans="1:13" ht="14.4" customHeight="1" x14ac:dyDescent="0.3">
      <c r="A331" s="680" t="s">
        <v>1615</v>
      </c>
      <c r="B331" s="671" t="s">
        <v>1543</v>
      </c>
      <c r="C331" s="671" t="s">
        <v>941</v>
      </c>
      <c r="D331" s="671" t="s">
        <v>942</v>
      </c>
      <c r="E331" s="671" t="s">
        <v>939</v>
      </c>
      <c r="F331" s="238"/>
      <c r="G331" s="238"/>
      <c r="H331" s="682">
        <v>0</v>
      </c>
      <c r="I331" s="238">
        <v>316</v>
      </c>
      <c r="J331" s="238">
        <v>73451.039999999979</v>
      </c>
      <c r="K331" s="682">
        <v>1</v>
      </c>
      <c r="L331" s="238">
        <v>316</v>
      </c>
      <c r="M331" s="713">
        <v>73451.039999999979</v>
      </c>
    </row>
    <row r="332" spans="1:13" ht="14.4" customHeight="1" x14ac:dyDescent="0.3">
      <c r="A332" s="680" t="s">
        <v>1615</v>
      </c>
      <c r="B332" s="671" t="s">
        <v>1543</v>
      </c>
      <c r="C332" s="671" t="s">
        <v>1855</v>
      </c>
      <c r="D332" s="671" t="s">
        <v>1856</v>
      </c>
      <c r="E332" s="671" t="s">
        <v>1857</v>
      </c>
      <c r="F332" s="238">
        <v>6</v>
      </c>
      <c r="G332" s="238">
        <v>1210.5</v>
      </c>
      <c r="H332" s="682">
        <v>1</v>
      </c>
      <c r="I332" s="238"/>
      <c r="J332" s="238"/>
      <c r="K332" s="682">
        <v>0</v>
      </c>
      <c r="L332" s="238">
        <v>6</v>
      </c>
      <c r="M332" s="713">
        <v>1210.5</v>
      </c>
    </row>
    <row r="333" spans="1:13" ht="14.4" customHeight="1" x14ac:dyDescent="0.3">
      <c r="A333" s="680" t="s">
        <v>1615</v>
      </c>
      <c r="B333" s="671" t="s">
        <v>1544</v>
      </c>
      <c r="C333" s="671" t="s">
        <v>2222</v>
      </c>
      <c r="D333" s="671" t="s">
        <v>1118</v>
      </c>
      <c r="E333" s="671" t="s">
        <v>2223</v>
      </c>
      <c r="F333" s="238">
        <v>6</v>
      </c>
      <c r="G333" s="238">
        <v>836.76</v>
      </c>
      <c r="H333" s="682">
        <v>1</v>
      </c>
      <c r="I333" s="238"/>
      <c r="J333" s="238"/>
      <c r="K333" s="682">
        <v>0</v>
      </c>
      <c r="L333" s="238">
        <v>6</v>
      </c>
      <c r="M333" s="713">
        <v>836.76</v>
      </c>
    </row>
    <row r="334" spans="1:13" ht="14.4" customHeight="1" x14ac:dyDescent="0.3">
      <c r="A334" s="680" t="s">
        <v>1615</v>
      </c>
      <c r="B334" s="671" t="s">
        <v>1544</v>
      </c>
      <c r="C334" s="671" t="s">
        <v>2107</v>
      </c>
      <c r="D334" s="671" t="s">
        <v>2108</v>
      </c>
      <c r="E334" s="671" t="s">
        <v>1634</v>
      </c>
      <c r="F334" s="238">
        <v>23</v>
      </c>
      <c r="G334" s="238">
        <v>3207.58</v>
      </c>
      <c r="H334" s="682">
        <v>1</v>
      </c>
      <c r="I334" s="238"/>
      <c r="J334" s="238"/>
      <c r="K334" s="682">
        <v>0</v>
      </c>
      <c r="L334" s="238">
        <v>23</v>
      </c>
      <c r="M334" s="713">
        <v>3207.58</v>
      </c>
    </row>
    <row r="335" spans="1:13" ht="14.4" customHeight="1" x14ac:dyDescent="0.3">
      <c r="A335" s="680" t="s">
        <v>1615</v>
      </c>
      <c r="B335" s="671" t="s">
        <v>1544</v>
      </c>
      <c r="C335" s="671" t="s">
        <v>979</v>
      </c>
      <c r="D335" s="671" t="s">
        <v>1545</v>
      </c>
      <c r="E335" s="671" t="s">
        <v>981</v>
      </c>
      <c r="F335" s="238"/>
      <c r="G335" s="238"/>
      <c r="H335" s="682">
        <v>0</v>
      </c>
      <c r="I335" s="238">
        <v>5</v>
      </c>
      <c r="J335" s="238">
        <v>1100.3000000000002</v>
      </c>
      <c r="K335" s="682">
        <v>1</v>
      </c>
      <c r="L335" s="238">
        <v>5</v>
      </c>
      <c r="M335" s="713">
        <v>1100.3000000000002</v>
      </c>
    </row>
    <row r="336" spans="1:13" ht="14.4" customHeight="1" x14ac:dyDescent="0.3">
      <c r="A336" s="680" t="s">
        <v>1615</v>
      </c>
      <c r="B336" s="671" t="s">
        <v>1544</v>
      </c>
      <c r="C336" s="671" t="s">
        <v>1378</v>
      </c>
      <c r="D336" s="671" t="s">
        <v>1580</v>
      </c>
      <c r="E336" s="671" t="s">
        <v>1024</v>
      </c>
      <c r="F336" s="238"/>
      <c r="G336" s="238"/>
      <c r="H336" s="682">
        <v>0</v>
      </c>
      <c r="I336" s="238">
        <v>62</v>
      </c>
      <c r="J336" s="238">
        <v>11525.800000000001</v>
      </c>
      <c r="K336" s="682">
        <v>1</v>
      </c>
      <c r="L336" s="238">
        <v>62</v>
      </c>
      <c r="M336" s="713">
        <v>11525.800000000001</v>
      </c>
    </row>
    <row r="337" spans="1:13" ht="14.4" customHeight="1" x14ac:dyDescent="0.3">
      <c r="A337" s="680" t="s">
        <v>1615</v>
      </c>
      <c r="B337" s="671" t="s">
        <v>1544</v>
      </c>
      <c r="C337" s="671" t="s">
        <v>2224</v>
      </c>
      <c r="D337" s="671" t="s">
        <v>1580</v>
      </c>
      <c r="E337" s="671" t="s">
        <v>2225</v>
      </c>
      <c r="F337" s="238">
        <v>1</v>
      </c>
      <c r="G337" s="238">
        <v>0</v>
      </c>
      <c r="H337" s="682"/>
      <c r="I337" s="238"/>
      <c r="J337" s="238"/>
      <c r="K337" s="682"/>
      <c r="L337" s="238">
        <v>1</v>
      </c>
      <c r="M337" s="713">
        <v>0</v>
      </c>
    </row>
    <row r="338" spans="1:13" ht="14.4" customHeight="1" x14ac:dyDescent="0.3">
      <c r="A338" s="680" t="s">
        <v>1615</v>
      </c>
      <c r="B338" s="671" t="s">
        <v>1581</v>
      </c>
      <c r="C338" s="671" t="s">
        <v>1273</v>
      </c>
      <c r="D338" s="671" t="s">
        <v>1274</v>
      </c>
      <c r="E338" s="671" t="s">
        <v>1275</v>
      </c>
      <c r="F338" s="238"/>
      <c r="G338" s="238"/>
      <c r="H338" s="682">
        <v>0</v>
      </c>
      <c r="I338" s="238">
        <v>66</v>
      </c>
      <c r="J338" s="238">
        <v>9204.36</v>
      </c>
      <c r="K338" s="682">
        <v>1</v>
      </c>
      <c r="L338" s="238">
        <v>66</v>
      </c>
      <c r="M338" s="713">
        <v>9204.36</v>
      </c>
    </row>
    <row r="339" spans="1:13" ht="14.4" customHeight="1" x14ac:dyDescent="0.3">
      <c r="A339" s="680" t="s">
        <v>1615</v>
      </c>
      <c r="B339" s="671" t="s">
        <v>1581</v>
      </c>
      <c r="C339" s="671" t="s">
        <v>1662</v>
      </c>
      <c r="D339" s="671" t="s">
        <v>1303</v>
      </c>
      <c r="E339" s="671" t="s">
        <v>1663</v>
      </c>
      <c r="F339" s="238"/>
      <c r="G339" s="238"/>
      <c r="H339" s="682">
        <v>0</v>
      </c>
      <c r="I339" s="238">
        <v>58</v>
      </c>
      <c r="J339" s="238">
        <v>10782.199999999997</v>
      </c>
      <c r="K339" s="682">
        <v>1</v>
      </c>
      <c r="L339" s="238">
        <v>58</v>
      </c>
      <c r="M339" s="713">
        <v>10782.199999999997</v>
      </c>
    </row>
    <row r="340" spans="1:13" ht="14.4" customHeight="1" x14ac:dyDescent="0.3">
      <c r="A340" s="680" t="s">
        <v>1615</v>
      </c>
      <c r="B340" s="671" t="s">
        <v>1581</v>
      </c>
      <c r="C340" s="671" t="s">
        <v>2256</v>
      </c>
      <c r="D340" s="671" t="s">
        <v>2257</v>
      </c>
      <c r="E340" s="671" t="s">
        <v>2258</v>
      </c>
      <c r="F340" s="238">
        <v>3</v>
      </c>
      <c r="G340" s="238">
        <v>418.38</v>
      </c>
      <c r="H340" s="682">
        <v>1</v>
      </c>
      <c r="I340" s="238"/>
      <c r="J340" s="238"/>
      <c r="K340" s="682">
        <v>0</v>
      </c>
      <c r="L340" s="238">
        <v>3</v>
      </c>
      <c r="M340" s="713">
        <v>418.38</v>
      </c>
    </row>
    <row r="341" spans="1:13" ht="14.4" customHeight="1" x14ac:dyDescent="0.3">
      <c r="A341" s="680" t="s">
        <v>1615</v>
      </c>
      <c r="B341" s="671" t="s">
        <v>1581</v>
      </c>
      <c r="C341" s="671" t="s">
        <v>1998</v>
      </c>
      <c r="D341" s="671" t="s">
        <v>1999</v>
      </c>
      <c r="E341" s="671" t="s">
        <v>2000</v>
      </c>
      <c r="F341" s="238">
        <v>5</v>
      </c>
      <c r="G341" s="238">
        <v>929.5</v>
      </c>
      <c r="H341" s="682">
        <v>1</v>
      </c>
      <c r="I341" s="238"/>
      <c r="J341" s="238"/>
      <c r="K341" s="682">
        <v>0</v>
      </c>
      <c r="L341" s="238">
        <v>5</v>
      </c>
      <c r="M341" s="713">
        <v>929.5</v>
      </c>
    </row>
    <row r="342" spans="1:13" ht="14.4" customHeight="1" x14ac:dyDescent="0.3">
      <c r="A342" s="680" t="s">
        <v>1615</v>
      </c>
      <c r="B342" s="671" t="s">
        <v>1581</v>
      </c>
      <c r="C342" s="671" t="s">
        <v>2259</v>
      </c>
      <c r="D342" s="671" t="s">
        <v>1999</v>
      </c>
      <c r="E342" s="671" t="s">
        <v>1747</v>
      </c>
      <c r="F342" s="238">
        <v>1</v>
      </c>
      <c r="G342" s="238">
        <v>0</v>
      </c>
      <c r="H342" s="682"/>
      <c r="I342" s="238"/>
      <c r="J342" s="238"/>
      <c r="K342" s="682"/>
      <c r="L342" s="238">
        <v>1</v>
      </c>
      <c r="M342" s="713">
        <v>0</v>
      </c>
    </row>
    <row r="343" spans="1:13" ht="14.4" customHeight="1" x14ac:dyDescent="0.3">
      <c r="A343" s="680" t="s">
        <v>1615</v>
      </c>
      <c r="B343" s="671" t="s">
        <v>1546</v>
      </c>
      <c r="C343" s="671" t="s">
        <v>1839</v>
      </c>
      <c r="D343" s="671" t="s">
        <v>1840</v>
      </c>
      <c r="E343" s="671" t="s">
        <v>655</v>
      </c>
      <c r="F343" s="238"/>
      <c r="G343" s="238"/>
      <c r="H343" s="682">
        <v>0</v>
      </c>
      <c r="I343" s="238">
        <v>3</v>
      </c>
      <c r="J343" s="238">
        <v>1775.3999999999999</v>
      </c>
      <c r="K343" s="682">
        <v>1</v>
      </c>
      <c r="L343" s="238">
        <v>3</v>
      </c>
      <c r="M343" s="713">
        <v>1775.3999999999999</v>
      </c>
    </row>
    <row r="344" spans="1:13" ht="14.4" customHeight="1" x14ac:dyDescent="0.3">
      <c r="A344" s="680" t="s">
        <v>1615</v>
      </c>
      <c r="B344" s="671" t="s">
        <v>1546</v>
      </c>
      <c r="C344" s="671" t="s">
        <v>1843</v>
      </c>
      <c r="D344" s="671" t="s">
        <v>1842</v>
      </c>
      <c r="E344" s="671" t="s">
        <v>939</v>
      </c>
      <c r="F344" s="238"/>
      <c r="G344" s="238"/>
      <c r="H344" s="682">
        <v>0</v>
      </c>
      <c r="I344" s="238">
        <v>19</v>
      </c>
      <c r="J344" s="238">
        <v>15003.73</v>
      </c>
      <c r="K344" s="682">
        <v>1</v>
      </c>
      <c r="L344" s="238">
        <v>19</v>
      </c>
      <c r="M344" s="713">
        <v>15003.73</v>
      </c>
    </row>
    <row r="345" spans="1:13" ht="14.4" customHeight="1" x14ac:dyDescent="0.3">
      <c r="A345" s="680" t="s">
        <v>1615</v>
      </c>
      <c r="B345" s="671" t="s">
        <v>1546</v>
      </c>
      <c r="C345" s="671" t="s">
        <v>2174</v>
      </c>
      <c r="D345" s="671" t="s">
        <v>2175</v>
      </c>
      <c r="E345" s="671" t="s">
        <v>1914</v>
      </c>
      <c r="F345" s="238">
        <v>2</v>
      </c>
      <c r="G345" s="238">
        <v>0</v>
      </c>
      <c r="H345" s="682"/>
      <c r="I345" s="238"/>
      <c r="J345" s="238"/>
      <c r="K345" s="682"/>
      <c r="L345" s="238">
        <v>2</v>
      </c>
      <c r="M345" s="713">
        <v>0</v>
      </c>
    </row>
    <row r="346" spans="1:13" ht="14.4" customHeight="1" x14ac:dyDescent="0.3">
      <c r="A346" s="680" t="s">
        <v>1616</v>
      </c>
      <c r="B346" s="671" t="s">
        <v>1521</v>
      </c>
      <c r="C346" s="671" t="s">
        <v>1371</v>
      </c>
      <c r="D346" s="671" t="s">
        <v>1522</v>
      </c>
      <c r="E346" s="671" t="s">
        <v>1572</v>
      </c>
      <c r="F346" s="238"/>
      <c r="G346" s="238"/>
      <c r="H346" s="682">
        <v>0</v>
      </c>
      <c r="I346" s="238">
        <v>2</v>
      </c>
      <c r="J346" s="238">
        <v>931.4</v>
      </c>
      <c r="K346" s="682">
        <v>1</v>
      </c>
      <c r="L346" s="238">
        <v>2</v>
      </c>
      <c r="M346" s="713">
        <v>931.4</v>
      </c>
    </row>
    <row r="347" spans="1:13" ht="14.4" customHeight="1" x14ac:dyDescent="0.3">
      <c r="A347" s="680" t="s">
        <v>1616</v>
      </c>
      <c r="B347" s="671" t="s">
        <v>1524</v>
      </c>
      <c r="C347" s="671" t="s">
        <v>963</v>
      </c>
      <c r="D347" s="671" t="s">
        <v>964</v>
      </c>
      <c r="E347" s="671" t="s">
        <v>965</v>
      </c>
      <c r="F347" s="238"/>
      <c r="G347" s="238"/>
      <c r="H347" s="682">
        <v>0</v>
      </c>
      <c r="I347" s="238">
        <v>7</v>
      </c>
      <c r="J347" s="238">
        <v>1274.98</v>
      </c>
      <c r="K347" s="682">
        <v>1</v>
      </c>
      <c r="L347" s="238">
        <v>7</v>
      </c>
      <c r="M347" s="713">
        <v>1274.98</v>
      </c>
    </row>
    <row r="348" spans="1:13" ht="14.4" customHeight="1" x14ac:dyDescent="0.3">
      <c r="A348" s="680" t="s">
        <v>1616</v>
      </c>
      <c r="B348" s="671" t="s">
        <v>1524</v>
      </c>
      <c r="C348" s="671" t="s">
        <v>1898</v>
      </c>
      <c r="D348" s="671" t="s">
        <v>1366</v>
      </c>
      <c r="E348" s="671" t="s">
        <v>1899</v>
      </c>
      <c r="F348" s="238"/>
      <c r="G348" s="238"/>
      <c r="H348" s="682">
        <v>0</v>
      </c>
      <c r="I348" s="238">
        <v>4</v>
      </c>
      <c r="J348" s="238">
        <v>2312.92</v>
      </c>
      <c r="K348" s="682">
        <v>1</v>
      </c>
      <c r="L348" s="238">
        <v>4</v>
      </c>
      <c r="M348" s="713">
        <v>2312.92</v>
      </c>
    </row>
    <row r="349" spans="1:13" ht="14.4" customHeight="1" x14ac:dyDescent="0.3">
      <c r="A349" s="680" t="s">
        <v>1616</v>
      </c>
      <c r="B349" s="671" t="s">
        <v>1559</v>
      </c>
      <c r="C349" s="671" t="s">
        <v>1105</v>
      </c>
      <c r="D349" s="671" t="s">
        <v>1106</v>
      </c>
      <c r="E349" s="671" t="s">
        <v>1560</v>
      </c>
      <c r="F349" s="238"/>
      <c r="G349" s="238"/>
      <c r="H349" s="682">
        <v>0</v>
      </c>
      <c r="I349" s="238">
        <v>2</v>
      </c>
      <c r="J349" s="238">
        <v>2689.32</v>
      </c>
      <c r="K349" s="682">
        <v>1</v>
      </c>
      <c r="L349" s="238">
        <v>2</v>
      </c>
      <c r="M349" s="713">
        <v>2689.32</v>
      </c>
    </row>
    <row r="350" spans="1:13" ht="14.4" customHeight="1" x14ac:dyDescent="0.3">
      <c r="A350" s="680" t="s">
        <v>1616</v>
      </c>
      <c r="B350" s="671" t="s">
        <v>1574</v>
      </c>
      <c r="C350" s="671" t="s">
        <v>1392</v>
      </c>
      <c r="D350" s="671" t="s">
        <v>1575</v>
      </c>
      <c r="E350" s="671" t="s">
        <v>1576</v>
      </c>
      <c r="F350" s="238"/>
      <c r="G350" s="238"/>
      <c r="H350" s="682">
        <v>0</v>
      </c>
      <c r="I350" s="238">
        <v>5</v>
      </c>
      <c r="J350" s="238">
        <v>8567.9499999999989</v>
      </c>
      <c r="K350" s="682">
        <v>1</v>
      </c>
      <c r="L350" s="238">
        <v>5</v>
      </c>
      <c r="M350" s="713">
        <v>8567.9499999999989</v>
      </c>
    </row>
    <row r="351" spans="1:13" ht="14.4" customHeight="1" x14ac:dyDescent="0.3">
      <c r="A351" s="680" t="s">
        <v>1616</v>
      </c>
      <c r="B351" s="671" t="s">
        <v>1574</v>
      </c>
      <c r="C351" s="671" t="s">
        <v>2004</v>
      </c>
      <c r="D351" s="671" t="s">
        <v>2005</v>
      </c>
      <c r="E351" s="671" t="s">
        <v>2006</v>
      </c>
      <c r="F351" s="238"/>
      <c r="G351" s="238"/>
      <c r="H351" s="682">
        <v>0</v>
      </c>
      <c r="I351" s="238">
        <v>1</v>
      </c>
      <c r="J351" s="238">
        <v>3084.32</v>
      </c>
      <c r="K351" s="682">
        <v>1</v>
      </c>
      <c r="L351" s="238">
        <v>1</v>
      </c>
      <c r="M351" s="713">
        <v>3084.32</v>
      </c>
    </row>
    <row r="352" spans="1:13" ht="14.4" customHeight="1" x14ac:dyDescent="0.3">
      <c r="A352" s="680" t="s">
        <v>1616</v>
      </c>
      <c r="B352" s="671" t="s">
        <v>2457</v>
      </c>
      <c r="C352" s="671" t="s">
        <v>1927</v>
      </c>
      <c r="D352" s="671" t="s">
        <v>1928</v>
      </c>
      <c r="E352" s="671" t="s">
        <v>745</v>
      </c>
      <c r="F352" s="238"/>
      <c r="G352" s="238"/>
      <c r="H352" s="682">
        <v>0</v>
      </c>
      <c r="I352" s="238">
        <v>13</v>
      </c>
      <c r="J352" s="238">
        <v>12702.949999999999</v>
      </c>
      <c r="K352" s="682">
        <v>1</v>
      </c>
      <c r="L352" s="238">
        <v>13</v>
      </c>
      <c r="M352" s="713">
        <v>12702.949999999999</v>
      </c>
    </row>
    <row r="353" spans="1:13" ht="14.4" customHeight="1" x14ac:dyDescent="0.3">
      <c r="A353" s="680" t="s">
        <v>1616</v>
      </c>
      <c r="B353" s="671" t="s">
        <v>1528</v>
      </c>
      <c r="C353" s="671" t="s">
        <v>1696</v>
      </c>
      <c r="D353" s="671" t="s">
        <v>1697</v>
      </c>
      <c r="E353" s="671" t="s">
        <v>1698</v>
      </c>
      <c r="F353" s="238"/>
      <c r="G353" s="238"/>
      <c r="H353" s="682">
        <v>0</v>
      </c>
      <c r="I353" s="238">
        <v>6</v>
      </c>
      <c r="J353" s="238">
        <v>2469.12</v>
      </c>
      <c r="K353" s="682">
        <v>1</v>
      </c>
      <c r="L353" s="238">
        <v>6</v>
      </c>
      <c r="M353" s="713">
        <v>2469.12</v>
      </c>
    </row>
    <row r="354" spans="1:13" ht="14.4" customHeight="1" x14ac:dyDescent="0.3">
      <c r="A354" s="680" t="s">
        <v>1616</v>
      </c>
      <c r="B354" s="671" t="s">
        <v>1528</v>
      </c>
      <c r="C354" s="671" t="s">
        <v>1722</v>
      </c>
      <c r="D354" s="671" t="s">
        <v>1723</v>
      </c>
      <c r="E354" s="671" t="s">
        <v>523</v>
      </c>
      <c r="F354" s="238"/>
      <c r="G354" s="238"/>
      <c r="H354" s="682">
        <v>0</v>
      </c>
      <c r="I354" s="238">
        <v>6</v>
      </c>
      <c r="J354" s="238">
        <v>925.92</v>
      </c>
      <c r="K354" s="682">
        <v>1</v>
      </c>
      <c r="L354" s="238">
        <v>6</v>
      </c>
      <c r="M354" s="713">
        <v>925.92</v>
      </c>
    </row>
    <row r="355" spans="1:13" ht="14.4" customHeight="1" x14ac:dyDescent="0.3">
      <c r="A355" s="680" t="s">
        <v>1616</v>
      </c>
      <c r="B355" s="671" t="s">
        <v>1528</v>
      </c>
      <c r="C355" s="671" t="s">
        <v>947</v>
      </c>
      <c r="D355" s="671" t="s">
        <v>948</v>
      </c>
      <c r="E355" s="671" t="s">
        <v>949</v>
      </c>
      <c r="F355" s="238"/>
      <c r="G355" s="238"/>
      <c r="H355" s="682">
        <v>0</v>
      </c>
      <c r="I355" s="238">
        <v>12</v>
      </c>
      <c r="J355" s="238">
        <v>463.08000000000004</v>
      </c>
      <c r="K355" s="682">
        <v>1</v>
      </c>
      <c r="L355" s="238">
        <v>12</v>
      </c>
      <c r="M355" s="713">
        <v>463.08000000000004</v>
      </c>
    </row>
    <row r="356" spans="1:13" ht="14.4" customHeight="1" x14ac:dyDescent="0.3">
      <c r="A356" s="680" t="s">
        <v>1616</v>
      </c>
      <c r="B356" s="671" t="s">
        <v>1528</v>
      </c>
      <c r="C356" s="671" t="s">
        <v>2272</v>
      </c>
      <c r="D356" s="671" t="s">
        <v>2273</v>
      </c>
      <c r="E356" s="671" t="s">
        <v>2274</v>
      </c>
      <c r="F356" s="238">
        <v>1</v>
      </c>
      <c r="G356" s="238">
        <v>0</v>
      </c>
      <c r="H356" s="682"/>
      <c r="I356" s="238"/>
      <c r="J356" s="238"/>
      <c r="K356" s="682"/>
      <c r="L356" s="238">
        <v>1</v>
      </c>
      <c r="M356" s="713">
        <v>0</v>
      </c>
    </row>
    <row r="357" spans="1:13" ht="14.4" customHeight="1" x14ac:dyDescent="0.3">
      <c r="A357" s="680" t="s">
        <v>1616</v>
      </c>
      <c r="B357" s="671" t="s">
        <v>2458</v>
      </c>
      <c r="C357" s="671" t="s">
        <v>1815</v>
      </c>
      <c r="D357" s="671" t="s">
        <v>1816</v>
      </c>
      <c r="E357" s="671" t="s">
        <v>1817</v>
      </c>
      <c r="F357" s="238">
        <v>2</v>
      </c>
      <c r="G357" s="238">
        <v>1428.28</v>
      </c>
      <c r="H357" s="682">
        <v>1</v>
      </c>
      <c r="I357" s="238"/>
      <c r="J357" s="238"/>
      <c r="K357" s="682">
        <v>0</v>
      </c>
      <c r="L357" s="238">
        <v>2</v>
      </c>
      <c r="M357" s="713">
        <v>1428.28</v>
      </c>
    </row>
    <row r="358" spans="1:13" ht="14.4" customHeight="1" x14ac:dyDescent="0.3">
      <c r="A358" s="680" t="s">
        <v>1616</v>
      </c>
      <c r="B358" s="671" t="s">
        <v>1529</v>
      </c>
      <c r="C358" s="671" t="s">
        <v>975</v>
      </c>
      <c r="D358" s="671" t="s">
        <v>976</v>
      </c>
      <c r="E358" s="671" t="s">
        <v>977</v>
      </c>
      <c r="F358" s="238"/>
      <c r="G358" s="238"/>
      <c r="H358" s="682">
        <v>0</v>
      </c>
      <c r="I358" s="238">
        <v>9</v>
      </c>
      <c r="J358" s="238">
        <v>1191.1499999999999</v>
      </c>
      <c r="K358" s="682">
        <v>1</v>
      </c>
      <c r="L358" s="238">
        <v>9</v>
      </c>
      <c r="M358" s="713">
        <v>1191.1499999999999</v>
      </c>
    </row>
    <row r="359" spans="1:13" ht="14.4" customHeight="1" x14ac:dyDescent="0.3">
      <c r="A359" s="680" t="s">
        <v>1616</v>
      </c>
      <c r="B359" s="671" t="s">
        <v>1529</v>
      </c>
      <c r="C359" s="671" t="s">
        <v>1964</v>
      </c>
      <c r="D359" s="671" t="s">
        <v>1637</v>
      </c>
      <c r="E359" s="671" t="s">
        <v>1965</v>
      </c>
      <c r="F359" s="238"/>
      <c r="G359" s="238"/>
      <c r="H359" s="682">
        <v>0</v>
      </c>
      <c r="I359" s="238">
        <v>5</v>
      </c>
      <c r="J359" s="238">
        <v>883.4</v>
      </c>
      <c r="K359" s="682">
        <v>1</v>
      </c>
      <c r="L359" s="238">
        <v>5</v>
      </c>
      <c r="M359" s="713">
        <v>883.4</v>
      </c>
    </row>
    <row r="360" spans="1:13" ht="14.4" customHeight="1" x14ac:dyDescent="0.3">
      <c r="A360" s="680" t="s">
        <v>1616</v>
      </c>
      <c r="B360" s="671" t="s">
        <v>1530</v>
      </c>
      <c r="C360" s="671" t="s">
        <v>1778</v>
      </c>
      <c r="D360" s="671" t="s">
        <v>1779</v>
      </c>
      <c r="E360" s="671" t="s">
        <v>1780</v>
      </c>
      <c r="F360" s="238"/>
      <c r="G360" s="238"/>
      <c r="H360" s="682">
        <v>0</v>
      </c>
      <c r="I360" s="238">
        <v>2</v>
      </c>
      <c r="J360" s="238">
        <v>32.54</v>
      </c>
      <c r="K360" s="682">
        <v>1</v>
      </c>
      <c r="L360" s="238">
        <v>2</v>
      </c>
      <c r="M360" s="713">
        <v>32.54</v>
      </c>
    </row>
    <row r="361" spans="1:13" ht="14.4" customHeight="1" x14ac:dyDescent="0.3">
      <c r="A361" s="680" t="s">
        <v>1616</v>
      </c>
      <c r="B361" s="671" t="s">
        <v>1530</v>
      </c>
      <c r="C361" s="671" t="s">
        <v>899</v>
      </c>
      <c r="D361" s="671" t="s">
        <v>1531</v>
      </c>
      <c r="E361" s="671" t="s">
        <v>1532</v>
      </c>
      <c r="F361" s="238"/>
      <c r="G361" s="238"/>
      <c r="H361" s="682">
        <v>0</v>
      </c>
      <c r="I361" s="238">
        <v>1</v>
      </c>
      <c r="J361" s="238">
        <v>6.98</v>
      </c>
      <c r="K361" s="682">
        <v>1</v>
      </c>
      <c r="L361" s="238">
        <v>1</v>
      </c>
      <c r="M361" s="713">
        <v>6.98</v>
      </c>
    </row>
    <row r="362" spans="1:13" ht="14.4" customHeight="1" x14ac:dyDescent="0.3">
      <c r="A362" s="680" t="s">
        <v>1616</v>
      </c>
      <c r="B362" s="671" t="s">
        <v>1530</v>
      </c>
      <c r="C362" s="671" t="s">
        <v>1705</v>
      </c>
      <c r="D362" s="671" t="s">
        <v>1706</v>
      </c>
      <c r="E362" s="671" t="s">
        <v>1707</v>
      </c>
      <c r="F362" s="238"/>
      <c r="G362" s="238"/>
      <c r="H362" s="682">
        <v>0</v>
      </c>
      <c r="I362" s="238">
        <v>2</v>
      </c>
      <c r="J362" s="238">
        <v>21.46</v>
      </c>
      <c r="K362" s="682">
        <v>1</v>
      </c>
      <c r="L362" s="238">
        <v>2</v>
      </c>
      <c r="M362" s="713">
        <v>21.46</v>
      </c>
    </row>
    <row r="363" spans="1:13" ht="14.4" customHeight="1" x14ac:dyDescent="0.3">
      <c r="A363" s="680" t="s">
        <v>1616</v>
      </c>
      <c r="B363" s="671" t="s">
        <v>1530</v>
      </c>
      <c r="C363" s="671" t="s">
        <v>1356</v>
      </c>
      <c r="D363" s="671" t="s">
        <v>1578</v>
      </c>
      <c r="E363" s="671" t="s">
        <v>1317</v>
      </c>
      <c r="F363" s="238"/>
      <c r="G363" s="238"/>
      <c r="H363" s="682">
        <v>0</v>
      </c>
      <c r="I363" s="238">
        <v>3</v>
      </c>
      <c r="J363" s="238">
        <v>53.070000000000007</v>
      </c>
      <c r="K363" s="682">
        <v>1</v>
      </c>
      <c r="L363" s="238">
        <v>3</v>
      </c>
      <c r="M363" s="713">
        <v>53.070000000000007</v>
      </c>
    </row>
    <row r="364" spans="1:13" ht="14.4" customHeight="1" x14ac:dyDescent="0.3">
      <c r="A364" s="680" t="s">
        <v>1616</v>
      </c>
      <c r="B364" s="671" t="s">
        <v>1534</v>
      </c>
      <c r="C364" s="671" t="s">
        <v>1834</v>
      </c>
      <c r="D364" s="671" t="s">
        <v>1110</v>
      </c>
      <c r="E364" s="671" t="s">
        <v>663</v>
      </c>
      <c r="F364" s="238"/>
      <c r="G364" s="238"/>
      <c r="H364" s="682">
        <v>0</v>
      </c>
      <c r="I364" s="238">
        <v>3</v>
      </c>
      <c r="J364" s="238">
        <v>648.48</v>
      </c>
      <c r="K364" s="682">
        <v>1</v>
      </c>
      <c r="L364" s="238">
        <v>3</v>
      </c>
      <c r="M364" s="713">
        <v>648.48</v>
      </c>
    </row>
    <row r="365" spans="1:13" ht="14.4" customHeight="1" x14ac:dyDescent="0.3">
      <c r="A365" s="680" t="s">
        <v>1616</v>
      </c>
      <c r="B365" s="671" t="s">
        <v>1534</v>
      </c>
      <c r="C365" s="671" t="s">
        <v>921</v>
      </c>
      <c r="D365" s="671" t="s">
        <v>922</v>
      </c>
      <c r="E365" s="671" t="s">
        <v>1535</v>
      </c>
      <c r="F365" s="238"/>
      <c r="G365" s="238"/>
      <c r="H365" s="682">
        <v>0</v>
      </c>
      <c r="I365" s="238">
        <v>2</v>
      </c>
      <c r="J365" s="238">
        <v>324.26</v>
      </c>
      <c r="K365" s="682">
        <v>1</v>
      </c>
      <c r="L365" s="238">
        <v>2</v>
      </c>
      <c r="M365" s="713">
        <v>324.26</v>
      </c>
    </row>
    <row r="366" spans="1:13" ht="14.4" customHeight="1" x14ac:dyDescent="0.3">
      <c r="A366" s="680" t="s">
        <v>1616</v>
      </c>
      <c r="B366" s="671" t="s">
        <v>1534</v>
      </c>
      <c r="C366" s="671" t="s">
        <v>1109</v>
      </c>
      <c r="D366" s="671" t="s">
        <v>1110</v>
      </c>
      <c r="E366" s="671" t="s">
        <v>1562</v>
      </c>
      <c r="F366" s="238"/>
      <c r="G366" s="238"/>
      <c r="H366" s="682">
        <v>0</v>
      </c>
      <c r="I366" s="238">
        <v>13</v>
      </c>
      <c r="J366" s="238">
        <v>2810.0799999999995</v>
      </c>
      <c r="K366" s="682">
        <v>1</v>
      </c>
      <c r="L366" s="238">
        <v>13</v>
      </c>
      <c r="M366" s="713">
        <v>2810.0799999999995</v>
      </c>
    </row>
    <row r="367" spans="1:13" ht="14.4" customHeight="1" x14ac:dyDescent="0.3">
      <c r="A367" s="680" t="s">
        <v>1616</v>
      </c>
      <c r="B367" s="671" t="s">
        <v>1538</v>
      </c>
      <c r="C367" s="671" t="s">
        <v>1736</v>
      </c>
      <c r="D367" s="671" t="s">
        <v>1737</v>
      </c>
      <c r="E367" s="671" t="s">
        <v>1738</v>
      </c>
      <c r="F367" s="238"/>
      <c r="G367" s="238"/>
      <c r="H367" s="682">
        <v>0</v>
      </c>
      <c r="I367" s="238">
        <v>12</v>
      </c>
      <c r="J367" s="238">
        <v>8139.1200000000008</v>
      </c>
      <c r="K367" s="682">
        <v>1</v>
      </c>
      <c r="L367" s="238">
        <v>12</v>
      </c>
      <c r="M367" s="713">
        <v>8139.1200000000008</v>
      </c>
    </row>
    <row r="368" spans="1:13" ht="14.4" customHeight="1" x14ac:dyDescent="0.3">
      <c r="A368" s="680" t="s">
        <v>1616</v>
      </c>
      <c r="B368" s="671" t="s">
        <v>1538</v>
      </c>
      <c r="C368" s="671" t="s">
        <v>2278</v>
      </c>
      <c r="D368" s="671" t="s">
        <v>1978</v>
      </c>
      <c r="E368" s="671" t="s">
        <v>1540</v>
      </c>
      <c r="F368" s="238">
        <v>2</v>
      </c>
      <c r="G368" s="238">
        <v>403.5</v>
      </c>
      <c r="H368" s="682">
        <v>1</v>
      </c>
      <c r="I368" s="238"/>
      <c r="J368" s="238"/>
      <c r="K368" s="682">
        <v>0</v>
      </c>
      <c r="L368" s="238">
        <v>2</v>
      </c>
      <c r="M368" s="713">
        <v>403.5</v>
      </c>
    </row>
    <row r="369" spans="1:13" ht="14.4" customHeight="1" x14ac:dyDescent="0.3">
      <c r="A369" s="680" t="s">
        <v>1616</v>
      </c>
      <c r="B369" s="671" t="s">
        <v>1538</v>
      </c>
      <c r="C369" s="671" t="s">
        <v>967</v>
      </c>
      <c r="D369" s="671" t="s">
        <v>1539</v>
      </c>
      <c r="E369" s="671" t="s">
        <v>1540</v>
      </c>
      <c r="F369" s="238"/>
      <c r="G369" s="238"/>
      <c r="H369" s="682">
        <v>0</v>
      </c>
      <c r="I369" s="238">
        <v>8</v>
      </c>
      <c r="J369" s="238">
        <v>1614</v>
      </c>
      <c r="K369" s="682">
        <v>1</v>
      </c>
      <c r="L369" s="238">
        <v>8</v>
      </c>
      <c r="M369" s="713">
        <v>1614</v>
      </c>
    </row>
    <row r="370" spans="1:13" ht="14.4" customHeight="1" x14ac:dyDescent="0.3">
      <c r="A370" s="680" t="s">
        <v>1616</v>
      </c>
      <c r="B370" s="671" t="s">
        <v>1538</v>
      </c>
      <c r="C370" s="671" t="s">
        <v>955</v>
      </c>
      <c r="D370" s="671" t="s">
        <v>1541</v>
      </c>
      <c r="E370" s="671" t="s">
        <v>1542</v>
      </c>
      <c r="F370" s="238"/>
      <c r="G370" s="238"/>
      <c r="H370" s="682">
        <v>0</v>
      </c>
      <c r="I370" s="238">
        <v>22</v>
      </c>
      <c r="J370" s="238">
        <v>5918</v>
      </c>
      <c r="K370" s="682">
        <v>1</v>
      </c>
      <c r="L370" s="238">
        <v>22</v>
      </c>
      <c r="M370" s="713">
        <v>5918</v>
      </c>
    </row>
    <row r="371" spans="1:13" ht="14.4" customHeight="1" x14ac:dyDescent="0.3">
      <c r="A371" s="680" t="s">
        <v>1616</v>
      </c>
      <c r="B371" s="671" t="s">
        <v>1543</v>
      </c>
      <c r="C371" s="671" t="s">
        <v>941</v>
      </c>
      <c r="D371" s="671" t="s">
        <v>942</v>
      </c>
      <c r="E371" s="671" t="s">
        <v>939</v>
      </c>
      <c r="F371" s="238"/>
      <c r="G371" s="238"/>
      <c r="H371" s="682">
        <v>0</v>
      </c>
      <c r="I371" s="238">
        <v>46</v>
      </c>
      <c r="J371" s="238">
        <v>10692.239999999998</v>
      </c>
      <c r="K371" s="682">
        <v>1</v>
      </c>
      <c r="L371" s="238">
        <v>46</v>
      </c>
      <c r="M371" s="713">
        <v>10692.239999999998</v>
      </c>
    </row>
    <row r="372" spans="1:13" ht="14.4" customHeight="1" x14ac:dyDescent="0.3">
      <c r="A372" s="680" t="s">
        <v>1616</v>
      </c>
      <c r="B372" s="671" t="s">
        <v>1543</v>
      </c>
      <c r="C372" s="671" t="s">
        <v>1855</v>
      </c>
      <c r="D372" s="671" t="s">
        <v>1856</v>
      </c>
      <c r="E372" s="671" t="s">
        <v>1857</v>
      </c>
      <c r="F372" s="238">
        <v>3</v>
      </c>
      <c r="G372" s="238">
        <v>605.25</v>
      </c>
      <c r="H372" s="682">
        <v>1</v>
      </c>
      <c r="I372" s="238"/>
      <c r="J372" s="238"/>
      <c r="K372" s="682">
        <v>0</v>
      </c>
      <c r="L372" s="238">
        <v>3</v>
      </c>
      <c r="M372" s="713">
        <v>605.25</v>
      </c>
    </row>
    <row r="373" spans="1:13" ht="14.4" customHeight="1" x14ac:dyDescent="0.3">
      <c r="A373" s="680" t="s">
        <v>1616</v>
      </c>
      <c r="B373" s="671" t="s">
        <v>1544</v>
      </c>
      <c r="C373" s="671" t="s">
        <v>1117</v>
      </c>
      <c r="D373" s="671" t="s">
        <v>1118</v>
      </c>
      <c r="E373" s="671" t="s">
        <v>1119</v>
      </c>
      <c r="F373" s="238"/>
      <c r="G373" s="238"/>
      <c r="H373" s="682">
        <v>0</v>
      </c>
      <c r="I373" s="238">
        <v>2</v>
      </c>
      <c r="J373" s="238">
        <v>836.74</v>
      </c>
      <c r="K373" s="682">
        <v>1</v>
      </c>
      <c r="L373" s="238">
        <v>2</v>
      </c>
      <c r="M373" s="713">
        <v>836.74</v>
      </c>
    </row>
    <row r="374" spans="1:13" ht="14.4" customHeight="1" x14ac:dyDescent="0.3">
      <c r="A374" s="680" t="s">
        <v>1616</v>
      </c>
      <c r="B374" s="671" t="s">
        <v>1544</v>
      </c>
      <c r="C374" s="671" t="s">
        <v>979</v>
      </c>
      <c r="D374" s="671" t="s">
        <v>1545</v>
      </c>
      <c r="E374" s="671" t="s">
        <v>981</v>
      </c>
      <c r="F374" s="238"/>
      <c r="G374" s="238"/>
      <c r="H374" s="682">
        <v>0</v>
      </c>
      <c r="I374" s="238">
        <v>4</v>
      </c>
      <c r="J374" s="238">
        <v>880.24</v>
      </c>
      <c r="K374" s="682">
        <v>1</v>
      </c>
      <c r="L374" s="238">
        <v>4</v>
      </c>
      <c r="M374" s="713">
        <v>880.24</v>
      </c>
    </row>
    <row r="375" spans="1:13" ht="14.4" customHeight="1" x14ac:dyDescent="0.3">
      <c r="A375" s="680" t="s">
        <v>1616</v>
      </c>
      <c r="B375" s="671" t="s">
        <v>1544</v>
      </c>
      <c r="C375" s="671" t="s">
        <v>1378</v>
      </c>
      <c r="D375" s="671" t="s">
        <v>1580</v>
      </c>
      <c r="E375" s="671" t="s">
        <v>1024</v>
      </c>
      <c r="F375" s="238"/>
      <c r="G375" s="238"/>
      <c r="H375" s="682">
        <v>0</v>
      </c>
      <c r="I375" s="238">
        <v>17</v>
      </c>
      <c r="J375" s="238">
        <v>3160.3000000000006</v>
      </c>
      <c r="K375" s="682">
        <v>1</v>
      </c>
      <c r="L375" s="238">
        <v>17</v>
      </c>
      <c r="M375" s="713">
        <v>3160.3000000000006</v>
      </c>
    </row>
    <row r="376" spans="1:13" ht="14.4" customHeight="1" x14ac:dyDescent="0.3">
      <c r="A376" s="680" t="s">
        <v>1616</v>
      </c>
      <c r="B376" s="671" t="s">
        <v>1581</v>
      </c>
      <c r="C376" s="671" t="s">
        <v>1273</v>
      </c>
      <c r="D376" s="671" t="s">
        <v>1274</v>
      </c>
      <c r="E376" s="671" t="s">
        <v>1275</v>
      </c>
      <c r="F376" s="238"/>
      <c r="G376" s="238"/>
      <c r="H376" s="682">
        <v>0</v>
      </c>
      <c r="I376" s="238">
        <v>9</v>
      </c>
      <c r="J376" s="238">
        <v>1255.1399999999999</v>
      </c>
      <c r="K376" s="682">
        <v>1</v>
      </c>
      <c r="L376" s="238">
        <v>9</v>
      </c>
      <c r="M376" s="713">
        <v>1255.1399999999999</v>
      </c>
    </row>
    <row r="377" spans="1:13" ht="14.4" customHeight="1" x14ac:dyDescent="0.3">
      <c r="A377" s="680" t="s">
        <v>1616</v>
      </c>
      <c r="B377" s="671" t="s">
        <v>1581</v>
      </c>
      <c r="C377" s="671" t="s">
        <v>1306</v>
      </c>
      <c r="D377" s="671" t="s">
        <v>1274</v>
      </c>
      <c r="E377" s="671" t="s">
        <v>1307</v>
      </c>
      <c r="F377" s="238"/>
      <c r="G377" s="238"/>
      <c r="H377" s="682">
        <v>0</v>
      </c>
      <c r="I377" s="238">
        <v>2</v>
      </c>
      <c r="J377" s="238">
        <v>929.72</v>
      </c>
      <c r="K377" s="682">
        <v>1</v>
      </c>
      <c r="L377" s="238">
        <v>2</v>
      </c>
      <c r="M377" s="713">
        <v>929.72</v>
      </c>
    </row>
    <row r="378" spans="1:13" ht="14.4" customHeight="1" x14ac:dyDescent="0.3">
      <c r="A378" s="680" t="s">
        <v>1616</v>
      </c>
      <c r="B378" s="671" t="s">
        <v>1581</v>
      </c>
      <c r="C378" s="671" t="s">
        <v>1662</v>
      </c>
      <c r="D378" s="671" t="s">
        <v>1303</v>
      </c>
      <c r="E378" s="671" t="s">
        <v>1663</v>
      </c>
      <c r="F378" s="238"/>
      <c r="G378" s="238"/>
      <c r="H378" s="682">
        <v>0</v>
      </c>
      <c r="I378" s="238">
        <v>12</v>
      </c>
      <c r="J378" s="238">
        <v>2230.8000000000002</v>
      </c>
      <c r="K378" s="682">
        <v>1</v>
      </c>
      <c r="L378" s="238">
        <v>12</v>
      </c>
      <c r="M378" s="713">
        <v>2230.8000000000002</v>
      </c>
    </row>
    <row r="379" spans="1:13" ht="14.4" customHeight="1" x14ac:dyDescent="0.3">
      <c r="A379" s="680" t="s">
        <v>1616</v>
      </c>
      <c r="B379" s="671" t="s">
        <v>1581</v>
      </c>
      <c r="C379" s="671" t="s">
        <v>1302</v>
      </c>
      <c r="D379" s="671" t="s">
        <v>1303</v>
      </c>
      <c r="E379" s="671" t="s">
        <v>1304</v>
      </c>
      <c r="F379" s="238"/>
      <c r="G379" s="238"/>
      <c r="H379" s="682">
        <v>0</v>
      </c>
      <c r="I379" s="238">
        <v>1</v>
      </c>
      <c r="J379" s="238">
        <v>619.66</v>
      </c>
      <c r="K379" s="682">
        <v>1</v>
      </c>
      <c r="L379" s="238">
        <v>1</v>
      </c>
      <c r="M379" s="713">
        <v>619.66</v>
      </c>
    </row>
    <row r="380" spans="1:13" ht="14.4" customHeight="1" x14ac:dyDescent="0.3">
      <c r="A380" s="680" t="s">
        <v>1616</v>
      </c>
      <c r="B380" s="671" t="s">
        <v>1581</v>
      </c>
      <c r="C380" s="671" t="s">
        <v>2279</v>
      </c>
      <c r="D380" s="671" t="s">
        <v>2280</v>
      </c>
      <c r="E380" s="671" t="s">
        <v>2281</v>
      </c>
      <c r="F380" s="238">
        <v>1</v>
      </c>
      <c r="G380" s="238">
        <v>130.16</v>
      </c>
      <c r="H380" s="682">
        <v>1</v>
      </c>
      <c r="I380" s="238"/>
      <c r="J380" s="238"/>
      <c r="K380" s="682">
        <v>0</v>
      </c>
      <c r="L380" s="238">
        <v>1</v>
      </c>
      <c r="M380" s="713">
        <v>130.16</v>
      </c>
    </row>
    <row r="381" spans="1:13" ht="14.4" customHeight="1" x14ac:dyDescent="0.3">
      <c r="A381" s="680" t="s">
        <v>1616</v>
      </c>
      <c r="B381" s="671" t="s">
        <v>1581</v>
      </c>
      <c r="C381" s="671" t="s">
        <v>2001</v>
      </c>
      <c r="D381" s="671" t="s">
        <v>2002</v>
      </c>
      <c r="E381" s="671" t="s">
        <v>2003</v>
      </c>
      <c r="F381" s="238">
        <v>1</v>
      </c>
      <c r="G381" s="238">
        <v>173.51</v>
      </c>
      <c r="H381" s="682">
        <v>1</v>
      </c>
      <c r="I381" s="238"/>
      <c r="J381" s="238"/>
      <c r="K381" s="682">
        <v>0</v>
      </c>
      <c r="L381" s="238">
        <v>1</v>
      </c>
      <c r="M381" s="713">
        <v>173.51</v>
      </c>
    </row>
    <row r="382" spans="1:13" ht="14.4" customHeight="1" thickBot="1" x14ac:dyDescent="0.35">
      <c r="A382" s="637" t="s">
        <v>1616</v>
      </c>
      <c r="B382" s="673" t="s">
        <v>1546</v>
      </c>
      <c r="C382" s="673" t="s">
        <v>1843</v>
      </c>
      <c r="D382" s="673" t="s">
        <v>1842</v>
      </c>
      <c r="E382" s="673" t="s">
        <v>939</v>
      </c>
      <c r="F382" s="674"/>
      <c r="G382" s="674"/>
      <c r="H382" s="683">
        <v>0</v>
      </c>
      <c r="I382" s="674">
        <v>3</v>
      </c>
      <c r="J382" s="674">
        <v>2369.0099999999998</v>
      </c>
      <c r="K382" s="683">
        <v>1</v>
      </c>
      <c r="L382" s="674">
        <v>3</v>
      </c>
      <c r="M382" s="714">
        <v>2369.0099999999998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3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9" ht="18.600000000000001" customHeight="1" thickBot="1" x14ac:dyDescent="0.4">
      <c r="A1" s="486" t="s">
        <v>182</v>
      </c>
      <c r="B1" s="487"/>
      <c r="C1" s="487"/>
      <c r="D1" s="487"/>
      <c r="E1" s="487"/>
      <c r="F1" s="487"/>
      <c r="G1" s="463"/>
    </row>
    <row r="2" spans="1:9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9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3</v>
      </c>
      <c r="E3" s="211" t="s">
        <v>4</v>
      </c>
      <c r="F3" s="211" t="s">
        <v>5</v>
      </c>
      <c r="G3" s="212" t="s">
        <v>188</v>
      </c>
    </row>
    <row r="4" spans="1:9" ht="14.4" customHeight="1" x14ac:dyDescent="0.3">
      <c r="A4" s="616" t="s">
        <v>493</v>
      </c>
      <c r="B4" s="617" t="s">
        <v>494</v>
      </c>
      <c r="C4" s="618" t="s">
        <v>495</v>
      </c>
      <c r="D4" s="618" t="s">
        <v>494</v>
      </c>
      <c r="E4" s="618" t="s">
        <v>494</v>
      </c>
      <c r="F4" s="619" t="s">
        <v>494</v>
      </c>
      <c r="G4" s="618" t="s">
        <v>494</v>
      </c>
      <c r="H4" s="618" t="s">
        <v>77</v>
      </c>
      <c r="I4"/>
    </row>
    <row r="5" spans="1:9" ht="14.4" customHeight="1" x14ac:dyDescent="0.3">
      <c r="A5" s="616" t="s">
        <v>493</v>
      </c>
      <c r="B5" s="617" t="s">
        <v>2467</v>
      </c>
      <c r="C5" s="618" t="s">
        <v>2468</v>
      </c>
      <c r="D5" s="618">
        <v>18.0016476001685</v>
      </c>
      <c r="E5" s="618">
        <v>278.88</v>
      </c>
      <c r="F5" s="619">
        <v>15.491915306540585</v>
      </c>
      <c r="G5" s="618">
        <v>260.8783523998315</v>
      </c>
      <c r="H5" s="618" t="s">
        <v>2</v>
      </c>
      <c r="I5"/>
    </row>
    <row r="6" spans="1:9" ht="14.4" customHeight="1" x14ac:dyDescent="0.3">
      <c r="A6" s="616" t="s">
        <v>493</v>
      </c>
      <c r="B6" s="617" t="s">
        <v>2469</v>
      </c>
      <c r="C6" s="618" t="s">
        <v>2470</v>
      </c>
      <c r="D6" s="618">
        <v>1118.5862846789407</v>
      </c>
      <c r="E6" s="618">
        <v>1276.0500000000004</v>
      </c>
      <c r="F6" s="619">
        <v>1.1407702896752889</v>
      </c>
      <c r="G6" s="618">
        <v>157.46371532105968</v>
      </c>
      <c r="H6" s="618" t="s">
        <v>2</v>
      </c>
      <c r="I6"/>
    </row>
    <row r="7" spans="1:9" ht="14.4" customHeight="1" x14ac:dyDescent="0.3">
      <c r="A7" s="616" t="s">
        <v>493</v>
      </c>
      <c r="B7" s="617" t="s">
        <v>2471</v>
      </c>
      <c r="C7" s="618" t="s">
        <v>2472</v>
      </c>
      <c r="D7" s="618">
        <v>8782.8905016661465</v>
      </c>
      <c r="E7" s="618">
        <v>4875.7999999999993</v>
      </c>
      <c r="F7" s="619">
        <v>0.55514753361379632</v>
      </c>
      <c r="G7" s="618">
        <v>-3907.0905016661472</v>
      </c>
      <c r="H7" s="618" t="s">
        <v>2</v>
      </c>
      <c r="I7"/>
    </row>
    <row r="8" spans="1:9" ht="14.4" customHeight="1" x14ac:dyDescent="0.3">
      <c r="A8" s="616" t="s">
        <v>493</v>
      </c>
      <c r="B8" s="617" t="s">
        <v>2473</v>
      </c>
      <c r="C8" s="618" t="s">
        <v>2474</v>
      </c>
      <c r="D8" s="618">
        <v>237.76015871722848</v>
      </c>
      <c r="E8" s="618">
        <v>92</v>
      </c>
      <c r="F8" s="619">
        <v>0.38694455999845162</v>
      </c>
      <c r="G8" s="618">
        <v>-145.76015871722848</v>
      </c>
      <c r="H8" s="618" t="s">
        <v>2</v>
      </c>
      <c r="I8"/>
    </row>
    <row r="9" spans="1:9" ht="14.4" customHeight="1" x14ac:dyDescent="0.3">
      <c r="A9" s="616" t="s">
        <v>493</v>
      </c>
      <c r="B9" s="617" t="s">
        <v>2475</v>
      </c>
      <c r="C9" s="618" t="s">
        <v>2476</v>
      </c>
      <c r="D9" s="618">
        <v>1974.1842028424044</v>
      </c>
      <c r="E9" s="618">
        <v>1056.01</v>
      </c>
      <c r="F9" s="619">
        <v>0.5349095583277238</v>
      </c>
      <c r="G9" s="618">
        <v>-918.17420284240438</v>
      </c>
      <c r="H9" s="618" t="s">
        <v>2</v>
      </c>
      <c r="I9"/>
    </row>
    <row r="10" spans="1:9" ht="14.4" customHeight="1" x14ac:dyDescent="0.3">
      <c r="A10" s="616" t="s">
        <v>493</v>
      </c>
      <c r="B10" s="617" t="s">
        <v>6</v>
      </c>
      <c r="C10" s="618" t="s">
        <v>495</v>
      </c>
      <c r="D10" s="618">
        <v>12375.001065703693</v>
      </c>
      <c r="E10" s="618">
        <v>7578.74</v>
      </c>
      <c r="F10" s="619">
        <v>0.61242338160308207</v>
      </c>
      <c r="G10" s="618">
        <v>-4796.261065703693</v>
      </c>
      <c r="H10" s="618" t="s">
        <v>504</v>
      </c>
      <c r="I10"/>
    </row>
    <row r="12" spans="1:9" ht="14.4" customHeight="1" x14ac:dyDescent="0.3">
      <c r="A12" s="616" t="s">
        <v>493</v>
      </c>
      <c r="B12" s="617" t="s">
        <v>494</v>
      </c>
      <c r="C12" s="618" t="s">
        <v>495</v>
      </c>
      <c r="D12" s="618" t="s">
        <v>494</v>
      </c>
      <c r="E12" s="618" t="s">
        <v>494</v>
      </c>
      <c r="F12" s="619" t="s">
        <v>494</v>
      </c>
      <c r="G12" s="618" t="s">
        <v>494</v>
      </c>
      <c r="H12" s="618" t="s">
        <v>77</v>
      </c>
      <c r="I12"/>
    </row>
    <row r="13" spans="1:9" ht="14.4" customHeight="1" x14ac:dyDescent="0.3">
      <c r="A13" s="616" t="s">
        <v>505</v>
      </c>
      <c r="B13" s="617" t="s">
        <v>2467</v>
      </c>
      <c r="C13" s="618" t="s">
        <v>2468</v>
      </c>
      <c r="D13" s="618">
        <v>18.0016476001685</v>
      </c>
      <c r="E13" s="618">
        <v>278.88</v>
      </c>
      <c r="F13" s="619">
        <v>15.491915306540585</v>
      </c>
      <c r="G13" s="618">
        <v>260.8783523998315</v>
      </c>
      <c r="H13" s="618" t="s">
        <v>2</v>
      </c>
      <c r="I13"/>
    </row>
    <row r="14" spans="1:9" ht="14.4" customHeight="1" x14ac:dyDescent="0.3">
      <c r="A14" s="616" t="s">
        <v>505</v>
      </c>
      <c r="B14" s="617" t="s">
        <v>2469</v>
      </c>
      <c r="C14" s="618" t="s">
        <v>2470</v>
      </c>
      <c r="D14" s="618">
        <v>365.92023344876162</v>
      </c>
      <c r="E14" s="618">
        <v>886.45</v>
      </c>
      <c r="F14" s="619">
        <v>2.4225225034573721</v>
      </c>
      <c r="G14" s="618">
        <v>520.52976655123848</v>
      </c>
      <c r="H14" s="618" t="s">
        <v>2</v>
      </c>
      <c r="I14"/>
    </row>
    <row r="15" spans="1:9" ht="14.4" customHeight="1" x14ac:dyDescent="0.3">
      <c r="A15" s="616" t="s">
        <v>505</v>
      </c>
      <c r="B15" s="617" t="s">
        <v>2471</v>
      </c>
      <c r="C15" s="618" t="s">
        <v>2472</v>
      </c>
      <c r="D15" s="618">
        <v>5563.4097552925841</v>
      </c>
      <c r="E15" s="618">
        <v>3409.6000000000004</v>
      </c>
      <c r="F15" s="619">
        <v>0.61286156331670139</v>
      </c>
      <c r="G15" s="618">
        <v>-2153.8097552925838</v>
      </c>
      <c r="H15" s="618" t="s">
        <v>2</v>
      </c>
      <c r="I15"/>
    </row>
    <row r="16" spans="1:9" ht="14.4" customHeight="1" x14ac:dyDescent="0.3">
      <c r="A16" s="616" t="s">
        <v>505</v>
      </c>
      <c r="B16" s="617" t="s">
        <v>2473</v>
      </c>
      <c r="C16" s="618" t="s">
        <v>2474</v>
      </c>
      <c r="D16" s="618">
        <v>87.194340058523665</v>
      </c>
      <c r="E16" s="618">
        <v>92</v>
      </c>
      <c r="F16" s="619">
        <v>1.0551143564851897</v>
      </c>
      <c r="G16" s="618">
        <v>4.8056599414763355</v>
      </c>
      <c r="H16" s="618" t="s">
        <v>2</v>
      </c>
      <c r="I16"/>
    </row>
    <row r="17" spans="1:9" ht="14.4" customHeight="1" x14ac:dyDescent="0.3">
      <c r="A17" s="616" t="s">
        <v>505</v>
      </c>
      <c r="B17" s="617" t="s">
        <v>2475</v>
      </c>
      <c r="C17" s="618" t="s">
        <v>2476</v>
      </c>
      <c r="D17" s="618">
        <v>859.64465555030995</v>
      </c>
      <c r="E17" s="618">
        <v>446.8</v>
      </c>
      <c r="F17" s="619">
        <v>0.51974963970895227</v>
      </c>
      <c r="G17" s="618">
        <v>-412.84465555030994</v>
      </c>
      <c r="H17" s="618" t="s">
        <v>2</v>
      </c>
      <c r="I17"/>
    </row>
    <row r="18" spans="1:9" ht="14.4" customHeight="1" x14ac:dyDescent="0.3">
      <c r="A18" s="616" t="s">
        <v>505</v>
      </c>
      <c r="B18" s="617" t="s">
        <v>6</v>
      </c>
      <c r="C18" s="618" t="s">
        <v>506</v>
      </c>
      <c r="D18" s="618">
        <v>7057.9095156848707</v>
      </c>
      <c r="E18" s="618">
        <v>5113.7300000000005</v>
      </c>
      <c r="F18" s="619">
        <v>0.72453890045426361</v>
      </c>
      <c r="G18" s="618">
        <v>-1944.1795156848702</v>
      </c>
      <c r="H18" s="618" t="s">
        <v>507</v>
      </c>
      <c r="I18"/>
    </row>
    <row r="19" spans="1:9" ht="14.4" customHeight="1" x14ac:dyDescent="0.3">
      <c r="A19" s="616" t="s">
        <v>494</v>
      </c>
      <c r="B19" s="617" t="s">
        <v>494</v>
      </c>
      <c r="C19" s="618" t="s">
        <v>494</v>
      </c>
      <c r="D19" s="618" t="s">
        <v>494</v>
      </c>
      <c r="E19" s="618" t="s">
        <v>494</v>
      </c>
      <c r="F19" s="619" t="s">
        <v>494</v>
      </c>
      <c r="G19" s="618" t="s">
        <v>494</v>
      </c>
      <c r="H19" s="618" t="s">
        <v>508</v>
      </c>
      <c r="I19"/>
    </row>
    <row r="20" spans="1:9" ht="14.4" customHeight="1" x14ac:dyDescent="0.3">
      <c r="A20" s="616" t="s">
        <v>511</v>
      </c>
      <c r="B20" s="617" t="s">
        <v>2469</v>
      </c>
      <c r="C20" s="618" t="s">
        <v>2470</v>
      </c>
      <c r="D20" s="618">
        <v>520.43915350611667</v>
      </c>
      <c r="E20" s="618">
        <v>285.43999999999994</v>
      </c>
      <c r="F20" s="619">
        <v>0.5484598883020918</v>
      </c>
      <c r="G20" s="618">
        <v>-234.99915350611673</v>
      </c>
      <c r="H20" s="618" t="s">
        <v>2</v>
      </c>
      <c r="I20"/>
    </row>
    <row r="21" spans="1:9" ht="14.4" customHeight="1" x14ac:dyDescent="0.3">
      <c r="A21" s="616" t="s">
        <v>511</v>
      </c>
      <c r="B21" s="617" t="s">
        <v>2471</v>
      </c>
      <c r="C21" s="618" t="s">
        <v>2472</v>
      </c>
      <c r="D21" s="618">
        <v>2260.0729739731501</v>
      </c>
      <c r="E21" s="618">
        <v>983.7</v>
      </c>
      <c r="F21" s="619">
        <v>0.43525143273169664</v>
      </c>
      <c r="G21" s="618">
        <v>-1276.37297397315</v>
      </c>
      <c r="H21" s="618" t="s">
        <v>2</v>
      </c>
      <c r="I21"/>
    </row>
    <row r="22" spans="1:9" ht="14.4" customHeight="1" x14ac:dyDescent="0.3">
      <c r="A22" s="616" t="s">
        <v>511</v>
      </c>
      <c r="B22" s="617" t="s">
        <v>2475</v>
      </c>
      <c r="C22" s="618" t="s">
        <v>2476</v>
      </c>
      <c r="D22" s="618">
        <v>823.81640929360174</v>
      </c>
      <c r="E22" s="618">
        <v>462</v>
      </c>
      <c r="F22" s="619">
        <v>0.56080456129315437</v>
      </c>
      <c r="G22" s="618">
        <v>-361.81640929360174</v>
      </c>
      <c r="H22" s="618" t="s">
        <v>2</v>
      </c>
      <c r="I22"/>
    </row>
    <row r="23" spans="1:9" ht="14.4" customHeight="1" x14ac:dyDescent="0.3">
      <c r="A23" s="616" t="s">
        <v>511</v>
      </c>
      <c r="B23" s="617" t="s">
        <v>6</v>
      </c>
      <c r="C23" s="618" t="s">
        <v>512</v>
      </c>
      <c r="D23" s="618">
        <v>3736.1938794720681</v>
      </c>
      <c r="E23" s="618">
        <v>1731.1399999999999</v>
      </c>
      <c r="F23" s="619">
        <v>0.46334319252313894</v>
      </c>
      <c r="G23" s="618">
        <v>-2005.0538794720683</v>
      </c>
      <c r="H23" s="618" t="s">
        <v>507</v>
      </c>
      <c r="I23"/>
    </row>
    <row r="24" spans="1:9" ht="14.4" customHeight="1" x14ac:dyDescent="0.3">
      <c r="A24" s="616" t="s">
        <v>494</v>
      </c>
      <c r="B24" s="617" t="s">
        <v>494</v>
      </c>
      <c r="C24" s="618" t="s">
        <v>494</v>
      </c>
      <c r="D24" s="618" t="s">
        <v>494</v>
      </c>
      <c r="E24" s="618" t="s">
        <v>494</v>
      </c>
      <c r="F24" s="619" t="s">
        <v>494</v>
      </c>
      <c r="G24" s="618" t="s">
        <v>494</v>
      </c>
      <c r="H24" s="618" t="s">
        <v>508</v>
      </c>
      <c r="I24"/>
    </row>
    <row r="25" spans="1:9" ht="14.4" customHeight="1" x14ac:dyDescent="0.3">
      <c r="A25" s="616" t="s">
        <v>513</v>
      </c>
      <c r="B25" s="617" t="s">
        <v>2469</v>
      </c>
      <c r="C25" s="618" t="s">
        <v>2470</v>
      </c>
      <c r="D25" s="618">
        <v>162.07773686214134</v>
      </c>
      <c r="E25" s="618">
        <v>104.16</v>
      </c>
      <c r="F25" s="619">
        <v>0.6426545805522661</v>
      </c>
      <c r="G25" s="618">
        <v>-57.917736862141339</v>
      </c>
      <c r="H25" s="618" t="s">
        <v>2</v>
      </c>
      <c r="I25"/>
    </row>
    <row r="26" spans="1:9" ht="14.4" customHeight="1" x14ac:dyDescent="0.3">
      <c r="A26" s="616" t="s">
        <v>513</v>
      </c>
      <c r="B26" s="617" t="s">
        <v>2471</v>
      </c>
      <c r="C26" s="618" t="s">
        <v>2472</v>
      </c>
      <c r="D26" s="618">
        <v>814.40719808063011</v>
      </c>
      <c r="E26" s="618">
        <v>482.5</v>
      </c>
      <c r="F26" s="619">
        <v>0.59245547084694383</v>
      </c>
      <c r="G26" s="618">
        <v>-331.90719808063011</v>
      </c>
      <c r="H26" s="618" t="s">
        <v>2</v>
      </c>
      <c r="I26"/>
    </row>
    <row r="27" spans="1:9" ht="14.4" customHeight="1" x14ac:dyDescent="0.3">
      <c r="A27" s="616" t="s">
        <v>513</v>
      </c>
      <c r="B27" s="617" t="s">
        <v>2475</v>
      </c>
      <c r="C27" s="618" t="s">
        <v>2476</v>
      </c>
      <c r="D27" s="618">
        <v>134.54396386441866</v>
      </c>
      <c r="E27" s="618">
        <v>147.21</v>
      </c>
      <c r="F27" s="619">
        <v>1.0941405007834097</v>
      </c>
      <c r="G27" s="618">
        <v>12.666036135581351</v>
      </c>
      <c r="H27" s="618" t="s">
        <v>2</v>
      </c>
      <c r="I27"/>
    </row>
    <row r="28" spans="1:9" ht="14.4" customHeight="1" x14ac:dyDescent="0.3">
      <c r="A28" s="616" t="s">
        <v>513</v>
      </c>
      <c r="B28" s="617" t="s">
        <v>6</v>
      </c>
      <c r="C28" s="618" t="s">
        <v>514</v>
      </c>
      <c r="D28" s="618">
        <v>1209.5687612309757</v>
      </c>
      <c r="E28" s="618">
        <v>733.87</v>
      </c>
      <c r="F28" s="619">
        <v>0.60672036474647539</v>
      </c>
      <c r="G28" s="618">
        <v>-475.69876123097572</v>
      </c>
      <c r="H28" s="618" t="s">
        <v>507</v>
      </c>
      <c r="I28"/>
    </row>
    <row r="29" spans="1:9" ht="14.4" customHeight="1" x14ac:dyDescent="0.3">
      <c r="A29" s="616" t="s">
        <v>494</v>
      </c>
      <c r="B29" s="617" t="s">
        <v>494</v>
      </c>
      <c r="C29" s="618" t="s">
        <v>494</v>
      </c>
      <c r="D29" s="618" t="s">
        <v>494</v>
      </c>
      <c r="E29" s="618" t="s">
        <v>494</v>
      </c>
      <c r="F29" s="619" t="s">
        <v>494</v>
      </c>
      <c r="G29" s="618" t="s">
        <v>494</v>
      </c>
      <c r="H29" s="618" t="s">
        <v>508</v>
      </c>
      <c r="I29"/>
    </row>
    <row r="30" spans="1:9" ht="14.4" customHeight="1" x14ac:dyDescent="0.3">
      <c r="A30" s="616" t="s">
        <v>493</v>
      </c>
      <c r="B30" s="617" t="s">
        <v>6</v>
      </c>
      <c r="C30" s="618" t="s">
        <v>495</v>
      </c>
      <c r="D30" s="618">
        <v>12375.001065703693</v>
      </c>
      <c r="E30" s="618">
        <v>7578.74</v>
      </c>
      <c r="F30" s="619">
        <v>0.61242338160308207</v>
      </c>
      <c r="G30" s="618">
        <v>-4796.261065703693</v>
      </c>
      <c r="H30" s="618" t="s">
        <v>504</v>
      </c>
      <c r="I30"/>
    </row>
  </sheetData>
  <autoFilter ref="A3:G3"/>
  <mergeCells count="1">
    <mergeCell ref="A1:G1"/>
  </mergeCells>
  <conditionalFormatting sqref="F11 F31:F65536">
    <cfRule type="cellIs" dxfId="33" priority="15" stopIfTrue="1" operator="greaterThan">
      <formula>1</formula>
    </cfRule>
  </conditionalFormatting>
  <conditionalFormatting sqref="G4:G10">
    <cfRule type="cellIs" dxfId="32" priority="9" operator="greaterThan">
      <formula>0</formula>
    </cfRule>
  </conditionalFormatting>
  <conditionalFormatting sqref="B4:B10">
    <cfRule type="expression" dxfId="31" priority="12">
      <formula>AND(LEFT(H4,6)&lt;&gt;"mezera",H4&lt;&gt;"")</formula>
    </cfRule>
  </conditionalFormatting>
  <conditionalFormatting sqref="A4:A10">
    <cfRule type="expression" dxfId="30" priority="10">
      <formula>AND(H4&lt;&gt;"",H4&lt;&gt;"mezeraKL")</formula>
    </cfRule>
  </conditionalFormatting>
  <conditionalFormatting sqref="F4:F10">
    <cfRule type="cellIs" dxfId="29" priority="8" operator="greaterThan">
      <formula>1</formula>
    </cfRule>
  </conditionalFormatting>
  <conditionalFormatting sqref="B4:G10">
    <cfRule type="expression" dxfId="28" priority="11">
      <formula>OR($H4="KL",$H4="SumaKL")</formula>
    </cfRule>
    <cfRule type="expression" dxfId="27" priority="13">
      <formula>$H4="SumaNS"</formula>
    </cfRule>
  </conditionalFormatting>
  <conditionalFormatting sqref="A4:G10">
    <cfRule type="expression" dxfId="26" priority="14">
      <formula>$H4&lt;&gt;""</formula>
    </cfRule>
  </conditionalFormatting>
  <conditionalFormatting sqref="G12:G30">
    <cfRule type="cellIs" dxfId="25" priority="1" operator="greaterThan">
      <formula>0</formula>
    </cfRule>
  </conditionalFormatting>
  <conditionalFormatting sqref="F12:F30">
    <cfRule type="cellIs" dxfId="24" priority="2" operator="greaterThan">
      <formula>1</formula>
    </cfRule>
  </conditionalFormatting>
  <conditionalFormatting sqref="B12:B30">
    <cfRule type="expression" dxfId="23" priority="5">
      <formula>AND(LEFT(H12,6)&lt;&gt;"mezera",H12&lt;&gt;"")</formula>
    </cfRule>
  </conditionalFormatting>
  <conditionalFormatting sqref="A12:A30">
    <cfRule type="expression" dxfId="22" priority="3">
      <formula>AND(H12&lt;&gt;"",H12&lt;&gt;"mezeraKL")</formula>
    </cfRule>
  </conditionalFormatting>
  <conditionalFormatting sqref="B12:G30">
    <cfRule type="expression" dxfId="21" priority="4">
      <formula>OR($H12="KL",$H12="SumaKL")</formula>
    </cfRule>
    <cfRule type="expression" dxfId="20" priority="6">
      <formula>$H12="SumaNS"</formula>
    </cfRule>
  </conditionalFormatting>
  <conditionalFormatting sqref="A12:G30">
    <cfRule type="expression" dxfId="19" priority="7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12.44140625" style="345" hidden="1" customWidth="1" outlineLevel="1"/>
    <col min="8" max="8" width="25.77734375" style="345" customWidth="1" collapsed="1"/>
    <col min="9" max="9" width="7.77734375" style="343" customWidth="1"/>
    <col min="10" max="10" width="10" style="343" customWidth="1"/>
    <col min="11" max="11" width="11.109375" style="343" customWidth="1"/>
    <col min="12" max="16384" width="8.88671875" style="260"/>
  </cols>
  <sheetData>
    <row r="1" spans="1:11" ht="18.600000000000001" customHeight="1" thickBot="1" x14ac:dyDescent="0.4">
      <c r="A1" s="492" t="s">
        <v>2563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8"/>
      <c r="J2" s="348"/>
      <c r="K2" s="348"/>
    </row>
    <row r="3" spans="1:11" ht="14.4" customHeight="1" thickBot="1" x14ac:dyDescent="0.35">
      <c r="A3" s="66"/>
      <c r="B3" s="66"/>
      <c r="C3" s="488"/>
      <c r="D3" s="489"/>
      <c r="E3" s="489"/>
      <c r="F3" s="489"/>
      <c r="G3" s="489"/>
      <c r="H3" s="273" t="s">
        <v>163</v>
      </c>
      <c r="I3" s="213">
        <f>IF(J3&lt;&gt;0,K3/J3,0)</f>
        <v>2.4067132422991424</v>
      </c>
      <c r="J3" s="213">
        <f>SUBTOTAL(9,J5:J1048576)</f>
        <v>3149</v>
      </c>
      <c r="K3" s="214">
        <f>SUBTOTAL(9,K5:K1048576)</f>
        <v>7578.74</v>
      </c>
    </row>
    <row r="4" spans="1:11" s="344" customFormat="1" ht="14.4" customHeight="1" thickBot="1" x14ac:dyDescent="0.35">
      <c r="A4" s="720" t="s">
        <v>7</v>
      </c>
      <c r="B4" s="721" t="s">
        <v>8</v>
      </c>
      <c r="C4" s="721" t="s">
        <v>0</v>
      </c>
      <c r="D4" s="721" t="s">
        <v>9</v>
      </c>
      <c r="E4" s="721" t="s">
        <v>10</v>
      </c>
      <c r="F4" s="721" t="s">
        <v>2</v>
      </c>
      <c r="G4" s="721" t="s">
        <v>93</v>
      </c>
      <c r="H4" s="622" t="s">
        <v>14</v>
      </c>
      <c r="I4" s="623" t="s">
        <v>189</v>
      </c>
      <c r="J4" s="623" t="s">
        <v>16</v>
      </c>
      <c r="K4" s="624" t="s">
        <v>206</v>
      </c>
    </row>
    <row r="5" spans="1:11" ht="14.4" customHeight="1" x14ac:dyDescent="0.3">
      <c r="A5" s="696" t="s">
        <v>493</v>
      </c>
      <c r="B5" s="697" t="s">
        <v>495</v>
      </c>
      <c r="C5" s="700" t="s">
        <v>505</v>
      </c>
      <c r="D5" s="722" t="s">
        <v>506</v>
      </c>
      <c r="E5" s="700" t="s">
        <v>2469</v>
      </c>
      <c r="F5" s="722" t="s">
        <v>2470</v>
      </c>
      <c r="G5" s="700" t="s">
        <v>2477</v>
      </c>
      <c r="H5" s="700" t="s">
        <v>2478</v>
      </c>
      <c r="I5" s="235">
        <v>2.39</v>
      </c>
      <c r="J5" s="235">
        <v>10</v>
      </c>
      <c r="K5" s="712">
        <v>23.9</v>
      </c>
    </row>
    <row r="6" spans="1:11" ht="14.4" customHeight="1" x14ac:dyDescent="0.3">
      <c r="A6" s="680" t="s">
        <v>493</v>
      </c>
      <c r="B6" s="671" t="s">
        <v>495</v>
      </c>
      <c r="C6" s="705" t="s">
        <v>505</v>
      </c>
      <c r="D6" s="723" t="s">
        <v>506</v>
      </c>
      <c r="E6" s="705" t="s">
        <v>2469</v>
      </c>
      <c r="F6" s="723" t="s">
        <v>2470</v>
      </c>
      <c r="G6" s="705" t="s">
        <v>2479</v>
      </c>
      <c r="H6" s="705" t="s">
        <v>2480</v>
      </c>
      <c r="I6" s="238">
        <v>129.26</v>
      </c>
      <c r="J6" s="238">
        <v>5</v>
      </c>
      <c r="K6" s="713">
        <v>646.29999999999995</v>
      </c>
    </row>
    <row r="7" spans="1:11" ht="14.4" customHeight="1" x14ac:dyDescent="0.3">
      <c r="A7" s="680" t="s">
        <v>493</v>
      </c>
      <c r="B7" s="671" t="s">
        <v>495</v>
      </c>
      <c r="C7" s="705" t="s">
        <v>505</v>
      </c>
      <c r="D7" s="723" t="s">
        <v>506</v>
      </c>
      <c r="E7" s="705" t="s">
        <v>2469</v>
      </c>
      <c r="F7" s="723" t="s">
        <v>2470</v>
      </c>
      <c r="G7" s="705" t="s">
        <v>2481</v>
      </c>
      <c r="H7" s="705" t="s">
        <v>2482</v>
      </c>
      <c r="I7" s="238">
        <v>0.6</v>
      </c>
      <c r="J7" s="238">
        <v>10</v>
      </c>
      <c r="K7" s="713">
        <v>6</v>
      </c>
    </row>
    <row r="8" spans="1:11" ht="14.4" customHeight="1" x14ac:dyDescent="0.3">
      <c r="A8" s="680" t="s">
        <v>493</v>
      </c>
      <c r="B8" s="671" t="s">
        <v>495</v>
      </c>
      <c r="C8" s="705" t="s">
        <v>505</v>
      </c>
      <c r="D8" s="723" t="s">
        <v>506</v>
      </c>
      <c r="E8" s="705" t="s">
        <v>2469</v>
      </c>
      <c r="F8" s="723" t="s">
        <v>2470</v>
      </c>
      <c r="G8" s="705" t="s">
        <v>2483</v>
      </c>
      <c r="H8" s="705" t="s">
        <v>2484</v>
      </c>
      <c r="I8" s="238">
        <v>8.58</v>
      </c>
      <c r="J8" s="238">
        <v>5</v>
      </c>
      <c r="K8" s="713">
        <v>42.9</v>
      </c>
    </row>
    <row r="9" spans="1:11" ht="14.4" customHeight="1" x14ac:dyDescent="0.3">
      <c r="A9" s="680" t="s">
        <v>493</v>
      </c>
      <c r="B9" s="671" t="s">
        <v>495</v>
      </c>
      <c r="C9" s="705" t="s">
        <v>505</v>
      </c>
      <c r="D9" s="723" t="s">
        <v>506</v>
      </c>
      <c r="E9" s="705" t="s">
        <v>2469</v>
      </c>
      <c r="F9" s="723" t="s">
        <v>2470</v>
      </c>
      <c r="G9" s="705" t="s">
        <v>2485</v>
      </c>
      <c r="H9" s="705" t="s">
        <v>2486</v>
      </c>
      <c r="I9" s="238">
        <v>27.94</v>
      </c>
      <c r="J9" s="238">
        <v>2</v>
      </c>
      <c r="K9" s="713">
        <v>55.88</v>
      </c>
    </row>
    <row r="10" spans="1:11" ht="14.4" customHeight="1" x14ac:dyDescent="0.3">
      <c r="A10" s="680" t="s">
        <v>493</v>
      </c>
      <c r="B10" s="671" t="s">
        <v>495</v>
      </c>
      <c r="C10" s="705" t="s">
        <v>505</v>
      </c>
      <c r="D10" s="723" t="s">
        <v>506</v>
      </c>
      <c r="E10" s="705" t="s">
        <v>2469</v>
      </c>
      <c r="F10" s="723" t="s">
        <v>2470</v>
      </c>
      <c r="G10" s="705" t="s">
        <v>2487</v>
      </c>
      <c r="H10" s="705" t="s">
        <v>2488</v>
      </c>
      <c r="I10" s="238">
        <v>5.27</v>
      </c>
      <c r="J10" s="238">
        <v>10</v>
      </c>
      <c r="K10" s="713">
        <v>52.7</v>
      </c>
    </row>
    <row r="11" spans="1:11" ht="14.4" customHeight="1" x14ac:dyDescent="0.3">
      <c r="A11" s="680" t="s">
        <v>493</v>
      </c>
      <c r="B11" s="671" t="s">
        <v>495</v>
      </c>
      <c r="C11" s="705" t="s">
        <v>505</v>
      </c>
      <c r="D11" s="723" t="s">
        <v>506</v>
      </c>
      <c r="E11" s="705" t="s">
        <v>2469</v>
      </c>
      <c r="F11" s="723" t="s">
        <v>2470</v>
      </c>
      <c r="G11" s="705" t="s">
        <v>2489</v>
      </c>
      <c r="H11" s="705" t="s">
        <v>2490</v>
      </c>
      <c r="I11" s="238">
        <v>1.18</v>
      </c>
      <c r="J11" s="238">
        <v>50</v>
      </c>
      <c r="K11" s="713">
        <v>58.77</v>
      </c>
    </row>
    <row r="12" spans="1:11" ht="14.4" customHeight="1" x14ac:dyDescent="0.3">
      <c r="A12" s="680" t="s">
        <v>493</v>
      </c>
      <c r="B12" s="671" t="s">
        <v>495</v>
      </c>
      <c r="C12" s="705" t="s">
        <v>505</v>
      </c>
      <c r="D12" s="723" t="s">
        <v>506</v>
      </c>
      <c r="E12" s="705" t="s">
        <v>2471</v>
      </c>
      <c r="F12" s="723" t="s">
        <v>2472</v>
      </c>
      <c r="G12" s="705" t="s">
        <v>2491</v>
      </c>
      <c r="H12" s="705" t="s">
        <v>2492</v>
      </c>
      <c r="I12" s="238">
        <v>3.51</v>
      </c>
      <c r="J12" s="238">
        <v>50</v>
      </c>
      <c r="K12" s="713">
        <v>175.5</v>
      </c>
    </row>
    <row r="13" spans="1:11" ht="14.4" customHeight="1" x14ac:dyDescent="0.3">
      <c r="A13" s="680" t="s">
        <v>493</v>
      </c>
      <c r="B13" s="671" t="s">
        <v>495</v>
      </c>
      <c r="C13" s="705" t="s">
        <v>505</v>
      </c>
      <c r="D13" s="723" t="s">
        <v>506</v>
      </c>
      <c r="E13" s="705" t="s">
        <v>2471</v>
      </c>
      <c r="F13" s="723" t="s">
        <v>2472</v>
      </c>
      <c r="G13" s="705" t="s">
        <v>2493</v>
      </c>
      <c r="H13" s="705" t="s">
        <v>2494</v>
      </c>
      <c r="I13" s="238">
        <v>0.22</v>
      </c>
      <c r="J13" s="238">
        <v>100</v>
      </c>
      <c r="K13" s="713">
        <v>22</v>
      </c>
    </row>
    <row r="14" spans="1:11" ht="14.4" customHeight="1" x14ac:dyDescent="0.3">
      <c r="A14" s="680" t="s">
        <v>493</v>
      </c>
      <c r="B14" s="671" t="s">
        <v>495</v>
      </c>
      <c r="C14" s="705" t="s">
        <v>505</v>
      </c>
      <c r="D14" s="723" t="s">
        <v>506</v>
      </c>
      <c r="E14" s="705" t="s">
        <v>2471</v>
      </c>
      <c r="F14" s="723" t="s">
        <v>2472</v>
      </c>
      <c r="G14" s="705" t="s">
        <v>2495</v>
      </c>
      <c r="H14" s="705" t="s">
        <v>2496</v>
      </c>
      <c r="I14" s="238">
        <v>0.93</v>
      </c>
      <c r="J14" s="238">
        <v>100</v>
      </c>
      <c r="K14" s="713">
        <v>93</v>
      </c>
    </row>
    <row r="15" spans="1:11" ht="14.4" customHeight="1" x14ac:dyDescent="0.3">
      <c r="A15" s="680" t="s">
        <v>493</v>
      </c>
      <c r="B15" s="671" t="s">
        <v>495</v>
      </c>
      <c r="C15" s="705" t="s">
        <v>505</v>
      </c>
      <c r="D15" s="723" t="s">
        <v>506</v>
      </c>
      <c r="E15" s="705" t="s">
        <v>2471</v>
      </c>
      <c r="F15" s="723" t="s">
        <v>2472</v>
      </c>
      <c r="G15" s="705" t="s">
        <v>2497</v>
      </c>
      <c r="H15" s="705" t="s">
        <v>2498</v>
      </c>
      <c r="I15" s="238">
        <v>3.13</v>
      </c>
      <c r="J15" s="238">
        <v>10</v>
      </c>
      <c r="K15" s="713">
        <v>31.3</v>
      </c>
    </row>
    <row r="16" spans="1:11" ht="14.4" customHeight="1" x14ac:dyDescent="0.3">
      <c r="A16" s="680" t="s">
        <v>493</v>
      </c>
      <c r="B16" s="671" t="s">
        <v>495</v>
      </c>
      <c r="C16" s="705" t="s">
        <v>505</v>
      </c>
      <c r="D16" s="723" t="s">
        <v>506</v>
      </c>
      <c r="E16" s="705" t="s">
        <v>2471</v>
      </c>
      <c r="F16" s="723" t="s">
        <v>2472</v>
      </c>
      <c r="G16" s="705" t="s">
        <v>2499</v>
      </c>
      <c r="H16" s="705" t="s">
        <v>2500</v>
      </c>
      <c r="I16" s="238">
        <v>5.95</v>
      </c>
      <c r="J16" s="238">
        <v>10</v>
      </c>
      <c r="K16" s="713">
        <v>59.5</v>
      </c>
    </row>
    <row r="17" spans="1:11" ht="14.4" customHeight="1" x14ac:dyDescent="0.3">
      <c r="A17" s="680" t="s">
        <v>493</v>
      </c>
      <c r="B17" s="671" t="s">
        <v>495</v>
      </c>
      <c r="C17" s="705" t="s">
        <v>505</v>
      </c>
      <c r="D17" s="723" t="s">
        <v>506</v>
      </c>
      <c r="E17" s="705" t="s">
        <v>2471</v>
      </c>
      <c r="F17" s="723" t="s">
        <v>2472</v>
      </c>
      <c r="G17" s="705" t="s">
        <v>2501</v>
      </c>
      <c r="H17" s="705" t="s">
        <v>2502</v>
      </c>
      <c r="I17" s="238">
        <v>1.78</v>
      </c>
      <c r="J17" s="238">
        <v>100</v>
      </c>
      <c r="K17" s="713">
        <v>178</v>
      </c>
    </row>
    <row r="18" spans="1:11" ht="14.4" customHeight="1" x14ac:dyDescent="0.3">
      <c r="A18" s="680" t="s">
        <v>493</v>
      </c>
      <c r="B18" s="671" t="s">
        <v>495</v>
      </c>
      <c r="C18" s="705" t="s">
        <v>505</v>
      </c>
      <c r="D18" s="723" t="s">
        <v>506</v>
      </c>
      <c r="E18" s="705" t="s">
        <v>2471</v>
      </c>
      <c r="F18" s="723" t="s">
        <v>2472</v>
      </c>
      <c r="G18" s="705" t="s">
        <v>2503</v>
      </c>
      <c r="H18" s="705" t="s">
        <v>2504</v>
      </c>
      <c r="I18" s="238">
        <v>1.77</v>
      </c>
      <c r="J18" s="238">
        <v>10</v>
      </c>
      <c r="K18" s="713">
        <v>17.7</v>
      </c>
    </row>
    <row r="19" spans="1:11" ht="14.4" customHeight="1" x14ac:dyDescent="0.3">
      <c r="A19" s="680" t="s">
        <v>493</v>
      </c>
      <c r="B19" s="671" t="s">
        <v>495</v>
      </c>
      <c r="C19" s="705" t="s">
        <v>505</v>
      </c>
      <c r="D19" s="723" t="s">
        <v>506</v>
      </c>
      <c r="E19" s="705" t="s">
        <v>2471</v>
      </c>
      <c r="F19" s="723" t="s">
        <v>2472</v>
      </c>
      <c r="G19" s="705" t="s">
        <v>2505</v>
      </c>
      <c r="H19" s="705" t="s">
        <v>2506</v>
      </c>
      <c r="I19" s="238">
        <v>1.76</v>
      </c>
      <c r="J19" s="238">
        <v>100</v>
      </c>
      <c r="K19" s="713">
        <v>176</v>
      </c>
    </row>
    <row r="20" spans="1:11" ht="14.4" customHeight="1" x14ac:dyDescent="0.3">
      <c r="A20" s="680" t="s">
        <v>493</v>
      </c>
      <c r="B20" s="671" t="s">
        <v>495</v>
      </c>
      <c r="C20" s="705" t="s">
        <v>505</v>
      </c>
      <c r="D20" s="723" t="s">
        <v>506</v>
      </c>
      <c r="E20" s="705" t="s">
        <v>2471</v>
      </c>
      <c r="F20" s="723" t="s">
        <v>2472</v>
      </c>
      <c r="G20" s="705" t="s">
        <v>2507</v>
      </c>
      <c r="H20" s="705" t="s">
        <v>2508</v>
      </c>
      <c r="I20" s="238">
        <v>1.4999999999999999E-2</v>
      </c>
      <c r="J20" s="238">
        <v>40</v>
      </c>
      <c r="K20" s="713">
        <v>0.60000000000000009</v>
      </c>
    </row>
    <row r="21" spans="1:11" ht="14.4" customHeight="1" x14ac:dyDescent="0.3">
      <c r="A21" s="680" t="s">
        <v>493</v>
      </c>
      <c r="B21" s="671" t="s">
        <v>495</v>
      </c>
      <c r="C21" s="705" t="s">
        <v>505</v>
      </c>
      <c r="D21" s="723" t="s">
        <v>506</v>
      </c>
      <c r="E21" s="705" t="s">
        <v>2471</v>
      </c>
      <c r="F21" s="723" t="s">
        <v>2472</v>
      </c>
      <c r="G21" s="705" t="s">
        <v>2509</v>
      </c>
      <c r="H21" s="705" t="s">
        <v>2510</v>
      </c>
      <c r="I21" s="238">
        <v>2.8049999999999997</v>
      </c>
      <c r="J21" s="238">
        <v>100</v>
      </c>
      <c r="K21" s="713">
        <v>280.5</v>
      </c>
    </row>
    <row r="22" spans="1:11" ht="14.4" customHeight="1" x14ac:dyDescent="0.3">
      <c r="A22" s="680" t="s">
        <v>493</v>
      </c>
      <c r="B22" s="671" t="s">
        <v>495</v>
      </c>
      <c r="C22" s="705" t="s">
        <v>505</v>
      </c>
      <c r="D22" s="723" t="s">
        <v>506</v>
      </c>
      <c r="E22" s="705" t="s">
        <v>2471</v>
      </c>
      <c r="F22" s="723" t="s">
        <v>2472</v>
      </c>
      <c r="G22" s="705" t="s">
        <v>2511</v>
      </c>
      <c r="H22" s="705" t="s">
        <v>2512</v>
      </c>
      <c r="I22" s="238">
        <v>17.98</v>
      </c>
      <c r="J22" s="238">
        <v>10</v>
      </c>
      <c r="K22" s="713">
        <v>179.8</v>
      </c>
    </row>
    <row r="23" spans="1:11" ht="14.4" customHeight="1" x14ac:dyDescent="0.3">
      <c r="A23" s="680" t="s">
        <v>493</v>
      </c>
      <c r="B23" s="671" t="s">
        <v>495</v>
      </c>
      <c r="C23" s="705" t="s">
        <v>505</v>
      </c>
      <c r="D23" s="723" t="s">
        <v>506</v>
      </c>
      <c r="E23" s="705" t="s">
        <v>2471</v>
      </c>
      <c r="F23" s="723" t="s">
        <v>2472</v>
      </c>
      <c r="G23" s="705" t="s">
        <v>2513</v>
      </c>
      <c r="H23" s="705" t="s">
        <v>2514</v>
      </c>
      <c r="I23" s="238">
        <v>12.1</v>
      </c>
      <c r="J23" s="238">
        <v>5</v>
      </c>
      <c r="K23" s="713">
        <v>60.5</v>
      </c>
    </row>
    <row r="24" spans="1:11" ht="14.4" customHeight="1" x14ac:dyDescent="0.3">
      <c r="A24" s="680" t="s">
        <v>493</v>
      </c>
      <c r="B24" s="671" t="s">
        <v>495</v>
      </c>
      <c r="C24" s="705" t="s">
        <v>505</v>
      </c>
      <c r="D24" s="723" t="s">
        <v>506</v>
      </c>
      <c r="E24" s="705" t="s">
        <v>2471</v>
      </c>
      <c r="F24" s="723" t="s">
        <v>2472</v>
      </c>
      <c r="G24" s="705" t="s">
        <v>2515</v>
      </c>
      <c r="H24" s="705" t="s">
        <v>2516</v>
      </c>
      <c r="I24" s="238">
        <v>2.84</v>
      </c>
      <c r="J24" s="238">
        <v>50</v>
      </c>
      <c r="K24" s="713">
        <v>142</v>
      </c>
    </row>
    <row r="25" spans="1:11" ht="14.4" customHeight="1" x14ac:dyDescent="0.3">
      <c r="A25" s="680" t="s">
        <v>493</v>
      </c>
      <c r="B25" s="671" t="s">
        <v>495</v>
      </c>
      <c r="C25" s="705" t="s">
        <v>505</v>
      </c>
      <c r="D25" s="723" t="s">
        <v>506</v>
      </c>
      <c r="E25" s="705" t="s">
        <v>2471</v>
      </c>
      <c r="F25" s="723" t="s">
        <v>2472</v>
      </c>
      <c r="G25" s="705" t="s">
        <v>2517</v>
      </c>
      <c r="H25" s="705" t="s">
        <v>2518</v>
      </c>
      <c r="I25" s="238">
        <v>13.2</v>
      </c>
      <c r="J25" s="238">
        <v>3</v>
      </c>
      <c r="K25" s="713">
        <v>39.6</v>
      </c>
    </row>
    <row r="26" spans="1:11" ht="14.4" customHeight="1" x14ac:dyDescent="0.3">
      <c r="A26" s="680" t="s">
        <v>493</v>
      </c>
      <c r="B26" s="671" t="s">
        <v>495</v>
      </c>
      <c r="C26" s="705" t="s">
        <v>505</v>
      </c>
      <c r="D26" s="723" t="s">
        <v>506</v>
      </c>
      <c r="E26" s="705" t="s">
        <v>2471</v>
      </c>
      <c r="F26" s="723" t="s">
        <v>2472</v>
      </c>
      <c r="G26" s="705" t="s">
        <v>2519</v>
      </c>
      <c r="H26" s="705" t="s">
        <v>2520</v>
      </c>
      <c r="I26" s="238">
        <v>194.29500000000002</v>
      </c>
      <c r="J26" s="238">
        <v>6</v>
      </c>
      <c r="K26" s="713">
        <v>1165.75</v>
      </c>
    </row>
    <row r="27" spans="1:11" ht="14.4" customHeight="1" x14ac:dyDescent="0.3">
      <c r="A27" s="680" t="s">
        <v>493</v>
      </c>
      <c r="B27" s="671" t="s">
        <v>495</v>
      </c>
      <c r="C27" s="705" t="s">
        <v>505</v>
      </c>
      <c r="D27" s="723" t="s">
        <v>506</v>
      </c>
      <c r="E27" s="705" t="s">
        <v>2471</v>
      </c>
      <c r="F27" s="723" t="s">
        <v>2472</v>
      </c>
      <c r="G27" s="705" t="s">
        <v>2521</v>
      </c>
      <c r="H27" s="705" t="s">
        <v>2522</v>
      </c>
      <c r="I27" s="238">
        <v>21.23</v>
      </c>
      <c r="J27" s="238">
        <v>5</v>
      </c>
      <c r="K27" s="713">
        <v>106.15</v>
      </c>
    </row>
    <row r="28" spans="1:11" ht="14.4" customHeight="1" x14ac:dyDescent="0.3">
      <c r="A28" s="680" t="s">
        <v>493</v>
      </c>
      <c r="B28" s="671" t="s">
        <v>495</v>
      </c>
      <c r="C28" s="705" t="s">
        <v>505</v>
      </c>
      <c r="D28" s="723" t="s">
        <v>506</v>
      </c>
      <c r="E28" s="705" t="s">
        <v>2471</v>
      </c>
      <c r="F28" s="723" t="s">
        <v>2472</v>
      </c>
      <c r="G28" s="705" t="s">
        <v>2523</v>
      </c>
      <c r="H28" s="705" t="s">
        <v>2524</v>
      </c>
      <c r="I28" s="238">
        <v>21.23</v>
      </c>
      <c r="J28" s="238">
        <v>10</v>
      </c>
      <c r="K28" s="713">
        <v>212.3</v>
      </c>
    </row>
    <row r="29" spans="1:11" ht="14.4" customHeight="1" x14ac:dyDescent="0.3">
      <c r="A29" s="680" t="s">
        <v>493</v>
      </c>
      <c r="B29" s="671" t="s">
        <v>495</v>
      </c>
      <c r="C29" s="705" t="s">
        <v>505</v>
      </c>
      <c r="D29" s="723" t="s">
        <v>506</v>
      </c>
      <c r="E29" s="705" t="s">
        <v>2471</v>
      </c>
      <c r="F29" s="723" t="s">
        <v>2472</v>
      </c>
      <c r="G29" s="705" t="s">
        <v>2525</v>
      </c>
      <c r="H29" s="705" t="s">
        <v>2526</v>
      </c>
      <c r="I29" s="238">
        <v>0.47</v>
      </c>
      <c r="J29" s="238">
        <v>20</v>
      </c>
      <c r="K29" s="713">
        <v>9.4</v>
      </c>
    </row>
    <row r="30" spans="1:11" ht="14.4" customHeight="1" x14ac:dyDescent="0.3">
      <c r="A30" s="680" t="s">
        <v>493</v>
      </c>
      <c r="B30" s="671" t="s">
        <v>495</v>
      </c>
      <c r="C30" s="705" t="s">
        <v>505</v>
      </c>
      <c r="D30" s="723" t="s">
        <v>506</v>
      </c>
      <c r="E30" s="705" t="s">
        <v>2471</v>
      </c>
      <c r="F30" s="723" t="s">
        <v>2472</v>
      </c>
      <c r="G30" s="705" t="s">
        <v>2527</v>
      </c>
      <c r="H30" s="705" t="s">
        <v>2528</v>
      </c>
      <c r="I30" s="238">
        <v>9.1999999999999993</v>
      </c>
      <c r="J30" s="238">
        <v>50</v>
      </c>
      <c r="K30" s="713">
        <v>460</v>
      </c>
    </row>
    <row r="31" spans="1:11" ht="14.4" customHeight="1" x14ac:dyDescent="0.3">
      <c r="A31" s="680" t="s">
        <v>493</v>
      </c>
      <c r="B31" s="671" t="s">
        <v>495</v>
      </c>
      <c r="C31" s="705" t="s">
        <v>505</v>
      </c>
      <c r="D31" s="723" t="s">
        <v>506</v>
      </c>
      <c r="E31" s="705" t="s">
        <v>2473</v>
      </c>
      <c r="F31" s="723" t="s">
        <v>2474</v>
      </c>
      <c r="G31" s="705" t="s">
        <v>2529</v>
      </c>
      <c r="H31" s="705" t="s">
        <v>2530</v>
      </c>
      <c r="I31" s="238">
        <v>0.31</v>
      </c>
      <c r="J31" s="238">
        <v>100</v>
      </c>
      <c r="K31" s="713">
        <v>31</v>
      </c>
    </row>
    <row r="32" spans="1:11" ht="14.4" customHeight="1" x14ac:dyDescent="0.3">
      <c r="A32" s="680" t="s">
        <v>493</v>
      </c>
      <c r="B32" s="671" t="s">
        <v>495</v>
      </c>
      <c r="C32" s="705" t="s">
        <v>505</v>
      </c>
      <c r="D32" s="723" t="s">
        <v>506</v>
      </c>
      <c r="E32" s="705" t="s">
        <v>2473</v>
      </c>
      <c r="F32" s="723" t="s">
        <v>2474</v>
      </c>
      <c r="G32" s="705" t="s">
        <v>2531</v>
      </c>
      <c r="H32" s="705" t="s">
        <v>2532</v>
      </c>
      <c r="I32" s="238">
        <v>0.30499999999999999</v>
      </c>
      <c r="J32" s="238">
        <v>200</v>
      </c>
      <c r="K32" s="713">
        <v>61</v>
      </c>
    </row>
    <row r="33" spans="1:11" ht="14.4" customHeight="1" x14ac:dyDescent="0.3">
      <c r="A33" s="680" t="s">
        <v>493</v>
      </c>
      <c r="B33" s="671" t="s">
        <v>495</v>
      </c>
      <c r="C33" s="705" t="s">
        <v>505</v>
      </c>
      <c r="D33" s="723" t="s">
        <v>506</v>
      </c>
      <c r="E33" s="705" t="s">
        <v>2475</v>
      </c>
      <c r="F33" s="723" t="s">
        <v>2476</v>
      </c>
      <c r="G33" s="705" t="s">
        <v>2533</v>
      </c>
      <c r="H33" s="705" t="s">
        <v>2534</v>
      </c>
      <c r="I33" s="238">
        <v>0.73</v>
      </c>
      <c r="J33" s="238">
        <v>200</v>
      </c>
      <c r="K33" s="713">
        <v>146</v>
      </c>
    </row>
    <row r="34" spans="1:11" ht="14.4" customHeight="1" x14ac:dyDescent="0.3">
      <c r="A34" s="680" t="s">
        <v>493</v>
      </c>
      <c r="B34" s="671" t="s">
        <v>495</v>
      </c>
      <c r="C34" s="705" t="s">
        <v>505</v>
      </c>
      <c r="D34" s="723" t="s">
        <v>506</v>
      </c>
      <c r="E34" s="705" t="s">
        <v>2475</v>
      </c>
      <c r="F34" s="723" t="s">
        <v>2476</v>
      </c>
      <c r="G34" s="705" t="s">
        <v>2535</v>
      </c>
      <c r="H34" s="705" t="s">
        <v>2536</v>
      </c>
      <c r="I34" s="238">
        <v>0.72499999999999998</v>
      </c>
      <c r="J34" s="238">
        <v>200</v>
      </c>
      <c r="K34" s="713">
        <v>144.80000000000001</v>
      </c>
    </row>
    <row r="35" spans="1:11" ht="14.4" customHeight="1" x14ac:dyDescent="0.3">
      <c r="A35" s="680" t="s">
        <v>493</v>
      </c>
      <c r="B35" s="671" t="s">
        <v>495</v>
      </c>
      <c r="C35" s="705" t="s">
        <v>505</v>
      </c>
      <c r="D35" s="723" t="s">
        <v>506</v>
      </c>
      <c r="E35" s="705" t="s">
        <v>2475</v>
      </c>
      <c r="F35" s="723" t="s">
        <v>2476</v>
      </c>
      <c r="G35" s="705" t="s">
        <v>2537</v>
      </c>
      <c r="H35" s="705" t="s">
        <v>2538</v>
      </c>
      <c r="I35" s="238">
        <v>0.78</v>
      </c>
      <c r="J35" s="238">
        <v>200</v>
      </c>
      <c r="K35" s="713">
        <v>156</v>
      </c>
    </row>
    <row r="36" spans="1:11" ht="14.4" customHeight="1" x14ac:dyDescent="0.3">
      <c r="A36" s="680" t="s">
        <v>493</v>
      </c>
      <c r="B36" s="671" t="s">
        <v>495</v>
      </c>
      <c r="C36" s="705" t="s">
        <v>505</v>
      </c>
      <c r="D36" s="723" t="s">
        <v>506</v>
      </c>
      <c r="E36" s="705" t="s">
        <v>2467</v>
      </c>
      <c r="F36" s="723" t="s">
        <v>2468</v>
      </c>
      <c r="G36" s="705" t="s">
        <v>2539</v>
      </c>
      <c r="H36" s="705" t="s">
        <v>2540</v>
      </c>
      <c r="I36" s="238">
        <v>139.44</v>
      </c>
      <c r="J36" s="238">
        <v>1</v>
      </c>
      <c r="K36" s="713">
        <v>139.44</v>
      </c>
    </row>
    <row r="37" spans="1:11" ht="14.4" customHeight="1" x14ac:dyDescent="0.3">
      <c r="A37" s="680" t="s">
        <v>493</v>
      </c>
      <c r="B37" s="671" t="s">
        <v>495</v>
      </c>
      <c r="C37" s="705" t="s">
        <v>505</v>
      </c>
      <c r="D37" s="723" t="s">
        <v>506</v>
      </c>
      <c r="E37" s="705" t="s">
        <v>2467</v>
      </c>
      <c r="F37" s="723" t="s">
        <v>2468</v>
      </c>
      <c r="G37" s="705" t="s">
        <v>2541</v>
      </c>
      <c r="H37" s="705" t="s">
        <v>2542</v>
      </c>
      <c r="I37" s="238">
        <v>139.44</v>
      </c>
      <c r="J37" s="238">
        <v>1</v>
      </c>
      <c r="K37" s="713">
        <v>139.44</v>
      </c>
    </row>
    <row r="38" spans="1:11" ht="14.4" customHeight="1" x14ac:dyDescent="0.3">
      <c r="A38" s="680" t="s">
        <v>493</v>
      </c>
      <c r="B38" s="671" t="s">
        <v>495</v>
      </c>
      <c r="C38" s="705" t="s">
        <v>511</v>
      </c>
      <c r="D38" s="723" t="s">
        <v>512</v>
      </c>
      <c r="E38" s="705" t="s">
        <v>2469</v>
      </c>
      <c r="F38" s="723" t="s">
        <v>2470</v>
      </c>
      <c r="G38" s="705" t="s">
        <v>2543</v>
      </c>
      <c r="H38" s="705" t="s">
        <v>2544</v>
      </c>
      <c r="I38" s="238">
        <v>3.78</v>
      </c>
      <c r="J38" s="238">
        <v>20</v>
      </c>
      <c r="K38" s="713">
        <v>75.599999999999994</v>
      </c>
    </row>
    <row r="39" spans="1:11" ht="14.4" customHeight="1" x14ac:dyDescent="0.3">
      <c r="A39" s="680" t="s">
        <v>493</v>
      </c>
      <c r="B39" s="671" t="s">
        <v>495</v>
      </c>
      <c r="C39" s="705" t="s">
        <v>511</v>
      </c>
      <c r="D39" s="723" t="s">
        <v>512</v>
      </c>
      <c r="E39" s="705" t="s">
        <v>2469</v>
      </c>
      <c r="F39" s="723" t="s">
        <v>2470</v>
      </c>
      <c r="G39" s="705" t="s">
        <v>2545</v>
      </c>
      <c r="H39" s="705" t="s">
        <v>2546</v>
      </c>
      <c r="I39" s="238">
        <v>1.38</v>
      </c>
      <c r="J39" s="238">
        <v>20</v>
      </c>
      <c r="K39" s="713">
        <v>27.6</v>
      </c>
    </row>
    <row r="40" spans="1:11" ht="14.4" customHeight="1" x14ac:dyDescent="0.3">
      <c r="A40" s="680" t="s">
        <v>493</v>
      </c>
      <c r="B40" s="671" t="s">
        <v>495</v>
      </c>
      <c r="C40" s="705" t="s">
        <v>511</v>
      </c>
      <c r="D40" s="723" t="s">
        <v>512</v>
      </c>
      <c r="E40" s="705" t="s">
        <v>2469</v>
      </c>
      <c r="F40" s="723" t="s">
        <v>2470</v>
      </c>
      <c r="G40" s="705" t="s">
        <v>2483</v>
      </c>
      <c r="H40" s="705" t="s">
        <v>2484</v>
      </c>
      <c r="I40" s="238">
        <v>8.58</v>
      </c>
      <c r="J40" s="238">
        <v>5</v>
      </c>
      <c r="K40" s="713">
        <v>42.9</v>
      </c>
    </row>
    <row r="41" spans="1:11" ht="14.4" customHeight="1" x14ac:dyDescent="0.3">
      <c r="A41" s="680" t="s">
        <v>493</v>
      </c>
      <c r="B41" s="671" t="s">
        <v>495</v>
      </c>
      <c r="C41" s="705" t="s">
        <v>511</v>
      </c>
      <c r="D41" s="723" t="s">
        <v>512</v>
      </c>
      <c r="E41" s="705" t="s">
        <v>2469</v>
      </c>
      <c r="F41" s="723" t="s">
        <v>2470</v>
      </c>
      <c r="G41" s="705" t="s">
        <v>2547</v>
      </c>
      <c r="H41" s="705" t="s">
        <v>2548</v>
      </c>
      <c r="I41" s="238">
        <v>13.02</v>
      </c>
      <c r="J41" s="238">
        <v>1</v>
      </c>
      <c r="K41" s="713">
        <v>13.02</v>
      </c>
    </row>
    <row r="42" spans="1:11" ht="14.4" customHeight="1" x14ac:dyDescent="0.3">
      <c r="A42" s="680" t="s">
        <v>493</v>
      </c>
      <c r="B42" s="671" t="s">
        <v>495</v>
      </c>
      <c r="C42" s="705" t="s">
        <v>511</v>
      </c>
      <c r="D42" s="723" t="s">
        <v>512</v>
      </c>
      <c r="E42" s="705" t="s">
        <v>2469</v>
      </c>
      <c r="F42" s="723" t="s">
        <v>2470</v>
      </c>
      <c r="G42" s="705" t="s">
        <v>2485</v>
      </c>
      <c r="H42" s="705" t="s">
        <v>2486</v>
      </c>
      <c r="I42" s="238">
        <v>27.94</v>
      </c>
      <c r="J42" s="238">
        <v>1</v>
      </c>
      <c r="K42" s="713">
        <v>27.94</v>
      </c>
    </row>
    <row r="43" spans="1:11" ht="14.4" customHeight="1" x14ac:dyDescent="0.3">
      <c r="A43" s="680" t="s">
        <v>493</v>
      </c>
      <c r="B43" s="671" t="s">
        <v>495</v>
      </c>
      <c r="C43" s="705" t="s">
        <v>511</v>
      </c>
      <c r="D43" s="723" t="s">
        <v>512</v>
      </c>
      <c r="E43" s="705" t="s">
        <v>2469</v>
      </c>
      <c r="F43" s="723" t="s">
        <v>2470</v>
      </c>
      <c r="G43" s="705" t="s">
        <v>2549</v>
      </c>
      <c r="H43" s="705" t="s">
        <v>2550</v>
      </c>
      <c r="I43" s="238">
        <v>98.38</v>
      </c>
      <c r="J43" s="238">
        <v>1</v>
      </c>
      <c r="K43" s="713">
        <v>98.38</v>
      </c>
    </row>
    <row r="44" spans="1:11" ht="14.4" customHeight="1" x14ac:dyDescent="0.3">
      <c r="A44" s="680" t="s">
        <v>493</v>
      </c>
      <c r="B44" s="671" t="s">
        <v>495</v>
      </c>
      <c r="C44" s="705" t="s">
        <v>511</v>
      </c>
      <c r="D44" s="723" t="s">
        <v>512</v>
      </c>
      <c r="E44" s="705" t="s">
        <v>2471</v>
      </c>
      <c r="F44" s="723" t="s">
        <v>2472</v>
      </c>
      <c r="G44" s="705" t="s">
        <v>2551</v>
      </c>
      <c r="H44" s="705" t="s">
        <v>2552</v>
      </c>
      <c r="I44" s="238">
        <v>5.2</v>
      </c>
      <c r="J44" s="238">
        <v>20</v>
      </c>
      <c r="K44" s="713">
        <v>104</v>
      </c>
    </row>
    <row r="45" spans="1:11" ht="14.4" customHeight="1" x14ac:dyDescent="0.3">
      <c r="A45" s="680" t="s">
        <v>493</v>
      </c>
      <c r="B45" s="671" t="s">
        <v>495</v>
      </c>
      <c r="C45" s="705" t="s">
        <v>511</v>
      </c>
      <c r="D45" s="723" t="s">
        <v>512</v>
      </c>
      <c r="E45" s="705" t="s">
        <v>2471</v>
      </c>
      <c r="F45" s="723" t="s">
        <v>2472</v>
      </c>
      <c r="G45" s="705" t="s">
        <v>2491</v>
      </c>
      <c r="H45" s="705" t="s">
        <v>2492</v>
      </c>
      <c r="I45" s="238">
        <v>3.51</v>
      </c>
      <c r="J45" s="238">
        <v>20</v>
      </c>
      <c r="K45" s="713">
        <v>70.2</v>
      </c>
    </row>
    <row r="46" spans="1:11" ht="14.4" customHeight="1" x14ac:dyDescent="0.3">
      <c r="A46" s="680" t="s">
        <v>493</v>
      </c>
      <c r="B46" s="671" t="s">
        <v>495</v>
      </c>
      <c r="C46" s="705" t="s">
        <v>511</v>
      </c>
      <c r="D46" s="723" t="s">
        <v>512</v>
      </c>
      <c r="E46" s="705" t="s">
        <v>2471</v>
      </c>
      <c r="F46" s="723" t="s">
        <v>2472</v>
      </c>
      <c r="G46" s="705" t="s">
        <v>2553</v>
      </c>
      <c r="H46" s="705" t="s">
        <v>2554</v>
      </c>
      <c r="I46" s="238">
        <v>2.84</v>
      </c>
      <c r="J46" s="238">
        <v>50</v>
      </c>
      <c r="K46" s="713">
        <v>142</v>
      </c>
    </row>
    <row r="47" spans="1:11" ht="14.4" customHeight="1" x14ac:dyDescent="0.3">
      <c r="A47" s="680" t="s">
        <v>493</v>
      </c>
      <c r="B47" s="671" t="s">
        <v>495</v>
      </c>
      <c r="C47" s="705" t="s">
        <v>511</v>
      </c>
      <c r="D47" s="723" t="s">
        <v>512</v>
      </c>
      <c r="E47" s="705" t="s">
        <v>2471</v>
      </c>
      <c r="F47" s="723" t="s">
        <v>2472</v>
      </c>
      <c r="G47" s="705" t="s">
        <v>2507</v>
      </c>
      <c r="H47" s="705" t="s">
        <v>2508</v>
      </c>
      <c r="I47" s="238">
        <v>0.02</v>
      </c>
      <c r="J47" s="238">
        <v>50</v>
      </c>
      <c r="K47" s="713">
        <v>1</v>
      </c>
    </row>
    <row r="48" spans="1:11" ht="14.4" customHeight="1" x14ac:dyDescent="0.3">
      <c r="A48" s="680" t="s">
        <v>493</v>
      </c>
      <c r="B48" s="671" t="s">
        <v>495</v>
      </c>
      <c r="C48" s="705" t="s">
        <v>511</v>
      </c>
      <c r="D48" s="723" t="s">
        <v>512</v>
      </c>
      <c r="E48" s="705" t="s">
        <v>2471</v>
      </c>
      <c r="F48" s="723" t="s">
        <v>2472</v>
      </c>
      <c r="G48" s="705" t="s">
        <v>2555</v>
      </c>
      <c r="H48" s="705" t="s">
        <v>2556</v>
      </c>
      <c r="I48" s="238">
        <v>1.99</v>
      </c>
      <c r="J48" s="238">
        <v>20</v>
      </c>
      <c r="K48" s="713">
        <v>39.799999999999997</v>
      </c>
    </row>
    <row r="49" spans="1:11" ht="14.4" customHeight="1" x14ac:dyDescent="0.3">
      <c r="A49" s="680" t="s">
        <v>493</v>
      </c>
      <c r="B49" s="671" t="s">
        <v>495</v>
      </c>
      <c r="C49" s="705" t="s">
        <v>511</v>
      </c>
      <c r="D49" s="723" t="s">
        <v>512</v>
      </c>
      <c r="E49" s="705" t="s">
        <v>2471</v>
      </c>
      <c r="F49" s="723" t="s">
        <v>2472</v>
      </c>
      <c r="G49" s="705" t="s">
        <v>2513</v>
      </c>
      <c r="H49" s="705" t="s">
        <v>2514</v>
      </c>
      <c r="I49" s="238">
        <v>12.1</v>
      </c>
      <c r="J49" s="238">
        <v>5</v>
      </c>
      <c r="K49" s="713">
        <v>60.5</v>
      </c>
    </row>
    <row r="50" spans="1:11" ht="14.4" customHeight="1" x14ac:dyDescent="0.3">
      <c r="A50" s="680" t="s">
        <v>493</v>
      </c>
      <c r="B50" s="671" t="s">
        <v>495</v>
      </c>
      <c r="C50" s="705" t="s">
        <v>511</v>
      </c>
      <c r="D50" s="723" t="s">
        <v>512</v>
      </c>
      <c r="E50" s="705" t="s">
        <v>2471</v>
      </c>
      <c r="F50" s="723" t="s">
        <v>2472</v>
      </c>
      <c r="G50" s="705" t="s">
        <v>2557</v>
      </c>
      <c r="H50" s="705" t="s">
        <v>2558</v>
      </c>
      <c r="I50" s="238">
        <v>21.24</v>
      </c>
      <c r="J50" s="238">
        <v>5</v>
      </c>
      <c r="K50" s="713">
        <v>106.2</v>
      </c>
    </row>
    <row r="51" spans="1:11" ht="14.4" customHeight="1" x14ac:dyDescent="0.3">
      <c r="A51" s="680" t="s">
        <v>493</v>
      </c>
      <c r="B51" s="671" t="s">
        <v>495</v>
      </c>
      <c r="C51" s="705" t="s">
        <v>511</v>
      </c>
      <c r="D51" s="723" t="s">
        <v>512</v>
      </c>
      <c r="E51" s="705" t="s">
        <v>2471</v>
      </c>
      <c r="F51" s="723" t="s">
        <v>2472</v>
      </c>
      <c r="G51" s="705" t="s">
        <v>2527</v>
      </c>
      <c r="H51" s="705" t="s">
        <v>2528</v>
      </c>
      <c r="I51" s="238">
        <v>9.1999999999999993</v>
      </c>
      <c r="J51" s="238">
        <v>50</v>
      </c>
      <c r="K51" s="713">
        <v>460</v>
      </c>
    </row>
    <row r="52" spans="1:11" ht="14.4" customHeight="1" x14ac:dyDescent="0.3">
      <c r="A52" s="680" t="s">
        <v>493</v>
      </c>
      <c r="B52" s="671" t="s">
        <v>495</v>
      </c>
      <c r="C52" s="705" t="s">
        <v>511</v>
      </c>
      <c r="D52" s="723" t="s">
        <v>512</v>
      </c>
      <c r="E52" s="705" t="s">
        <v>2475</v>
      </c>
      <c r="F52" s="723" t="s">
        <v>2476</v>
      </c>
      <c r="G52" s="705" t="s">
        <v>2559</v>
      </c>
      <c r="H52" s="705" t="s">
        <v>2560</v>
      </c>
      <c r="I52" s="238">
        <v>0.77</v>
      </c>
      <c r="J52" s="238">
        <v>600</v>
      </c>
      <c r="K52" s="713">
        <v>462</v>
      </c>
    </row>
    <row r="53" spans="1:11" ht="14.4" customHeight="1" x14ac:dyDescent="0.3">
      <c r="A53" s="680" t="s">
        <v>493</v>
      </c>
      <c r="B53" s="671" t="s">
        <v>495</v>
      </c>
      <c r="C53" s="705" t="s">
        <v>513</v>
      </c>
      <c r="D53" s="723" t="s">
        <v>514</v>
      </c>
      <c r="E53" s="705" t="s">
        <v>2469</v>
      </c>
      <c r="F53" s="723" t="s">
        <v>2470</v>
      </c>
      <c r="G53" s="705" t="s">
        <v>2547</v>
      </c>
      <c r="H53" s="705" t="s">
        <v>2548</v>
      </c>
      <c r="I53" s="238">
        <v>13.02</v>
      </c>
      <c r="J53" s="238">
        <v>8</v>
      </c>
      <c r="K53" s="713">
        <v>104.16</v>
      </c>
    </row>
    <row r="54" spans="1:11" ht="14.4" customHeight="1" x14ac:dyDescent="0.3">
      <c r="A54" s="680" t="s">
        <v>493</v>
      </c>
      <c r="B54" s="671" t="s">
        <v>495</v>
      </c>
      <c r="C54" s="705" t="s">
        <v>513</v>
      </c>
      <c r="D54" s="723" t="s">
        <v>514</v>
      </c>
      <c r="E54" s="705" t="s">
        <v>2471</v>
      </c>
      <c r="F54" s="723" t="s">
        <v>2472</v>
      </c>
      <c r="G54" s="705" t="s">
        <v>2491</v>
      </c>
      <c r="H54" s="705" t="s">
        <v>2492</v>
      </c>
      <c r="I54" s="238">
        <v>3.51</v>
      </c>
      <c r="J54" s="238">
        <v>100</v>
      </c>
      <c r="K54" s="713">
        <v>351</v>
      </c>
    </row>
    <row r="55" spans="1:11" ht="14.4" customHeight="1" x14ac:dyDescent="0.3">
      <c r="A55" s="680" t="s">
        <v>493</v>
      </c>
      <c r="B55" s="671" t="s">
        <v>495</v>
      </c>
      <c r="C55" s="705" t="s">
        <v>513</v>
      </c>
      <c r="D55" s="723" t="s">
        <v>514</v>
      </c>
      <c r="E55" s="705" t="s">
        <v>2471</v>
      </c>
      <c r="F55" s="723" t="s">
        <v>2472</v>
      </c>
      <c r="G55" s="705" t="s">
        <v>2561</v>
      </c>
      <c r="H55" s="705" t="s">
        <v>2562</v>
      </c>
      <c r="I55" s="238">
        <v>0.42</v>
      </c>
      <c r="J55" s="238">
        <v>100</v>
      </c>
      <c r="K55" s="713">
        <v>42</v>
      </c>
    </row>
    <row r="56" spans="1:11" ht="14.4" customHeight="1" x14ac:dyDescent="0.3">
      <c r="A56" s="680" t="s">
        <v>493</v>
      </c>
      <c r="B56" s="671" t="s">
        <v>495</v>
      </c>
      <c r="C56" s="705" t="s">
        <v>513</v>
      </c>
      <c r="D56" s="723" t="s">
        <v>514</v>
      </c>
      <c r="E56" s="705" t="s">
        <v>2471</v>
      </c>
      <c r="F56" s="723" t="s">
        <v>2472</v>
      </c>
      <c r="G56" s="705" t="s">
        <v>2501</v>
      </c>
      <c r="H56" s="705" t="s">
        <v>2502</v>
      </c>
      <c r="I56" s="238">
        <v>1.78</v>
      </c>
      <c r="J56" s="238">
        <v>50</v>
      </c>
      <c r="K56" s="713">
        <v>89</v>
      </c>
    </row>
    <row r="57" spans="1:11" ht="14.4" customHeight="1" x14ac:dyDescent="0.3">
      <c r="A57" s="680" t="s">
        <v>493</v>
      </c>
      <c r="B57" s="671" t="s">
        <v>495</v>
      </c>
      <c r="C57" s="705" t="s">
        <v>513</v>
      </c>
      <c r="D57" s="723" t="s">
        <v>514</v>
      </c>
      <c r="E57" s="705" t="s">
        <v>2471</v>
      </c>
      <c r="F57" s="723" t="s">
        <v>2472</v>
      </c>
      <c r="G57" s="705" t="s">
        <v>2507</v>
      </c>
      <c r="H57" s="705" t="s">
        <v>2508</v>
      </c>
      <c r="I57" s="238">
        <v>0.01</v>
      </c>
      <c r="J57" s="238">
        <v>50</v>
      </c>
      <c r="K57" s="713">
        <v>0.5</v>
      </c>
    </row>
    <row r="58" spans="1:11" ht="14.4" customHeight="1" thickBot="1" x14ac:dyDescent="0.35">
      <c r="A58" s="637" t="s">
        <v>493</v>
      </c>
      <c r="B58" s="673" t="s">
        <v>495</v>
      </c>
      <c r="C58" s="709" t="s">
        <v>513</v>
      </c>
      <c r="D58" s="724" t="s">
        <v>514</v>
      </c>
      <c r="E58" s="709" t="s">
        <v>2475</v>
      </c>
      <c r="F58" s="724" t="s">
        <v>2476</v>
      </c>
      <c r="G58" s="709" t="s">
        <v>2535</v>
      </c>
      <c r="H58" s="709" t="s">
        <v>2536</v>
      </c>
      <c r="I58" s="674">
        <v>0.73499999999999999</v>
      </c>
      <c r="J58" s="674">
        <v>200</v>
      </c>
      <c r="K58" s="714">
        <v>147.21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5" width="12.21875" hidden="1" customWidth="1"/>
    <col min="6" max="6" width="12.21875" customWidth="1"/>
    <col min="7" max="7" width="12.21875" hidden="1" customWidth="1"/>
    <col min="8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520" t="s">
        <v>134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15" thickBot="1" x14ac:dyDescent="0.35">
      <c r="A2" s="389" t="s">
        <v>298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x14ac:dyDescent="0.3">
      <c r="A3" s="410" t="s">
        <v>292</v>
      </c>
      <c r="B3" s="522" t="s">
        <v>270</v>
      </c>
      <c r="C3" s="391">
        <v>0</v>
      </c>
      <c r="D3" s="392">
        <v>101</v>
      </c>
      <c r="E3" s="413">
        <v>203</v>
      </c>
      <c r="F3" s="392" t="s">
        <v>250</v>
      </c>
      <c r="G3" s="392" t="s">
        <v>251</v>
      </c>
      <c r="H3" s="392" t="s">
        <v>252</v>
      </c>
      <c r="I3" s="392" t="s">
        <v>253</v>
      </c>
      <c r="J3" s="392" t="s">
        <v>254</v>
      </c>
      <c r="K3" s="392">
        <v>930</v>
      </c>
      <c r="L3" s="393">
        <v>940</v>
      </c>
    </row>
    <row r="4" spans="1:12" ht="60.6" outlineLevel="1" thickBot="1" x14ac:dyDescent="0.35">
      <c r="A4" s="411">
        <v>2014</v>
      </c>
      <c r="B4" s="523"/>
      <c r="C4" s="394" t="s">
        <v>271</v>
      </c>
      <c r="D4" s="395" t="s">
        <v>272</v>
      </c>
      <c r="E4" s="414" t="s">
        <v>273</v>
      </c>
      <c r="F4" s="395" t="s">
        <v>274</v>
      </c>
      <c r="G4" s="395" t="s">
        <v>275</v>
      </c>
      <c r="H4" s="395" t="s">
        <v>276</v>
      </c>
      <c r="I4" s="395" t="s">
        <v>277</v>
      </c>
      <c r="J4" s="395" t="s">
        <v>278</v>
      </c>
      <c r="K4" s="395" t="s">
        <v>279</v>
      </c>
      <c r="L4" s="396" t="s">
        <v>280</v>
      </c>
    </row>
    <row r="5" spans="1:12" x14ac:dyDescent="0.3">
      <c r="A5" s="397" t="s">
        <v>281</v>
      </c>
      <c r="B5" s="441"/>
      <c r="C5" s="442"/>
      <c r="D5" s="443"/>
      <c r="E5" s="443"/>
      <c r="F5" s="443"/>
      <c r="G5" s="443"/>
      <c r="H5" s="443"/>
      <c r="I5" s="443"/>
      <c r="J5" s="443"/>
      <c r="K5" s="443"/>
      <c r="L5" s="444"/>
    </row>
    <row r="6" spans="1:12" ht="15" collapsed="1" thickBot="1" x14ac:dyDescent="0.35">
      <c r="A6" s="398" t="s">
        <v>97</v>
      </c>
      <c r="B6" s="445">
        <f xml:space="preserve">
TRUNC(IF($A$4&lt;=12,SUMIFS('ON Data'!D:D,'ON Data'!$B:$B,$A$4,'ON Data'!$C:$C,1),SUMIFS('ON Data'!D:D,'ON Data'!$C:$C,1)/'ON Data'!$B$3),1)</f>
        <v>63.9</v>
      </c>
      <c r="C6" s="446">
        <f xml:space="preserve">
TRUNC(IF($A$4&lt;=12,SUMIFS('ON Data'!E:E,'ON Data'!$B:$B,$A$4,'ON Data'!$C:$C,1),SUMIFS('ON Data'!E:E,'ON Data'!$C:$C,1)/'ON Data'!$B$3),1)</f>
        <v>0</v>
      </c>
      <c r="D6" s="447">
        <f xml:space="preserve">
TRUNC(IF($A$4&lt;=12,SUMIFS('ON Data'!F:F,'ON Data'!$B:$B,$A$4,'ON Data'!$C:$C,1),SUMIFS('ON Data'!F:F,'ON Data'!$C:$C,1)/'ON Data'!$B$3),1)</f>
        <v>15.2</v>
      </c>
      <c r="E6" s="447">
        <f xml:space="preserve">
TRUNC(IF($A$4&lt;=12,SUMIFS('ON Data'!H:H,'ON Data'!$B:$B,$A$4,'ON Data'!$C:$C,1),SUMIFS('ON Data'!H:H,'ON Data'!$C:$C,1)/'ON Data'!$B$3),1)</f>
        <v>0</v>
      </c>
      <c r="F6" s="447">
        <f xml:space="preserve">
TRUNC(IF($A$4&lt;=12,SUMIFS('ON Data'!I:I,'ON Data'!$B:$B,$A$4,'ON Data'!$C:$C,1),SUMIFS('ON Data'!I:I,'ON Data'!$C:$C,1)/'ON Data'!$B$3),1)</f>
        <v>32</v>
      </c>
      <c r="G6" s="447">
        <f xml:space="preserve">
TRUNC(IF($A$4&lt;=12,SUMIFS('ON Data'!J:J,'ON Data'!$B:$B,$A$4,'ON Data'!$C:$C,1),SUMIFS('ON Data'!J:J,'ON Data'!$C:$C,1)/'ON Data'!$B$3),1)</f>
        <v>0</v>
      </c>
      <c r="H6" s="447">
        <f xml:space="preserve">
TRUNC(IF($A$4&lt;=12,SUMIFS('ON Data'!K:K,'ON Data'!$B:$B,$A$4,'ON Data'!$C:$C,1),SUMIFS('ON Data'!K:K,'ON Data'!$C:$C,1)/'ON Data'!$B$3),1)</f>
        <v>5.6</v>
      </c>
      <c r="I6" s="447">
        <f xml:space="preserve">
TRUNC(IF($A$4&lt;=12,SUMIFS('ON Data'!L:L,'ON Data'!$B:$B,$A$4,'ON Data'!$C:$C,1),SUMIFS('ON Data'!L:L,'ON Data'!$C:$C,1)/'ON Data'!$B$3),1)</f>
        <v>9</v>
      </c>
      <c r="J6" s="447">
        <f xml:space="preserve">
TRUNC(IF($A$4&lt;=12,SUMIFS('ON Data'!M:M,'ON Data'!$B:$B,$A$4,'ON Data'!$C:$C,1),SUMIFS('ON Data'!M:M,'ON Data'!$C:$C,1)/'ON Data'!$B$3),1)</f>
        <v>0</v>
      </c>
      <c r="K6" s="447">
        <f xml:space="preserve">
TRUNC(IF($A$4&lt;=12,SUMIFS('ON Data'!N:N,'ON Data'!$B:$B,$A$4,'ON Data'!$C:$C,1),SUMIFS('ON Data'!N:N,'ON Data'!$C:$C,1)/'ON Data'!$B$3),1)</f>
        <v>2</v>
      </c>
      <c r="L6" s="44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398" t="s">
        <v>135</v>
      </c>
      <c r="B7" s="445"/>
      <c r="C7" s="449"/>
      <c r="D7" s="447"/>
      <c r="E7" s="447"/>
      <c r="F7" s="447"/>
      <c r="G7" s="447"/>
      <c r="H7" s="447"/>
      <c r="I7" s="447"/>
      <c r="J7" s="447"/>
      <c r="K7" s="447"/>
      <c r="L7" s="448"/>
    </row>
    <row r="8" spans="1:12" ht="15" hidden="1" outlineLevel="1" thickBot="1" x14ac:dyDescent="0.35">
      <c r="A8" s="398" t="s">
        <v>99</v>
      </c>
      <c r="B8" s="445"/>
      <c r="C8" s="449"/>
      <c r="D8" s="447"/>
      <c r="E8" s="447"/>
      <c r="F8" s="447"/>
      <c r="G8" s="447"/>
      <c r="H8" s="447"/>
      <c r="I8" s="447"/>
      <c r="J8" s="447"/>
      <c r="K8" s="447"/>
      <c r="L8" s="448"/>
    </row>
    <row r="9" spans="1:12" ht="15" hidden="1" outlineLevel="1" thickBot="1" x14ac:dyDescent="0.35">
      <c r="A9" s="399" t="s">
        <v>72</v>
      </c>
      <c r="B9" s="450"/>
      <c r="C9" s="451"/>
      <c r="D9" s="452"/>
      <c r="E9" s="452"/>
      <c r="F9" s="452"/>
      <c r="G9" s="452"/>
      <c r="H9" s="452"/>
      <c r="I9" s="452"/>
      <c r="J9" s="452"/>
      <c r="K9" s="452"/>
      <c r="L9" s="453"/>
    </row>
    <row r="10" spans="1:12" x14ac:dyDescent="0.3">
      <c r="A10" s="400" t="s">
        <v>282</v>
      </c>
      <c r="B10" s="415"/>
      <c r="C10" s="416"/>
      <c r="D10" s="417"/>
      <c r="E10" s="417"/>
      <c r="F10" s="417"/>
      <c r="G10" s="417"/>
      <c r="H10" s="417"/>
      <c r="I10" s="417"/>
      <c r="J10" s="417"/>
      <c r="K10" s="417"/>
      <c r="L10" s="418"/>
    </row>
    <row r="11" spans="1:12" x14ac:dyDescent="0.3">
      <c r="A11" s="401" t="s">
        <v>283</v>
      </c>
      <c r="B11" s="419">
        <f xml:space="preserve">
IF($A$4&lt;=12,SUMIFS('ON Data'!D:D,'ON Data'!$B:$B,$A$4,'ON Data'!$C:$C,2),SUMIFS('ON Data'!D:D,'ON Data'!$C:$C,2))</f>
        <v>19126.45</v>
      </c>
      <c r="C11" s="420">
        <f xml:space="preserve">
IF($A$4&lt;=12,SUMIFS('ON Data'!E:E,'ON Data'!$B:$B,$A$4,'ON Data'!$C:$C,2),SUMIFS('ON Data'!E:E,'ON Data'!$C:$C,2))</f>
        <v>0</v>
      </c>
      <c r="D11" s="421">
        <f xml:space="preserve">
IF($A$4&lt;=12,SUMIFS('ON Data'!F:F,'ON Data'!$B:$B,$A$4,'ON Data'!$C:$C,2),SUMIFS('ON Data'!F:F,'ON Data'!$C:$C,2))</f>
        <v>4419.6000000000004</v>
      </c>
      <c r="E11" s="421">
        <f xml:space="preserve">
IF($A$4&lt;=12,SUMIFS('ON Data'!H:H,'ON Data'!$B:$B,$A$4,'ON Data'!$C:$C,2),SUMIFS('ON Data'!H:H,'ON Data'!$C:$C,2))</f>
        <v>0</v>
      </c>
      <c r="F11" s="421">
        <f xml:space="preserve">
IF($A$4&lt;=12,SUMIFS('ON Data'!I:I,'ON Data'!$B:$B,$A$4,'ON Data'!$C:$C,2),SUMIFS('ON Data'!I:I,'ON Data'!$C:$C,2))</f>
        <v>9592.5</v>
      </c>
      <c r="G11" s="421">
        <f xml:space="preserve">
IF($A$4&lt;=12,SUMIFS('ON Data'!J:J,'ON Data'!$B:$B,$A$4,'ON Data'!$C:$C,2),SUMIFS('ON Data'!J:J,'ON Data'!$C:$C,2))</f>
        <v>0</v>
      </c>
      <c r="H11" s="421">
        <f xml:space="preserve">
IF($A$4&lt;=12,SUMIFS('ON Data'!K:K,'ON Data'!$B:$B,$A$4,'ON Data'!$C:$C,2),SUMIFS('ON Data'!K:K,'ON Data'!$C:$C,2))</f>
        <v>1747.6</v>
      </c>
      <c r="I11" s="421">
        <f xml:space="preserve">
IF($A$4&lt;=12,SUMIFS('ON Data'!L:L,'ON Data'!$B:$B,$A$4,'ON Data'!$C:$C,2),SUMIFS('ON Data'!L:L,'ON Data'!$C:$C,2))</f>
        <v>2702.75</v>
      </c>
      <c r="J11" s="421">
        <f xml:space="preserve">
IF($A$4&lt;=12,SUMIFS('ON Data'!M:M,'ON Data'!$B:$B,$A$4,'ON Data'!$C:$C,2),SUMIFS('ON Data'!M:M,'ON Data'!$C:$C,2))</f>
        <v>0</v>
      </c>
      <c r="K11" s="421">
        <f xml:space="preserve">
IF($A$4&lt;=12,SUMIFS('ON Data'!N:N,'ON Data'!$B:$B,$A$4,'ON Data'!$C:$C,2),SUMIFS('ON Data'!N:N,'ON Data'!$C:$C,2))</f>
        <v>664</v>
      </c>
      <c r="L11" s="422">
        <f xml:space="preserve">
IF($A$4&lt;=12,SUMIFS('ON Data'!O:O,'ON Data'!$B:$B,$A$4,'ON Data'!$C:$C,2),SUMIFS('ON Data'!O:O,'ON Data'!$C:$C,2))</f>
        <v>0</v>
      </c>
    </row>
    <row r="12" spans="1:12" x14ac:dyDescent="0.3">
      <c r="A12" s="401" t="s">
        <v>284</v>
      </c>
      <c r="B12" s="419">
        <f xml:space="preserve">
IF($A$4&lt;=12,SUMIFS('ON Data'!D:D,'ON Data'!$B:$B,$A$4,'ON Data'!$C:$C,3),SUMIFS('ON Data'!D:D,'ON Data'!$C:$C,3))</f>
        <v>50</v>
      </c>
      <c r="C12" s="420">
        <f xml:space="preserve">
IF($A$4&lt;=12,SUMIFS('ON Data'!E:E,'ON Data'!$B:$B,$A$4,'ON Data'!$C:$C,3),SUMIFS('ON Data'!E:E,'ON Data'!$C:$C,3))</f>
        <v>0</v>
      </c>
      <c r="D12" s="421">
        <f xml:space="preserve">
IF($A$4&lt;=12,SUMIFS('ON Data'!F:F,'ON Data'!$B:$B,$A$4,'ON Data'!$C:$C,3),SUMIFS('ON Data'!F:F,'ON Data'!$C:$C,3))</f>
        <v>50</v>
      </c>
      <c r="E12" s="421">
        <f xml:space="preserve">
IF($A$4&lt;=12,SUMIFS('ON Data'!H:H,'ON Data'!$B:$B,$A$4,'ON Data'!$C:$C,3),SUMIFS('ON Data'!H:H,'ON Data'!$C:$C,3))</f>
        <v>0</v>
      </c>
      <c r="F12" s="421">
        <f xml:space="preserve">
IF($A$4&lt;=12,SUMIFS('ON Data'!I:I,'ON Data'!$B:$B,$A$4,'ON Data'!$C:$C,3),SUMIFS('ON Data'!I:I,'ON Data'!$C:$C,3))</f>
        <v>0</v>
      </c>
      <c r="G12" s="421">
        <f xml:space="preserve">
IF($A$4&lt;=12,SUMIFS('ON Data'!J:J,'ON Data'!$B:$B,$A$4,'ON Data'!$C:$C,3),SUMIFS('ON Data'!J:J,'ON Data'!$C:$C,3))</f>
        <v>0</v>
      </c>
      <c r="H12" s="421">
        <f xml:space="preserve">
IF($A$4&lt;=12,SUMIFS('ON Data'!K:K,'ON Data'!$B:$B,$A$4,'ON Data'!$C:$C,3),SUMIFS('ON Data'!K:K,'ON Data'!$C:$C,3))</f>
        <v>0</v>
      </c>
      <c r="I12" s="421">
        <f xml:space="preserve">
IF($A$4&lt;=12,SUMIFS('ON Data'!L:L,'ON Data'!$B:$B,$A$4,'ON Data'!$C:$C,3),SUMIFS('ON Data'!L:L,'ON Data'!$C:$C,3))</f>
        <v>0</v>
      </c>
      <c r="J12" s="421">
        <f xml:space="preserve">
IF($A$4&lt;=12,SUMIFS('ON Data'!M:M,'ON Data'!$B:$B,$A$4,'ON Data'!$C:$C,3),SUMIFS('ON Data'!M:M,'ON Data'!$C:$C,3))</f>
        <v>0</v>
      </c>
      <c r="K12" s="421">
        <f xml:space="preserve">
IF($A$4&lt;=12,SUMIFS('ON Data'!N:N,'ON Data'!$B:$B,$A$4,'ON Data'!$C:$C,3),SUMIFS('ON Data'!N:N,'ON Data'!$C:$C,3))</f>
        <v>0</v>
      </c>
      <c r="L12" s="422">
        <f xml:space="preserve">
IF($A$4&lt;=12,SUMIFS('ON Data'!O:O,'ON Data'!$B:$B,$A$4,'ON Data'!$C:$C,3),SUMIFS('ON Data'!O:O,'ON Data'!$C:$C,3))</f>
        <v>0</v>
      </c>
    </row>
    <row r="13" spans="1:12" x14ac:dyDescent="0.3">
      <c r="A13" s="401" t="s">
        <v>293</v>
      </c>
      <c r="B13" s="419">
        <f xml:space="preserve">
IF($A$4&lt;=12,SUMIFS('ON Data'!D:D,'ON Data'!$B:$B,$A$4,'ON Data'!$C:$C,4),SUMIFS('ON Data'!D:D,'ON Data'!$C:$C,4))</f>
        <v>764</v>
      </c>
      <c r="C13" s="420">
        <f xml:space="preserve">
IF($A$4&lt;=12,SUMIFS('ON Data'!E:E,'ON Data'!$B:$B,$A$4,'ON Data'!$C:$C,4),SUMIFS('ON Data'!E:E,'ON Data'!$C:$C,4))</f>
        <v>0</v>
      </c>
      <c r="D13" s="421">
        <f xml:space="preserve">
IF($A$4&lt;=12,SUMIFS('ON Data'!F:F,'ON Data'!$B:$B,$A$4,'ON Data'!$C:$C,4),SUMIFS('ON Data'!F:F,'ON Data'!$C:$C,4))</f>
        <v>434</v>
      </c>
      <c r="E13" s="421">
        <f xml:space="preserve">
IF($A$4&lt;=12,SUMIFS('ON Data'!H:H,'ON Data'!$B:$B,$A$4,'ON Data'!$C:$C,4),SUMIFS('ON Data'!H:H,'ON Data'!$C:$C,4))</f>
        <v>0</v>
      </c>
      <c r="F13" s="421">
        <f xml:space="preserve">
IF($A$4&lt;=12,SUMIFS('ON Data'!I:I,'ON Data'!$B:$B,$A$4,'ON Data'!$C:$C,4),SUMIFS('ON Data'!I:I,'ON Data'!$C:$C,4))</f>
        <v>305</v>
      </c>
      <c r="G13" s="421">
        <f xml:space="preserve">
IF($A$4&lt;=12,SUMIFS('ON Data'!J:J,'ON Data'!$B:$B,$A$4,'ON Data'!$C:$C,4),SUMIFS('ON Data'!J:J,'ON Data'!$C:$C,4))</f>
        <v>0</v>
      </c>
      <c r="H13" s="421">
        <f xml:space="preserve">
IF($A$4&lt;=12,SUMIFS('ON Data'!K:K,'ON Data'!$B:$B,$A$4,'ON Data'!$C:$C,4),SUMIFS('ON Data'!K:K,'ON Data'!$C:$C,4))</f>
        <v>0</v>
      </c>
      <c r="I13" s="421">
        <f xml:space="preserve">
IF($A$4&lt;=12,SUMIFS('ON Data'!L:L,'ON Data'!$B:$B,$A$4,'ON Data'!$C:$C,4),SUMIFS('ON Data'!L:L,'ON Data'!$C:$C,4))</f>
        <v>25</v>
      </c>
      <c r="J13" s="421">
        <f xml:space="preserve">
IF($A$4&lt;=12,SUMIFS('ON Data'!M:M,'ON Data'!$B:$B,$A$4,'ON Data'!$C:$C,4),SUMIFS('ON Data'!M:M,'ON Data'!$C:$C,4))</f>
        <v>0</v>
      </c>
      <c r="K13" s="421">
        <f xml:space="preserve">
IF($A$4&lt;=12,SUMIFS('ON Data'!N:N,'ON Data'!$B:$B,$A$4,'ON Data'!$C:$C,4),SUMIFS('ON Data'!N:N,'ON Data'!$C:$C,4))</f>
        <v>0</v>
      </c>
      <c r="L13" s="42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402" t="s">
        <v>285</v>
      </c>
      <c r="B14" s="423">
        <f xml:space="preserve">
IF($A$4&lt;=12,SUMIFS('ON Data'!D:D,'ON Data'!$B:$B,$A$4,'ON Data'!$C:$C,5),SUMIFS('ON Data'!D:D,'ON Data'!$C:$C,5))</f>
        <v>127</v>
      </c>
      <c r="C14" s="424">
        <f xml:space="preserve">
IF($A$4&lt;=12,SUMIFS('ON Data'!E:E,'ON Data'!$B:$B,$A$4,'ON Data'!$C:$C,5),SUMIFS('ON Data'!E:E,'ON Data'!$C:$C,5))</f>
        <v>127</v>
      </c>
      <c r="D14" s="425">
        <f xml:space="preserve">
IF($A$4&lt;=12,SUMIFS('ON Data'!F:F,'ON Data'!$B:$B,$A$4,'ON Data'!$C:$C,5),SUMIFS('ON Data'!F:F,'ON Data'!$C:$C,5))</f>
        <v>0</v>
      </c>
      <c r="E14" s="425">
        <f xml:space="preserve">
IF($A$4&lt;=12,SUMIFS('ON Data'!H:H,'ON Data'!$B:$B,$A$4,'ON Data'!$C:$C,5),SUMIFS('ON Data'!H:H,'ON Data'!$C:$C,5))</f>
        <v>0</v>
      </c>
      <c r="F14" s="425">
        <f xml:space="preserve">
IF($A$4&lt;=12,SUMIFS('ON Data'!I:I,'ON Data'!$B:$B,$A$4,'ON Data'!$C:$C,5),SUMIFS('ON Data'!I:I,'ON Data'!$C:$C,5))</f>
        <v>0</v>
      </c>
      <c r="G14" s="425">
        <f xml:space="preserve">
IF($A$4&lt;=12,SUMIFS('ON Data'!J:J,'ON Data'!$B:$B,$A$4,'ON Data'!$C:$C,5),SUMIFS('ON Data'!J:J,'ON Data'!$C:$C,5))</f>
        <v>0</v>
      </c>
      <c r="H14" s="425">
        <f xml:space="preserve">
IF($A$4&lt;=12,SUMIFS('ON Data'!K:K,'ON Data'!$B:$B,$A$4,'ON Data'!$C:$C,5),SUMIFS('ON Data'!K:K,'ON Data'!$C:$C,5))</f>
        <v>0</v>
      </c>
      <c r="I14" s="425">
        <f xml:space="preserve">
IF($A$4&lt;=12,SUMIFS('ON Data'!L:L,'ON Data'!$B:$B,$A$4,'ON Data'!$C:$C,5),SUMIFS('ON Data'!L:L,'ON Data'!$C:$C,5))</f>
        <v>0</v>
      </c>
      <c r="J14" s="425">
        <f xml:space="preserve">
IF($A$4&lt;=12,SUMIFS('ON Data'!M:M,'ON Data'!$B:$B,$A$4,'ON Data'!$C:$C,5),SUMIFS('ON Data'!M:M,'ON Data'!$C:$C,5))</f>
        <v>0</v>
      </c>
      <c r="K14" s="425">
        <f xml:space="preserve">
IF($A$4&lt;=12,SUMIFS('ON Data'!N:N,'ON Data'!$B:$B,$A$4,'ON Data'!$C:$C,5),SUMIFS('ON Data'!N:N,'ON Data'!$C:$C,5))</f>
        <v>0</v>
      </c>
      <c r="L14" s="426">
        <f xml:space="preserve">
IF($A$4&lt;=12,SUMIFS('ON Data'!O:O,'ON Data'!$B:$B,$A$4,'ON Data'!$C:$C,5),SUMIFS('ON Data'!O:O,'ON Data'!$C:$C,5))</f>
        <v>0</v>
      </c>
    </row>
    <row r="15" spans="1:12" x14ac:dyDescent="0.3">
      <c r="A15" s="295" t="s">
        <v>297</v>
      </c>
      <c r="B15" s="427"/>
      <c r="C15" s="428"/>
      <c r="D15" s="429"/>
      <c r="E15" s="429"/>
      <c r="F15" s="429"/>
      <c r="G15" s="429"/>
      <c r="H15" s="429"/>
      <c r="I15" s="429"/>
      <c r="J15" s="429"/>
      <c r="K15" s="429"/>
      <c r="L15" s="430"/>
    </row>
    <row r="16" spans="1:12" x14ac:dyDescent="0.3">
      <c r="A16" s="403" t="s">
        <v>286</v>
      </c>
      <c r="B16" s="419">
        <f xml:space="preserve">
IF($A$4&lt;=12,SUMIFS('ON Data'!D:D,'ON Data'!$B:$B,$A$4,'ON Data'!$C:$C,7),SUMIFS('ON Data'!D:D,'ON Data'!$C:$C,7))</f>
        <v>0</v>
      </c>
      <c r="C16" s="420">
        <f xml:space="preserve">
IF($A$4&lt;=12,SUMIFS('ON Data'!E:E,'ON Data'!$B:$B,$A$4,'ON Data'!$C:$C,7),SUMIFS('ON Data'!E:E,'ON Data'!$C:$C,7))</f>
        <v>0</v>
      </c>
      <c r="D16" s="421">
        <f xml:space="preserve">
IF($A$4&lt;=12,SUMIFS('ON Data'!F:F,'ON Data'!$B:$B,$A$4,'ON Data'!$C:$C,7),SUMIFS('ON Data'!F:F,'ON Data'!$C:$C,7))</f>
        <v>0</v>
      </c>
      <c r="E16" s="421">
        <f xml:space="preserve">
IF($A$4&lt;=12,SUMIFS('ON Data'!H:H,'ON Data'!$B:$B,$A$4,'ON Data'!$C:$C,7),SUMIFS('ON Data'!H:H,'ON Data'!$C:$C,7))</f>
        <v>0</v>
      </c>
      <c r="F16" s="421">
        <f xml:space="preserve">
IF($A$4&lt;=12,SUMIFS('ON Data'!I:I,'ON Data'!$B:$B,$A$4,'ON Data'!$C:$C,7),SUMIFS('ON Data'!I:I,'ON Data'!$C:$C,7))</f>
        <v>0</v>
      </c>
      <c r="G16" s="421">
        <f xml:space="preserve">
IF($A$4&lt;=12,SUMIFS('ON Data'!J:J,'ON Data'!$B:$B,$A$4,'ON Data'!$C:$C,7),SUMIFS('ON Data'!J:J,'ON Data'!$C:$C,7))</f>
        <v>0</v>
      </c>
      <c r="H16" s="421">
        <f xml:space="preserve">
IF($A$4&lt;=12,SUMIFS('ON Data'!K:K,'ON Data'!$B:$B,$A$4,'ON Data'!$C:$C,7),SUMIFS('ON Data'!K:K,'ON Data'!$C:$C,7))</f>
        <v>0</v>
      </c>
      <c r="I16" s="421">
        <f xml:space="preserve">
IF($A$4&lt;=12,SUMIFS('ON Data'!L:L,'ON Data'!$B:$B,$A$4,'ON Data'!$C:$C,7),SUMIFS('ON Data'!L:L,'ON Data'!$C:$C,7))</f>
        <v>0</v>
      </c>
      <c r="J16" s="421">
        <f xml:space="preserve">
IF($A$4&lt;=12,SUMIFS('ON Data'!M:M,'ON Data'!$B:$B,$A$4,'ON Data'!$C:$C,7),SUMIFS('ON Data'!M:M,'ON Data'!$C:$C,7))</f>
        <v>0</v>
      </c>
      <c r="K16" s="421">
        <f xml:space="preserve">
IF($A$4&lt;=12,SUMIFS('ON Data'!N:N,'ON Data'!$B:$B,$A$4,'ON Data'!$C:$C,7),SUMIFS('ON Data'!N:N,'ON Data'!$C:$C,7))</f>
        <v>0</v>
      </c>
      <c r="L16" s="422">
        <f xml:space="preserve">
IF($A$4&lt;=12,SUMIFS('ON Data'!O:O,'ON Data'!$B:$B,$A$4,'ON Data'!$C:$C,7),SUMIFS('ON Data'!O:O,'ON Data'!$C:$C,7))</f>
        <v>0</v>
      </c>
    </row>
    <row r="17" spans="1:12" x14ac:dyDescent="0.3">
      <c r="A17" s="403" t="s">
        <v>287</v>
      </c>
      <c r="B17" s="419">
        <f xml:space="preserve">
IF($A$4&lt;=12,SUMIFS('ON Data'!D:D,'ON Data'!$B:$B,$A$4,'ON Data'!$C:$C,8),SUMIFS('ON Data'!D:D,'ON Data'!$C:$C,8))</f>
        <v>0</v>
      </c>
      <c r="C17" s="420">
        <f xml:space="preserve">
IF($A$4&lt;=12,SUMIFS('ON Data'!E:E,'ON Data'!$B:$B,$A$4,'ON Data'!$C:$C,8),SUMIFS('ON Data'!E:E,'ON Data'!$C:$C,8))</f>
        <v>0</v>
      </c>
      <c r="D17" s="421">
        <f xml:space="preserve">
IF($A$4&lt;=12,SUMIFS('ON Data'!F:F,'ON Data'!$B:$B,$A$4,'ON Data'!$C:$C,8),SUMIFS('ON Data'!F:F,'ON Data'!$C:$C,8))</f>
        <v>0</v>
      </c>
      <c r="E17" s="421">
        <f xml:space="preserve">
IF($A$4&lt;=12,SUMIFS('ON Data'!H:H,'ON Data'!$B:$B,$A$4,'ON Data'!$C:$C,8),SUMIFS('ON Data'!H:H,'ON Data'!$C:$C,8))</f>
        <v>0</v>
      </c>
      <c r="F17" s="421">
        <f xml:space="preserve">
IF($A$4&lt;=12,SUMIFS('ON Data'!I:I,'ON Data'!$B:$B,$A$4,'ON Data'!$C:$C,8),SUMIFS('ON Data'!I:I,'ON Data'!$C:$C,8))</f>
        <v>0</v>
      </c>
      <c r="G17" s="421">
        <f xml:space="preserve">
IF($A$4&lt;=12,SUMIFS('ON Data'!J:J,'ON Data'!$B:$B,$A$4,'ON Data'!$C:$C,8),SUMIFS('ON Data'!J:J,'ON Data'!$C:$C,8))</f>
        <v>0</v>
      </c>
      <c r="H17" s="421">
        <f xml:space="preserve">
IF($A$4&lt;=12,SUMIFS('ON Data'!K:K,'ON Data'!$B:$B,$A$4,'ON Data'!$C:$C,8),SUMIFS('ON Data'!K:K,'ON Data'!$C:$C,8))</f>
        <v>0</v>
      </c>
      <c r="I17" s="421">
        <f xml:space="preserve">
IF($A$4&lt;=12,SUMIFS('ON Data'!L:L,'ON Data'!$B:$B,$A$4,'ON Data'!$C:$C,8),SUMIFS('ON Data'!L:L,'ON Data'!$C:$C,8))</f>
        <v>0</v>
      </c>
      <c r="J17" s="421">
        <f xml:space="preserve">
IF($A$4&lt;=12,SUMIFS('ON Data'!M:M,'ON Data'!$B:$B,$A$4,'ON Data'!$C:$C,8),SUMIFS('ON Data'!M:M,'ON Data'!$C:$C,8))</f>
        <v>0</v>
      </c>
      <c r="K17" s="421">
        <f xml:space="preserve">
IF($A$4&lt;=12,SUMIFS('ON Data'!N:N,'ON Data'!$B:$B,$A$4,'ON Data'!$C:$C,8),SUMIFS('ON Data'!N:N,'ON Data'!$C:$C,8))</f>
        <v>0</v>
      </c>
      <c r="L17" s="422">
        <f xml:space="preserve">
IF($A$4&lt;=12,SUMIFS('ON Data'!O:O,'ON Data'!$B:$B,$A$4,'ON Data'!$C:$C,8),SUMIFS('ON Data'!O:O,'ON Data'!$C:$C,8))</f>
        <v>0</v>
      </c>
    </row>
    <row r="18" spans="1:12" x14ac:dyDescent="0.3">
      <c r="A18" s="403" t="s">
        <v>288</v>
      </c>
      <c r="B18" s="419">
        <f xml:space="preserve">
B19-B16-B17</f>
        <v>32788</v>
      </c>
      <c r="C18" s="420">
        <f t="shared" ref="C18:L18" si="0" xml:space="preserve">
C19-C16-C17</f>
        <v>0</v>
      </c>
      <c r="D18" s="421">
        <f t="shared" si="0"/>
        <v>31660</v>
      </c>
      <c r="E18" s="421">
        <f t="shared" si="0"/>
        <v>0</v>
      </c>
      <c r="F18" s="421">
        <f t="shared" si="0"/>
        <v>0</v>
      </c>
      <c r="G18" s="421">
        <f t="shared" si="0"/>
        <v>0</v>
      </c>
      <c r="H18" s="421">
        <f t="shared" si="0"/>
        <v>0</v>
      </c>
      <c r="I18" s="421">
        <f t="shared" si="0"/>
        <v>0</v>
      </c>
      <c r="J18" s="421">
        <f t="shared" si="0"/>
        <v>0</v>
      </c>
      <c r="K18" s="421">
        <f t="shared" si="0"/>
        <v>1128</v>
      </c>
      <c r="L18" s="422">
        <f t="shared" si="0"/>
        <v>0</v>
      </c>
    </row>
    <row r="19" spans="1:12" ht="15" thickBot="1" x14ac:dyDescent="0.35">
      <c r="A19" s="404" t="s">
        <v>289</v>
      </c>
      <c r="B19" s="431">
        <f xml:space="preserve">
IF($A$4&lt;=12,SUMIFS('ON Data'!D:D,'ON Data'!$B:$B,$A$4,'ON Data'!$C:$C,9),SUMIFS('ON Data'!D:D,'ON Data'!$C:$C,9))</f>
        <v>32788</v>
      </c>
      <c r="C19" s="432">
        <f xml:space="preserve">
IF($A$4&lt;=12,SUMIFS('ON Data'!E:E,'ON Data'!$B:$B,$A$4,'ON Data'!$C:$C,9),SUMIFS('ON Data'!E:E,'ON Data'!$C:$C,9))</f>
        <v>0</v>
      </c>
      <c r="D19" s="433">
        <f xml:space="preserve">
IF($A$4&lt;=12,SUMIFS('ON Data'!F:F,'ON Data'!$B:$B,$A$4,'ON Data'!$C:$C,9),SUMIFS('ON Data'!F:F,'ON Data'!$C:$C,9))</f>
        <v>31660</v>
      </c>
      <c r="E19" s="433">
        <f xml:space="preserve">
IF($A$4&lt;=12,SUMIFS('ON Data'!H:H,'ON Data'!$B:$B,$A$4,'ON Data'!$C:$C,9),SUMIFS('ON Data'!H:H,'ON Data'!$C:$C,9))</f>
        <v>0</v>
      </c>
      <c r="F19" s="433">
        <f xml:space="preserve">
IF($A$4&lt;=12,SUMIFS('ON Data'!I:I,'ON Data'!$B:$B,$A$4,'ON Data'!$C:$C,9),SUMIFS('ON Data'!I:I,'ON Data'!$C:$C,9))</f>
        <v>0</v>
      </c>
      <c r="G19" s="433">
        <f xml:space="preserve">
IF($A$4&lt;=12,SUMIFS('ON Data'!J:J,'ON Data'!$B:$B,$A$4,'ON Data'!$C:$C,9),SUMIFS('ON Data'!J:J,'ON Data'!$C:$C,9))</f>
        <v>0</v>
      </c>
      <c r="H19" s="433">
        <f xml:space="preserve">
IF($A$4&lt;=12,SUMIFS('ON Data'!K:K,'ON Data'!$B:$B,$A$4,'ON Data'!$C:$C,9),SUMIFS('ON Data'!K:K,'ON Data'!$C:$C,9))</f>
        <v>0</v>
      </c>
      <c r="I19" s="433">
        <f xml:space="preserve">
IF($A$4&lt;=12,SUMIFS('ON Data'!L:L,'ON Data'!$B:$B,$A$4,'ON Data'!$C:$C,9),SUMIFS('ON Data'!L:L,'ON Data'!$C:$C,9))</f>
        <v>0</v>
      </c>
      <c r="J19" s="433">
        <f xml:space="preserve">
IF($A$4&lt;=12,SUMIFS('ON Data'!M:M,'ON Data'!$B:$B,$A$4,'ON Data'!$C:$C,9),SUMIFS('ON Data'!M:M,'ON Data'!$C:$C,9))</f>
        <v>0</v>
      </c>
      <c r="K19" s="433">
        <f xml:space="preserve">
IF($A$4&lt;=12,SUMIFS('ON Data'!N:N,'ON Data'!$B:$B,$A$4,'ON Data'!$C:$C,9),SUMIFS('ON Data'!N:N,'ON Data'!$C:$C,9))</f>
        <v>1128</v>
      </c>
      <c r="L19" s="43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405" t="s">
        <v>97</v>
      </c>
      <c r="B20" s="435">
        <f xml:space="preserve">
IF($A$4&lt;=12,SUMIFS('ON Data'!D:D,'ON Data'!$B:$B,$A$4,'ON Data'!$C:$C,6),SUMIFS('ON Data'!D:D,'ON Data'!$C:$C,6))</f>
        <v>4333264</v>
      </c>
      <c r="C20" s="436">
        <f xml:space="preserve">
IF($A$4&lt;=12,SUMIFS('ON Data'!E:E,'ON Data'!$B:$B,$A$4,'ON Data'!$C:$C,6),SUMIFS('ON Data'!E:E,'ON Data'!$C:$C,6))</f>
        <v>28250</v>
      </c>
      <c r="D20" s="437">
        <f xml:space="preserve">
IF($A$4&lt;=12,SUMIFS('ON Data'!F:F,'ON Data'!$B:$B,$A$4,'ON Data'!$C:$C,6),SUMIFS('ON Data'!F:F,'ON Data'!$C:$C,6))</f>
        <v>1477016</v>
      </c>
      <c r="E20" s="437">
        <f xml:space="preserve">
IF($A$4&lt;=12,SUMIFS('ON Data'!H:H,'ON Data'!$B:$B,$A$4,'ON Data'!$C:$C,6),SUMIFS('ON Data'!H:H,'ON Data'!$C:$C,6))</f>
        <v>0</v>
      </c>
      <c r="F20" s="437">
        <f xml:space="preserve">
IF($A$4&lt;=12,SUMIFS('ON Data'!I:I,'ON Data'!$B:$B,$A$4,'ON Data'!$C:$C,6),SUMIFS('ON Data'!I:I,'ON Data'!$C:$C,6))</f>
        <v>2052648</v>
      </c>
      <c r="G20" s="437">
        <f xml:space="preserve">
IF($A$4&lt;=12,SUMIFS('ON Data'!J:J,'ON Data'!$B:$B,$A$4,'ON Data'!$C:$C,6),SUMIFS('ON Data'!J:J,'ON Data'!$C:$C,6))</f>
        <v>0</v>
      </c>
      <c r="H20" s="437">
        <f xml:space="preserve">
IF($A$4&lt;=12,SUMIFS('ON Data'!K:K,'ON Data'!$B:$B,$A$4,'ON Data'!$C:$C,6),SUMIFS('ON Data'!K:K,'ON Data'!$C:$C,6))</f>
        <v>322729</v>
      </c>
      <c r="I20" s="437">
        <f xml:space="preserve">
IF($A$4&lt;=12,SUMIFS('ON Data'!L:L,'ON Data'!$B:$B,$A$4,'ON Data'!$C:$C,6),SUMIFS('ON Data'!L:L,'ON Data'!$C:$C,6))</f>
        <v>364316</v>
      </c>
      <c r="J20" s="437">
        <f xml:space="preserve">
IF($A$4&lt;=12,SUMIFS('ON Data'!M:M,'ON Data'!$B:$B,$A$4,'ON Data'!$C:$C,6),SUMIFS('ON Data'!M:M,'ON Data'!$C:$C,6))</f>
        <v>0</v>
      </c>
      <c r="K20" s="437">
        <f xml:space="preserve">
IF($A$4&lt;=12,SUMIFS('ON Data'!N:N,'ON Data'!$B:$B,$A$4,'ON Data'!$C:$C,6),SUMIFS('ON Data'!N:N,'ON Data'!$C:$C,6))</f>
        <v>88305</v>
      </c>
      <c r="L20" s="43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398" t="s">
        <v>135</v>
      </c>
      <c r="B21" s="419"/>
      <c r="C21" s="420"/>
      <c r="D21" s="421"/>
      <c r="E21" s="421"/>
      <c r="F21" s="421"/>
      <c r="G21" s="421"/>
      <c r="H21" s="421"/>
      <c r="I21" s="421"/>
      <c r="J21" s="421"/>
      <c r="K21" s="421"/>
      <c r="L21" s="422"/>
    </row>
    <row r="22" spans="1:12" ht="15" hidden="1" outlineLevel="1" thickBot="1" x14ac:dyDescent="0.35">
      <c r="A22" s="398" t="s">
        <v>99</v>
      </c>
      <c r="B22" s="419"/>
      <c r="C22" s="420"/>
      <c r="D22" s="421"/>
      <c r="E22" s="421"/>
      <c r="F22" s="421"/>
      <c r="G22" s="421"/>
      <c r="H22" s="421"/>
      <c r="I22" s="421"/>
      <c r="J22" s="421"/>
      <c r="K22" s="421"/>
      <c r="L22" s="422"/>
    </row>
    <row r="23" spans="1:12" ht="15" hidden="1" outlineLevel="1" thickBot="1" x14ac:dyDescent="0.35">
      <c r="A23" s="406" t="s">
        <v>72</v>
      </c>
      <c r="B23" s="423"/>
      <c r="C23" s="424"/>
      <c r="D23" s="425"/>
      <c r="E23" s="425"/>
      <c r="F23" s="425"/>
      <c r="G23" s="425"/>
      <c r="H23" s="425"/>
      <c r="I23" s="425"/>
      <c r="J23" s="425"/>
      <c r="K23" s="425"/>
      <c r="L23" s="426"/>
    </row>
    <row r="24" spans="1:12" x14ac:dyDescent="0.3">
      <c r="A24" s="400" t="s">
        <v>290</v>
      </c>
      <c r="B24" s="415"/>
      <c r="C24" s="416"/>
      <c r="D24" s="725" t="s">
        <v>272</v>
      </c>
      <c r="E24" s="525" t="s">
        <v>291</v>
      </c>
      <c r="F24" s="525"/>
      <c r="G24" s="525"/>
      <c r="H24" s="525"/>
      <c r="I24" s="417"/>
      <c r="J24" s="417"/>
      <c r="K24" s="417"/>
      <c r="L24" s="418"/>
    </row>
    <row r="25" spans="1:12" ht="15" collapsed="1" thickBot="1" x14ac:dyDescent="0.35">
      <c r="A25" s="401" t="s">
        <v>97</v>
      </c>
      <c r="B25" s="419">
        <f>SUM(D25:H25)</f>
        <v>0</v>
      </c>
      <c r="C25" s="439">
        <v>0</v>
      </c>
      <c r="D25" s="726">
        <v>0</v>
      </c>
      <c r="E25" s="524">
        <v>0</v>
      </c>
      <c r="F25" s="524"/>
      <c r="G25" s="524"/>
      <c r="H25" s="524"/>
      <c r="I25" s="421">
        <v>0</v>
      </c>
      <c r="J25" s="421">
        <v>0</v>
      </c>
      <c r="K25" s="421">
        <v>0</v>
      </c>
      <c r="L25" s="422">
        <v>0</v>
      </c>
    </row>
    <row r="26" spans="1:12" ht="14.4" hidden="1" customHeight="1" outlineLevel="1" x14ac:dyDescent="0.35">
      <c r="A26" s="407" t="s">
        <v>135</v>
      </c>
      <c r="B26" s="431">
        <f t="shared" ref="B26:B28" si="1">SUM(D26:H26)</f>
        <v>0</v>
      </c>
      <c r="C26" s="439">
        <v>0</v>
      </c>
      <c r="D26" s="726">
        <v>0</v>
      </c>
      <c r="E26" s="524">
        <v>0</v>
      </c>
      <c r="F26" s="524"/>
      <c r="G26" s="524"/>
      <c r="H26" s="524"/>
      <c r="I26" s="421">
        <v>0</v>
      </c>
      <c r="J26" s="421">
        <v>0</v>
      </c>
      <c r="K26" s="421">
        <v>0</v>
      </c>
      <c r="L26" s="422">
        <v>0</v>
      </c>
    </row>
    <row r="27" spans="1:12" ht="14.4" hidden="1" customHeight="1" outlineLevel="1" x14ac:dyDescent="0.35">
      <c r="A27" s="407" t="s">
        <v>99</v>
      </c>
      <c r="B27" s="431">
        <f t="shared" si="1"/>
        <v>0</v>
      </c>
      <c r="C27" s="439">
        <v>0</v>
      </c>
      <c r="D27" s="726">
        <v>0</v>
      </c>
      <c r="E27" s="524">
        <v>0</v>
      </c>
      <c r="F27" s="524"/>
      <c r="G27" s="524"/>
      <c r="H27" s="524"/>
      <c r="I27" s="421">
        <v>0</v>
      </c>
      <c r="J27" s="421">
        <v>0</v>
      </c>
      <c r="K27" s="421">
        <v>0</v>
      </c>
      <c r="L27" s="422">
        <v>0</v>
      </c>
    </row>
    <row r="28" spans="1:12" ht="15" hidden="1" customHeight="1" outlineLevel="1" thickBot="1" x14ac:dyDescent="0.35">
      <c r="A28" s="407" t="s">
        <v>72</v>
      </c>
      <c r="B28" s="431">
        <f t="shared" si="1"/>
        <v>0</v>
      </c>
      <c r="C28" s="440">
        <v>0</v>
      </c>
      <c r="D28" s="727">
        <v>0</v>
      </c>
      <c r="E28" s="519">
        <v>0</v>
      </c>
      <c r="F28" s="519"/>
      <c r="G28" s="519"/>
      <c r="H28" s="519"/>
      <c r="I28" s="425">
        <v>0</v>
      </c>
      <c r="J28" s="425">
        <v>0</v>
      </c>
      <c r="K28" s="425">
        <v>0</v>
      </c>
      <c r="L28" s="426">
        <v>0</v>
      </c>
    </row>
    <row r="29" spans="1:12" x14ac:dyDescent="0.3">
      <c r="A29" s="408"/>
      <c r="B29" s="408"/>
      <c r="C29" s="409"/>
      <c r="D29" s="408"/>
      <c r="E29" s="409"/>
      <c r="F29" s="408"/>
      <c r="G29" s="408"/>
      <c r="H29" s="408"/>
      <c r="I29" s="408"/>
      <c r="J29" s="408"/>
      <c r="K29" s="408"/>
      <c r="L29" s="408"/>
    </row>
    <row r="30" spans="1:12" x14ac:dyDescent="0.3">
      <c r="A30" s="232" t="s">
        <v>207</v>
      </c>
      <c r="B30" s="260"/>
      <c r="C30" s="260"/>
      <c r="D30" s="260"/>
      <c r="E30" s="260"/>
      <c r="F30" s="260"/>
      <c r="G30" s="260"/>
      <c r="H30" s="283"/>
      <c r="I30" s="283"/>
      <c r="J30" s="283"/>
      <c r="K30" s="283"/>
      <c r="L30" s="283"/>
    </row>
    <row r="31" spans="1:12" ht="14.4" customHeight="1" x14ac:dyDescent="0.3">
      <c r="A31" s="456" t="s">
        <v>296</v>
      </c>
      <c r="B31" s="457"/>
      <c r="C31" s="457"/>
      <c r="D31" s="457"/>
      <c r="E31" s="457"/>
      <c r="F31" s="457"/>
      <c r="G31" s="45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7"/>
  <sheetViews>
    <sheetView showGridLines="0" showRowColHeaders="0" workbookViewId="0"/>
  </sheetViews>
  <sheetFormatPr defaultRowHeight="14.4" x14ac:dyDescent="0.3"/>
  <cols>
    <col min="1" max="16384" width="8.88671875" style="385"/>
  </cols>
  <sheetData>
    <row r="1" spans="1:18" x14ac:dyDescent="0.3">
      <c r="A1" s="385" t="s">
        <v>2564</v>
      </c>
    </row>
    <row r="2" spans="1:18" x14ac:dyDescent="0.3">
      <c r="A2" s="389" t="s">
        <v>298</v>
      </c>
    </row>
    <row r="3" spans="1:18" x14ac:dyDescent="0.3">
      <c r="B3" s="386">
        <f>MAX(B5:B1048576)</f>
        <v>2</v>
      </c>
      <c r="D3" s="386">
        <f t="shared" ref="D3:G3" si="0">SUM(D5:D1048576)</f>
        <v>4386247.25</v>
      </c>
      <c r="E3" s="386">
        <f t="shared" si="0"/>
        <v>28377</v>
      </c>
      <c r="F3" s="386">
        <f t="shared" si="0"/>
        <v>1513610.1</v>
      </c>
      <c r="G3" s="386">
        <f t="shared" si="0"/>
        <v>0</v>
      </c>
      <c r="H3" s="386">
        <f t="shared" ref="H3:O3" si="1">SUM(H5:H1048576)</f>
        <v>0</v>
      </c>
      <c r="I3" s="386">
        <f t="shared" si="1"/>
        <v>2062609.5</v>
      </c>
      <c r="J3" s="386">
        <f t="shared" si="1"/>
        <v>0</v>
      </c>
      <c r="K3" s="386">
        <f t="shared" si="1"/>
        <v>324487.90000000002</v>
      </c>
      <c r="L3" s="386">
        <f t="shared" si="1"/>
        <v>367061.75</v>
      </c>
      <c r="M3" s="386">
        <f t="shared" si="1"/>
        <v>0</v>
      </c>
      <c r="N3" s="386">
        <f t="shared" si="1"/>
        <v>90101</v>
      </c>
      <c r="O3" s="386">
        <f t="shared" si="1"/>
        <v>0</v>
      </c>
      <c r="Q3" s="385" t="s">
        <v>257</v>
      </c>
      <c r="R3" s="412">
        <v>2014</v>
      </c>
    </row>
    <row r="4" spans="1:18" x14ac:dyDescent="0.3">
      <c r="A4" s="387" t="s">
        <v>8</v>
      </c>
      <c r="B4" s="388" t="s">
        <v>71</v>
      </c>
      <c r="C4" s="388" t="s">
        <v>245</v>
      </c>
      <c r="D4" s="388" t="s">
        <v>6</v>
      </c>
      <c r="E4" s="388" t="s">
        <v>246</v>
      </c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388" t="s">
        <v>252</v>
      </c>
      <c r="L4" s="388" t="s">
        <v>253</v>
      </c>
      <c r="M4" s="388" t="s">
        <v>254</v>
      </c>
      <c r="N4" s="388" t="s">
        <v>255</v>
      </c>
      <c r="O4" s="388" t="s">
        <v>256</v>
      </c>
      <c r="Q4" s="385" t="s">
        <v>258</v>
      </c>
      <c r="R4" s="412">
        <v>1</v>
      </c>
    </row>
    <row r="5" spans="1:18" x14ac:dyDescent="0.3">
      <c r="A5" s="385">
        <v>18</v>
      </c>
      <c r="B5" s="385">
        <v>1</v>
      </c>
      <c r="C5" s="385">
        <v>1</v>
      </c>
      <c r="D5" s="385">
        <v>63.9</v>
      </c>
      <c r="E5" s="385">
        <v>0</v>
      </c>
      <c r="F5" s="385">
        <v>15.25</v>
      </c>
      <c r="G5" s="385">
        <v>0</v>
      </c>
      <c r="H5" s="385">
        <v>0</v>
      </c>
      <c r="I5" s="385">
        <v>32</v>
      </c>
      <c r="J5" s="385">
        <v>0</v>
      </c>
      <c r="K5" s="385">
        <v>5.65</v>
      </c>
      <c r="L5" s="385">
        <v>9</v>
      </c>
      <c r="M5" s="385">
        <v>0</v>
      </c>
      <c r="N5" s="385">
        <v>2</v>
      </c>
      <c r="O5" s="385">
        <v>0</v>
      </c>
      <c r="Q5" s="385" t="s">
        <v>259</v>
      </c>
      <c r="R5" s="412">
        <v>2</v>
      </c>
    </row>
    <row r="6" spans="1:18" x14ac:dyDescent="0.3">
      <c r="A6" s="385">
        <v>18</v>
      </c>
      <c r="B6" s="385">
        <v>1</v>
      </c>
      <c r="C6" s="385">
        <v>2</v>
      </c>
      <c r="D6" s="385">
        <v>10603</v>
      </c>
      <c r="E6" s="385">
        <v>0</v>
      </c>
      <c r="F6" s="385">
        <v>2468.4</v>
      </c>
      <c r="G6" s="385">
        <v>0</v>
      </c>
      <c r="H6" s="385">
        <v>0</v>
      </c>
      <c r="I6" s="385">
        <v>5337.5</v>
      </c>
      <c r="J6" s="385">
        <v>0</v>
      </c>
      <c r="K6" s="385">
        <v>919.6</v>
      </c>
      <c r="L6" s="385">
        <v>1509.5</v>
      </c>
      <c r="M6" s="385">
        <v>0</v>
      </c>
      <c r="N6" s="385">
        <v>368</v>
      </c>
      <c r="O6" s="385">
        <v>0</v>
      </c>
      <c r="Q6" s="385" t="s">
        <v>260</v>
      </c>
      <c r="R6" s="412">
        <v>3</v>
      </c>
    </row>
    <row r="7" spans="1:18" x14ac:dyDescent="0.3">
      <c r="A7" s="385">
        <v>18</v>
      </c>
      <c r="B7" s="385">
        <v>1</v>
      </c>
      <c r="C7" s="385">
        <v>3</v>
      </c>
      <c r="D7" s="385">
        <v>30</v>
      </c>
      <c r="E7" s="385">
        <v>0</v>
      </c>
      <c r="F7" s="385">
        <v>30</v>
      </c>
      <c r="G7" s="385">
        <v>0</v>
      </c>
      <c r="H7" s="385">
        <v>0</v>
      </c>
      <c r="I7" s="385">
        <v>0</v>
      </c>
      <c r="J7" s="385">
        <v>0</v>
      </c>
      <c r="K7" s="385">
        <v>0</v>
      </c>
      <c r="L7" s="385">
        <v>0</v>
      </c>
      <c r="M7" s="385">
        <v>0</v>
      </c>
      <c r="N7" s="385">
        <v>0</v>
      </c>
      <c r="O7" s="385">
        <v>0</v>
      </c>
      <c r="Q7" s="385" t="s">
        <v>261</v>
      </c>
      <c r="R7" s="412">
        <v>4</v>
      </c>
    </row>
    <row r="8" spans="1:18" x14ac:dyDescent="0.3">
      <c r="A8" s="385">
        <v>18</v>
      </c>
      <c r="B8" s="385">
        <v>1</v>
      </c>
      <c r="C8" s="385">
        <v>4</v>
      </c>
      <c r="D8" s="385">
        <v>219</v>
      </c>
      <c r="E8" s="385">
        <v>0</v>
      </c>
      <c r="F8" s="385">
        <v>219</v>
      </c>
      <c r="G8" s="385">
        <v>0</v>
      </c>
      <c r="H8" s="385">
        <v>0</v>
      </c>
      <c r="I8" s="385">
        <v>0</v>
      </c>
      <c r="J8" s="385">
        <v>0</v>
      </c>
      <c r="K8" s="385">
        <v>0</v>
      </c>
      <c r="L8" s="385">
        <v>0</v>
      </c>
      <c r="M8" s="385">
        <v>0</v>
      </c>
      <c r="N8" s="385">
        <v>0</v>
      </c>
      <c r="O8" s="385">
        <v>0</v>
      </c>
      <c r="Q8" s="385" t="s">
        <v>262</v>
      </c>
      <c r="R8" s="412">
        <v>5</v>
      </c>
    </row>
    <row r="9" spans="1:18" x14ac:dyDescent="0.3">
      <c r="A9" s="385">
        <v>18</v>
      </c>
      <c r="B9" s="385">
        <v>1</v>
      </c>
      <c r="C9" s="385">
        <v>5</v>
      </c>
      <c r="D9" s="385">
        <v>79</v>
      </c>
      <c r="E9" s="385">
        <v>79</v>
      </c>
      <c r="F9" s="385">
        <v>0</v>
      </c>
      <c r="G9" s="385">
        <v>0</v>
      </c>
      <c r="H9" s="385">
        <v>0</v>
      </c>
      <c r="I9" s="385">
        <v>0</v>
      </c>
      <c r="J9" s="385">
        <v>0</v>
      </c>
      <c r="K9" s="385">
        <v>0</v>
      </c>
      <c r="L9" s="385">
        <v>0</v>
      </c>
      <c r="M9" s="385">
        <v>0</v>
      </c>
      <c r="N9" s="385">
        <v>0</v>
      </c>
      <c r="O9" s="385">
        <v>0</v>
      </c>
      <c r="Q9" s="385" t="s">
        <v>263</v>
      </c>
      <c r="R9" s="412">
        <v>6</v>
      </c>
    </row>
    <row r="10" spans="1:18" x14ac:dyDescent="0.3">
      <c r="A10" s="385">
        <v>18</v>
      </c>
      <c r="B10" s="385">
        <v>1</v>
      </c>
      <c r="C10" s="385">
        <v>6</v>
      </c>
      <c r="D10" s="385">
        <v>2145258</v>
      </c>
      <c r="E10" s="385">
        <v>17450</v>
      </c>
      <c r="F10" s="385">
        <v>750220</v>
      </c>
      <c r="G10" s="385">
        <v>0</v>
      </c>
      <c r="H10" s="385">
        <v>0</v>
      </c>
      <c r="I10" s="385">
        <v>991861</v>
      </c>
      <c r="J10" s="385">
        <v>0</v>
      </c>
      <c r="K10" s="385">
        <v>162706</v>
      </c>
      <c r="L10" s="385">
        <v>179427</v>
      </c>
      <c r="M10" s="385">
        <v>0</v>
      </c>
      <c r="N10" s="385">
        <v>43594</v>
      </c>
      <c r="O10" s="385">
        <v>0</v>
      </c>
      <c r="Q10" s="385" t="s">
        <v>264</v>
      </c>
      <c r="R10" s="412">
        <v>7</v>
      </c>
    </row>
    <row r="11" spans="1:18" x14ac:dyDescent="0.3">
      <c r="A11" s="385">
        <v>18</v>
      </c>
      <c r="B11" s="385">
        <v>2</v>
      </c>
      <c r="C11" s="385">
        <v>1</v>
      </c>
      <c r="D11" s="385">
        <v>63.9</v>
      </c>
      <c r="E11" s="385">
        <v>0</v>
      </c>
      <c r="F11" s="385">
        <v>15.25</v>
      </c>
      <c r="G11" s="385">
        <v>0</v>
      </c>
      <c r="H11" s="385">
        <v>0</v>
      </c>
      <c r="I11" s="385">
        <v>32</v>
      </c>
      <c r="J11" s="385">
        <v>0</v>
      </c>
      <c r="K11" s="385">
        <v>5.65</v>
      </c>
      <c r="L11" s="385">
        <v>9</v>
      </c>
      <c r="M11" s="385">
        <v>0</v>
      </c>
      <c r="N11" s="385">
        <v>2</v>
      </c>
      <c r="O11" s="385">
        <v>0</v>
      </c>
      <c r="Q11" s="385" t="s">
        <v>265</v>
      </c>
      <c r="R11" s="412">
        <v>8</v>
      </c>
    </row>
    <row r="12" spans="1:18" x14ac:dyDescent="0.3">
      <c r="A12" s="385">
        <v>18</v>
      </c>
      <c r="B12" s="385">
        <v>2</v>
      </c>
      <c r="C12" s="385">
        <v>2</v>
      </c>
      <c r="D12" s="385">
        <v>8523.4500000000007</v>
      </c>
      <c r="E12" s="385">
        <v>0</v>
      </c>
      <c r="F12" s="385">
        <v>1951.2</v>
      </c>
      <c r="G12" s="385">
        <v>0</v>
      </c>
      <c r="H12" s="385">
        <v>0</v>
      </c>
      <c r="I12" s="385">
        <v>4255</v>
      </c>
      <c r="J12" s="385">
        <v>0</v>
      </c>
      <c r="K12" s="385">
        <v>828</v>
      </c>
      <c r="L12" s="385">
        <v>1193.25</v>
      </c>
      <c r="M12" s="385">
        <v>0</v>
      </c>
      <c r="N12" s="385">
        <v>296</v>
      </c>
      <c r="O12" s="385">
        <v>0</v>
      </c>
      <c r="Q12" s="385" t="s">
        <v>266</v>
      </c>
      <c r="R12" s="412">
        <v>9</v>
      </c>
    </row>
    <row r="13" spans="1:18" x14ac:dyDescent="0.3">
      <c r="A13" s="385">
        <v>18</v>
      </c>
      <c r="B13" s="385">
        <v>2</v>
      </c>
      <c r="C13" s="385">
        <v>3</v>
      </c>
      <c r="D13" s="385">
        <v>20</v>
      </c>
      <c r="E13" s="385">
        <v>0</v>
      </c>
      <c r="F13" s="385">
        <v>20</v>
      </c>
      <c r="G13" s="385">
        <v>0</v>
      </c>
      <c r="H13" s="385">
        <v>0</v>
      </c>
      <c r="I13" s="385">
        <v>0</v>
      </c>
      <c r="J13" s="385">
        <v>0</v>
      </c>
      <c r="K13" s="385">
        <v>0</v>
      </c>
      <c r="L13" s="385">
        <v>0</v>
      </c>
      <c r="M13" s="385">
        <v>0</v>
      </c>
      <c r="N13" s="385">
        <v>0</v>
      </c>
      <c r="O13" s="385">
        <v>0</v>
      </c>
      <c r="Q13" s="385" t="s">
        <v>267</v>
      </c>
      <c r="R13" s="412">
        <v>10</v>
      </c>
    </row>
    <row r="14" spans="1:18" x14ac:dyDescent="0.3">
      <c r="A14" s="385">
        <v>18</v>
      </c>
      <c r="B14" s="385">
        <v>2</v>
      </c>
      <c r="C14" s="385">
        <v>4</v>
      </c>
      <c r="D14" s="385">
        <v>545</v>
      </c>
      <c r="E14" s="385">
        <v>0</v>
      </c>
      <c r="F14" s="385">
        <v>215</v>
      </c>
      <c r="G14" s="385">
        <v>0</v>
      </c>
      <c r="H14" s="385">
        <v>0</v>
      </c>
      <c r="I14" s="385">
        <v>305</v>
      </c>
      <c r="J14" s="385">
        <v>0</v>
      </c>
      <c r="K14" s="385">
        <v>0</v>
      </c>
      <c r="L14" s="385">
        <v>25</v>
      </c>
      <c r="M14" s="385">
        <v>0</v>
      </c>
      <c r="N14" s="385">
        <v>0</v>
      </c>
      <c r="O14" s="385">
        <v>0</v>
      </c>
      <c r="Q14" s="385" t="s">
        <v>268</v>
      </c>
      <c r="R14" s="412">
        <v>11</v>
      </c>
    </row>
    <row r="15" spans="1:18" x14ac:dyDescent="0.3">
      <c r="A15" s="385">
        <v>18</v>
      </c>
      <c r="B15" s="385">
        <v>2</v>
      </c>
      <c r="C15" s="385">
        <v>5</v>
      </c>
      <c r="D15" s="385">
        <v>48</v>
      </c>
      <c r="E15" s="385">
        <v>48</v>
      </c>
      <c r="F15" s="385">
        <v>0</v>
      </c>
      <c r="G15" s="385">
        <v>0</v>
      </c>
      <c r="H15" s="385">
        <v>0</v>
      </c>
      <c r="I15" s="385">
        <v>0</v>
      </c>
      <c r="J15" s="385">
        <v>0</v>
      </c>
      <c r="K15" s="385">
        <v>0</v>
      </c>
      <c r="L15" s="385">
        <v>0</v>
      </c>
      <c r="M15" s="385">
        <v>0</v>
      </c>
      <c r="N15" s="385">
        <v>0</v>
      </c>
      <c r="O15" s="385">
        <v>0</v>
      </c>
      <c r="Q15" s="385" t="s">
        <v>269</v>
      </c>
      <c r="R15" s="412">
        <v>12</v>
      </c>
    </row>
    <row r="16" spans="1:18" x14ac:dyDescent="0.3">
      <c r="A16" s="385">
        <v>18</v>
      </c>
      <c r="B16" s="385">
        <v>2</v>
      </c>
      <c r="C16" s="385">
        <v>6</v>
      </c>
      <c r="D16" s="385">
        <v>2188006</v>
      </c>
      <c r="E16" s="385">
        <v>10800</v>
      </c>
      <c r="F16" s="385">
        <v>726796</v>
      </c>
      <c r="G16" s="385">
        <v>0</v>
      </c>
      <c r="H16" s="385">
        <v>0</v>
      </c>
      <c r="I16" s="385">
        <v>1060787</v>
      </c>
      <c r="J16" s="385">
        <v>0</v>
      </c>
      <c r="K16" s="385">
        <v>160023</v>
      </c>
      <c r="L16" s="385">
        <v>184889</v>
      </c>
      <c r="M16" s="385">
        <v>0</v>
      </c>
      <c r="N16" s="385">
        <v>44711</v>
      </c>
      <c r="O16" s="385">
        <v>0</v>
      </c>
      <c r="Q16" s="385" t="s">
        <v>257</v>
      </c>
      <c r="R16" s="412">
        <v>2014</v>
      </c>
    </row>
    <row r="17" spans="1:15" x14ac:dyDescent="0.3">
      <c r="A17" s="385">
        <v>18</v>
      </c>
      <c r="B17" s="385">
        <v>2</v>
      </c>
      <c r="C17" s="385">
        <v>9</v>
      </c>
      <c r="D17" s="385">
        <v>32788</v>
      </c>
      <c r="E17" s="385">
        <v>0</v>
      </c>
      <c r="F17" s="385">
        <v>31660</v>
      </c>
      <c r="G17" s="385">
        <v>0</v>
      </c>
      <c r="H17" s="385">
        <v>0</v>
      </c>
      <c r="I17" s="385">
        <v>0</v>
      </c>
      <c r="J17" s="385">
        <v>0</v>
      </c>
      <c r="K17" s="385">
        <v>0</v>
      </c>
      <c r="L17" s="385">
        <v>0</v>
      </c>
      <c r="M17" s="385">
        <v>0</v>
      </c>
      <c r="N17" s="385">
        <v>1128</v>
      </c>
      <c r="O17" s="38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3" bestFit="1" customWidth="1"/>
    <col min="2" max="2" width="11.6640625" style="283" hidden="1" customWidth="1"/>
    <col min="3" max="4" width="11" style="285" customWidth="1"/>
    <col min="5" max="5" width="11" style="286" customWidth="1"/>
    <col min="6" max="16384" width="8.88671875" style="283"/>
  </cols>
  <sheetData>
    <row r="1" spans="1:5" ht="18.600000000000001" thickBot="1" x14ac:dyDescent="0.4">
      <c r="A1" s="462" t="s">
        <v>155</v>
      </c>
      <c r="B1" s="462"/>
      <c r="C1" s="463"/>
      <c r="D1" s="463"/>
      <c r="E1" s="463"/>
    </row>
    <row r="2" spans="1:5" ht="14.4" customHeight="1" thickBot="1" x14ac:dyDescent="0.35">
      <c r="A2" s="389" t="s">
        <v>298</v>
      </c>
      <c r="B2" s="284"/>
    </row>
    <row r="3" spans="1:5" ht="14.4" customHeight="1" thickBot="1" x14ac:dyDescent="0.35">
      <c r="A3" s="287"/>
      <c r="C3" s="288" t="s">
        <v>135</v>
      </c>
      <c r="D3" s="289" t="s">
        <v>97</v>
      </c>
      <c r="E3" s="290" t="s">
        <v>99</v>
      </c>
    </row>
    <row r="4" spans="1:5" ht="14.4" customHeight="1" thickBot="1" x14ac:dyDescent="0.35">
      <c r="A4" s="291" t="str">
        <f>HYPERLINK("#HI!A1","NÁKLADY CELKEM (v tisících Kč)")</f>
        <v>NÁKLADY CELKEM (v tisících Kč)</v>
      </c>
      <c r="B4" s="292"/>
      <c r="C4" s="293">
        <f ca="1">IF(ISERROR(VLOOKUP("Náklady celkem",INDIRECT("HI!$A:$G"),6,0)),0,VLOOKUP("Náklady celkem",INDIRECT("HI!$A:$G"),6,0))</f>
        <v>8479</v>
      </c>
      <c r="D4" s="293">
        <f ca="1">IF(ISERROR(VLOOKUP("Náklady celkem",INDIRECT("HI!$A:$G"),5,0)),0,VLOOKUP("Náklady celkem",INDIRECT("HI!$A:$G"),5,0))</f>
        <v>7401.6016100000197</v>
      </c>
      <c r="E4" s="294">
        <f ca="1">IF(C4=0,0,D4/C4)</f>
        <v>0.87293331878759517</v>
      </c>
    </row>
    <row r="5" spans="1:5" ht="14.4" customHeight="1" x14ac:dyDescent="0.3">
      <c r="A5" s="295" t="s">
        <v>199</v>
      </c>
      <c r="B5" s="296"/>
      <c r="C5" s="297"/>
      <c r="D5" s="297"/>
      <c r="E5" s="298"/>
    </row>
    <row r="6" spans="1:5" ht="14.4" customHeight="1" x14ac:dyDescent="0.3">
      <c r="A6" s="299" t="s">
        <v>204</v>
      </c>
      <c r="B6" s="300"/>
      <c r="C6" s="301"/>
      <c r="D6" s="301"/>
      <c r="E6" s="29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00" t="s">
        <v>140</v>
      </c>
      <c r="C7" s="301">
        <f>IF(ISERROR(HI!F5),"",HI!F5)</f>
        <v>440</v>
      </c>
      <c r="D7" s="301">
        <f>IF(ISERROR(HI!E5),"",HI!E5)</f>
        <v>316.31850000000099</v>
      </c>
      <c r="E7" s="298">
        <f t="shared" ref="E7:E14" si="0">IF(C7=0,0,D7/C7)</f>
        <v>0.71890568181818404</v>
      </c>
    </row>
    <row r="8" spans="1:5" ht="14.4" customHeight="1" x14ac:dyDescent="0.3">
      <c r="A8" s="302" t="str">
        <f>HYPERLINK("#'LŽ PL'!A1","% plnění pozitivního listu")</f>
        <v>% plnění pozitivního listu</v>
      </c>
      <c r="B8" s="300" t="s">
        <v>191</v>
      </c>
      <c r="C8" s="303">
        <v>0.9</v>
      </c>
      <c r="D8" s="303">
        <f>IF(ISERROR(VLOOKUP("celkem",'LŽ PL'!$A:$F,5,0)),0,VLOOKUP("celkem",'LŽ PL'!$A:$F,5,0))</f>
        <v>0.83525355061039841</v>
      </c>
      <c r="E8" s="298">
        <f t="shared" si="0"/>
        <v>0.92805950067822041</v>
      </c>
    </row>
    <row r="9" spans="1:5" ht="14.4" customHeight="1" x14ac:dyDescent="0.3">
      <c r="A9" s="304" t="s">
        <v>200</v>
      </c>
      <c r="B9" s="300"/>
      <c r="C9" s="301"/>
      <c r="D9" s="301"/>
      <c r="E9" s="298"/>
    </row>
    <row r="10" spans="1:5" ht="14.4" customHeight="1" x14ac:dyDescent="0.3">
      <c r="A10" s="302" t="str">
        <f>HYPERLINK("#'Léky Recepty'!A1","% záchytu v lékárně (Úhrada Kč)")</f>
        <v>% záchytu v lékárně (Úhrada Kč)</v>
      </c>
      <c r="B10" s="300" t="s">
        <v>145</v>
      </c>
      <c r="C10" s="303">
        <v>0.6</v>
      </c>
      <c r="D10" s="303">
        <f>IF(ISERROR(VLOOKUP("Celkem",'Léky Recepty'!B:H,5,0)),0,VLOOKUP("Celkem",'Léky Recepty'!B:H,5,0))</f>
        <v>0.26714840246830074</v>
      </c>
      <c r="E10" s="298">
        <f t="shared" si="0"/>
        <v>0.44524733744716793</v>
      </c>
    </row>
    <row r="11" spans="1:5" ht="14.4" customHeight="1" x14ac:dyDescent="0.3">
      <c r="A11" s="302" t="str">
        <f>HYPERLINK("#'LRp PL'!A1","% plnění pozitivního listu")</f>
        <v>% plnění pozitivního listu</v>
      </c>
      <c r="B11" s="300" t="s">
        <v>192</v>
      </c>
      <c r="C11" s="303">
        <v>0.8</v>
      </c>
      <c r="D11" s="303">
        <f>IF(ISERROR(VLOOKUP("Celkem",'LRp PL'!A:F,5,0)),0,VLOOKUP("Celkem",'LRp PL'!A:F,5,0))</f>
        <v>0.91897422030428377</v>
      </c>
      <c r="E11" s="298">
        <f t="shared" si="0"/>
        <v>1.1487177753803546</v>
      </c>
    </row>
    <row r="12" spans="1:5" ht="14.4" customHeight="1" x14ac:dyDescent="0.3">
      <c r="A12" s="304" t="s">
        <v>201</v>
      </c>
      <c r="B12" s="300"/>
      <c r="C12" s="301"/>
      <c r="D12" s="301"/>
      <c r="E12" s="298"/>
    </row>
    <row r="13" spans="1:5" ht="14.4" customHeight="1" x14ac:dyDescent="0.3">
      <c r="A13" s="305" t="s">
        <v>205</v>
      </c>
      <c r="B13" s="300"/>
      <c r="C13" s="297"/>
      <c r="D13" s="297"/>
      <c r="E13" s="298"/>
    </row>
    <row r="14" spans="1:5" ht="14.4" customHeight="1" x14ac:dyDescent="0.3">
      <c r="A14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00" t="s">
        <v>140</v>
      </c>
      <c r="C14" s="301">
        <f>IF(ISERROR(HI!F6),"",HI!F6)</f>
        <v>25</v>
      </c>
      <c r="D14" s="301">
        <f>IF(ISERROR(HI!E6),"",HI!E6)</f>
        <v>7.5787399999999998</v>
      </c>
      <c r="E14" s="298">
        <f t="shared" si="0"/>
        <v>0.30314960000000002</v>
      </c>
    </row>
    <row r="15" spans="1:5" ht="14.4" customHeight="1" thickBot="1" x14ac:dyDescent="0.35">
      <c r="A15" s="307" t="str">
        <f>HYPERLINK("#HI!A1","Osobní náklady")</f>
        <v>Osobní náklady</v>
      </c>
      <c r="B15" s="300"/>
      <c r="C15" s="297">
        <f ca="1">IF(ISERROR(VLOOKUP("Osobní náklady (Kč)",INDIRECT("HI!$A:$G"),6,0)),0,VLOOKUP("Osobní náklady (Kč)",INDIRECT("HI!$A:$G"),6,0))</f>
        <v>0</v>
      </c>
      <c r="D15" s="297">
        <f ca="1">IF(ISERROR(VLOOKUP("Osobní náklady (Kč)",INDIRECT("HI!$A:$G"),5,0)),0,VLOOKUP("Osobní náklady (Kč)",INDIRECT("HI!$A:$G"),5,0))</f>
        <v>0</v>
      </c>
      <c r="E15" s="298">
        <f ca="1">IF(C15=0,0,D15/C15)</f>
        <v>0</v>
      </c>
    </row>
    <row r="16" spans="1:5" ht="14.4" customHeight="1" thickBot="1" x14ac:dyDescent="0.35">
      <c r="A16" s="311"/>
      <c r="B16" s="312"/>
      <c r="C16" s="313"/>
      <c r="D16" s="313"/>
      <c r="E16" s="314"/>
    </row>
    <row r="17" spans="1:5" ht="14.4" customHeight="1" thickBot="1" x14ac:dyDescent="0.35">
      <c r="A17" s="315" t="str">
        <f>HYPERLINK("#HI!A1","VÝNOSY CELKEM (v tisících)")</f>
        <v>VÝNOSY CELKEM (v tisících)</v>
      </c>
      <c r="B17" s="316"/>
      <c r="C17" s="317">
        <f ca="1">IF(ISERROR(VLOOKUP("Výnosy celkem",INDIRECT("HI!$A:$G"),6,0)),0,VLOOKUP("Výnosy celkem",INDIRECT("HI!$A:$G"),6,0))</f>
        <v>6983.735999999999</v>
      </c>
      <c r="D17" s="317">
        <f ca="1">IF(ISERROR(VLOOKUP("Výnosy celkem",INDIRECT("HI!$A:$G"),5,0)),0,VLOOKUP("Výnosy celkem",INDIRECT("HI!$A:$G"),5,0))</f>
        <v>6276.8330000000005</v>
      </c>
      <c r="E17" s="318">
        <f t="shared" ref="E17:E27" ca="1" si="1">IF(C17=0,0,D17/C17)</f>
        <v>0.89877867662809729</v>
      </c>
    </row>
    <row r="18" spans="1:5" ht="14.4" customHeight="1" x14ac:dyDescent="0.3">
      <c r="A18" s="319" t="str">
        <f>HYPERLINK("#HI!A1","Ambulance (body za výkony + Kč za ZUM a ZULP)")</f>
        <v>Ambulance (body za výkony + Kč za ZUM a ZULP)</v>
      </c>
      <c r="B18" s="296"/>
      <c r="C18" s="297">
        <f ca="1">IF(ISERROR(VLOOKUP("Ambulance *",INDIRECT("HI!$A:$G"),6,0)),0,VLOOKUP("Ambulance *",INDIRECT("HI!$A:$G"),6,0))</f>
        <v>1371.096</v>
      </c>
      <c r="D18" s="297">
        <f ca="1">IF(ISERROR(VLOOKUP("Ambulance *",INDIRECT("HI!$A:$G"),5,0)),0,VLOOKUP("Ambulance *",INDIRECT("HI!$A:$G"),5,0))</f>
        <v>1573.5830000000001</v>
      </c>
      <c r="E18" s="298">
        <f t="shared" ca="1" si="1"/>
        <v>1.1476825838599194</v>
      </c>
    </row>
    <row r="19" spans="1:5" ht="14.4" customHeight="1" x14ac:dyDescent="0.3">
      <c r="A19" s="320" t="str">
        <f>HYPERLINK("#'ZV Vykáz.-A'!A1","Zdravotní výkony vykázané u ambulantních pacientů (min. 100 %)")</f>
        <v>Zdravotní výkony vykázané u ambulantních pacientů (min. 100 %)</v>
      </c>
      <c r="B19" s="283" t="s">
        <v>157</v>
      </c>
      <c r="C19" s="303">
        <v>1</v>
      </c>
      <c r="D19" s="303">
        <f>IF(ISERROR(VLOOKUP("Celkem:",'ZV Vykáz.-A'!$A:$S,7,0)),"",VLOOKUP("Celkem:",'ZV Vykáz.-A'!$A:$S,7,0))</f>
        <v>1.1476825838599194</v>
      </c>
      <c r="E19" s="298">
        <f t="shared" si="1"/>
        <v>1.1476825838599194</v>
      </c>
    </row>
    <row r="20" spans="1:5" ht="14.4" customHeight="1" x14ac:dyDescent="0.3">
      <c r="A20" s="320" t="str">
        <f>HYPERLINK("#'ZV Vykáz.-H'!A1","Zdravotní výkony vykázané u hospitalizovaných pacientů (max. 85 %)")</f>
        <v>Zdravotní výkony vykázané u hospitalizovaných pacientů (max. 85 %)</v>
      </c>
      <c r="B20" s="283" t="s">
        <v>159</v>
      </c>
      <c r="C20" s="303">
        <v>0.85</v>
      </c>
      <c r="D20" s="303">
        <f>IF(ISERROR(VLOOKUP("Celkem:",'ZV Vykáz.-H'!$A:$S,7,0)),"",VLOOKUP("Celkem:",'ZV Vykáz.-H'!$A:$S,7,0))</f>
        <v>1.7533588350323126</v>
      </c>
      <c r="E20" s="298">
        <f t="shared" si="1"/>
        <v>2.062775100038015</v>
      </c>
    </row>
    <row r="21" spans="1:5" ht="14.4" customHeight="1" x14ac:dyDescent="0.3">
      <c r="A21" s="321" t="str">
        <f>HYPERLINK("#HI!A1","Hospitalizace (casemix * 30000)")</f>
        <v>Hospitalizace (casemix * 30000)</v>
      </c>
      <c r="B21" s="300"/>
      <c r="C21" s="297">
        <f ca="1">IF(ISERROR(VLOOKUP("Hospitalizace *",INDIRECT("HI!$A:$G"),6,0)),0,VLOOKUP("Hospitalizace *",INDIRECT("HI!$A:$G"),6,0))</f>
        <v>5612.6399999999994</v>
      </c>
      <c r="D21" s="297">
        <f ca="1">IF(ISERROR(VLOOKUP("Hospitalizace *",INDIRECT("HI!$A:$G"),5,0)),0,VLOOKUP("Hospitalizace *",INDIRECT("HI!$A:$G"),5,0))</f>
        <v>4703.25</v>
      </c>
      <c r="E21" s="298">
        <f ca="1">IF(C21=0,0,D21/C21)</f>
        <v>0.83797464294877289</v>
      </c>
    </row>
    <row r="22" spans="1:5" ht="14.4" customHeight="1" x14ac:dyDescent="0.3">
      <c r="A22" s="320" t="str">
        <f>HYPERLINK("#'CaseMix'!A1","Casemix (min. 100 %)")</f>
        <v>Casemix (min. 100 %)</v>
      </c>
      <c r="B22" s="300" t="s">
        <v>74</v>
      </c>
      <c r="C22" s="303">
        <v>1</v>
      </c>
      <c r="D22" s="303">
        <f>IF(ISERROR(VLOOKUP("Celkem",CaseMix!A:M,5,0)),0,VLOOKUP("Celkem",CaseMix!A:M,5,0))</f>
        <v>0.83797464294877277</v>
      </c>
      <c r="E22" s="298">
        <f t="shared" si="1"/>
        <v>0.83797464294877277</v>
      </c>
    </row>
    <row r="23" spans="1:5" ht="14.4" customHeight="1" x14ac:dyDescent="0.3">
      <c r="A23" s="322" t="str">
        <f>HYPERLINK("#'CaseMix'!A1","DRG mimo vyjmenované baze")</f>
        <v>DRG mimo vyjmenované baze</v>
      </c>
      <c r="B23" s="300" t="s">
        <v>74</v>
      </c>
      <c r="C23" s="303">
        <v>1</v>
      </c>
      <c r="D23" s="303">
        <f>IF(ISERROR(CaseMix!E26),"",CaseMix!E26)</f>
        <v>0.83797464294877277</v>
      </c>
      <c r="E23" s="298">
        <f t="shared" si="1"/>
        <v>0.83797464294877277</v>
      </c>
    </row>
    <row r="24" spans="1:5" ht="14.4" customHeight="1" x14ac:dyDescent="0.3">
      <c r="A24" s="322" t="str">
        <f>HYPERLINK("#'CaseMix'!A1","Vyjmenované baze DRG")</f>
        <v>Vyjmenované baze DRG</v>
      </c>
      <c r="B24" s="300" t="s">
        <v>74</v>
      </c>
      <c r="C24" s="303">
        <v>1</v>
      </c>
      <c r="D24" s="303">
        <f>IF(ISERROR(CaseMix!E39),"",CaseMix!E39)</f>
        <v>0</v>
      </c>
      <c r="E24" s="298">
        <f t="shared" si="1"/>
        <v>0</v>
      </c>
    </row>
    <row r="25" spans="1:5" ht="14.4" customHeight="1" x14ac:dyDescent="0.3">
      <c r="A25" s="320" t="str">
        <f>HYPERLINK("#'CaseMix'!A1","Počet hospitalizací ukončených na pracovišti (min. 95 %)")</f>
        <v>Počet hospitalizací ukončených na pracovišti (min. 95 %)</v>
      </c>
      <c r="B25" s="300" t="s">
        <v>74</v>
      </c>
      <c r="C25" s="303">
        <v>0.95</v>
      </c>
      <c r="D25" s="303">
        <f>IF(ISERROR(CaseMix!I13),"",CaseMix!I13)</f>
        <v>0.93452380952380953</v>
      </c>
      <c r="E25" s="298">
        <f t="shared" si="1"/>
        <v>0.98370927318295742</v>
      </c>
    </row>
    <row r="26" spans="1:5" ht="14.4" customHeight="1" x14ac:dyDescent="0.3">
      <c r="A26" s="320" t="str">
        <f>HYPERLINK("#'ALOS'!A1","Průměrná délka hospitalizace (max. 100 % republikového průměru)")</f>
        <v>Průměrná délka hospitalizace (max. 100 % republikového průměru)</v>
      </c>
      <c r="B26" s="300" t="s">
        <v>89</v>
      </c>
      <c r="C26" s="303">
        <v>1</v>
      </c>
      <c r="D26" s="323">
        <f>IF(ISERROR(INDEX(ALOS!$E:$E,COUNT(ALOS!$E:$E)+32)),0,INDEX(ALOS!$E:$E,COUNT(ALOS!$E:$E)+32))</f>
        <v>1.4178620612049149</v>
      </c>
      <c r="E26" s="298">
        <f t="shared" si="1"/>
        <v>1.4178620612049149</v>
      </c>
    </row>
    <row r="27" spans="1:5" ht="27.6" x14ac:dyDescent="0.3">
      <c r="A27" s="324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300" t="s">
        <v>154</v>
      </c>
      <c r="C27" s="303">
        <f>IF(E22&gt;1,95%,95%-2*ABS(C22-D22))</f>
        <v>0.6259492858975455</v>
      </c>
      <c r="D27" s="303">
        <f>IF(ISERROR(VLOOKUP("Celkem:",'ZV Vyžád.'!$A:$M,7,0)),"",VLOOKUP("Celkem:",'ZV Vyžád.'!$A:$M,7,0))</f>
        <v>0.70356208094619632</v>
      </c>
      <c r="E27" s="298">
        <f t="shared" si="1"/>
        <v>1.1239921456853526</v>
      </c>
    </row>
    <row r="28" spans="1:5" ht="14.4" customHeight="1" thickBot="1" x14ac:dyDescent="0.35">
      <c r="A28" s="325" t="s">
        <v>202</v>
      </c>
      <c r="B28" s="308"/>
      <c r="C28" s="309"/>
      <c r="D28" s="309"/>
      <c r="E28" s="310"/>
    </row>
    <row r="29" spans="1:5" ht="14.4" customHeight="1" thickBot="1" x14ac:dyDescent="0.35">
      <c r="A29" s="326"/>
      <c r="B29" s="327"/>
      <c r="C29" s="328"/>
      <c r="D29" s="328"/>
      <c r="E29" s="329"/>
    </row>
    <row r="30" spans="1:5" ht="14.4" customHeight="1" thickBot="1" x14ac:dyDescent="0.35">
      <c r="A30" s="330" t="s">
        <v>203</v>
      </c>
      <c r="B30" s="331"/>
      <c r="C30" s="332"/>
      <c r="D30" s="332"/>
      <c r="E30" s="333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1" priority="16" operator="lessThan">
      <formula>1</formula>
    </cfRule>
  </conditionalFormatting>
  <conditionalFormatting sqref="E26:E27 E4 E7 E14 E20">
    <cfRule type="cellIs" dxfId="7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5.4414062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527" t="s">
        <v>2573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14.4" customHeight="1" thickBot="1" x14ac:dyDescent="0.35">
      <c r="A3" s="356" t="s">
        <v>163</v>
      </c>
      <c r="B3" s="357">
        <f>SUBTOTAL(9,B6:B1048576)</f>
        <v>1371096</v>
      </c>
      <c r="C3" s="358">
        <f t="shared" ref="C3:R3" si="0">SUBTOTAL(9,C6:C1048576)</f>
        <v>4</v>
      </c>
      <c r="D3" s="358">
        <f t="shared" si="0"/>
        <v>1428437</v>
      </c>
      <c r="E3" s="358">
        <f t="shared" si="0"/>
        <v>4.1266536591602208</v>
      </c>
      <c r="F3" s="358">
        <f t="shared" si="0"/>
        <v>1573583</v>
      </c>
      <c r="G3" s="359">
        <f>IF(B3&lt;&gt;0,F3/B3,"")</f>
        <v>1.1476825838599194</v>
      </c>
      <c r="H3" s="360">
        <f t="shared" si="0"/>
        <v>458873.48000000004</v>
      </c>
      <c r="I3" s="358">
        <f t="shared" si="0"/>
        <v>2</v>
      </c>
      <c r="J3" s="358">
        <f t="shared" si="0"/>
        <v>341856.68000000005</v>
      </c>
      <c r="K3" s="358">
        <f t="shared" si="0"/>
        <v>1.550272914693434</v>
      </c>
      <c r="L3" s="358">
        <f t="shared" si="0"/>
        <v>224923.59999999998</v>
      </c>
      <c r="M3" s="361">
        <f>IF(H3&lt;&gt;0,L3/H3,"")</f>
        <v>0.49016473996274518</v>
      </c>
      <c r="N3" s="357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126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8"/>
      <c r="B5" s="729">
        <v>2012</v>
      </c>
      <c r="C5" s="730"/>
      <c r="D5" s="730">
        <v>2013</v>
      </c>
      <c r="E5" s="730"/>
      <c r="F5" s="730">
        <v>2014</v>
      </c>
      <c r="G5" s="731" t="s">
        <v>5</v>
      </c>
      <c r="H5" s="729">
        <v>2012</v>
      </c>
      <c r="I5" s="730"/>
      <c r="J5" s="730">
        <v>2013</v>
      </c>
      <c r="K5" s="730"/>
      <c r="L5" s="730">
        <v>2014</v>
      </c>
      <c r="M5" s="731" t="s">
        <v>5</v>
      </c>
      <c r="N5" s="729">
        <v>2012</v>
      </c>
      <c r="O5" s="730"/>
      <c r="P5" s="730">
        <v>2013</v>
      </c>
      <c r="Q5" s="730"/>
      <c r="R5" s="730">
        <v>2014</v>
      </c>
      <c r="S5" s="731" t="s">
        <v>5</v>
      </c>
    </row>
    <row r="6" spans="1:19" ht="14.4" customHeight="1" x14ac:dyDescent="0.3">
      <c r="A6" s="716" t="s">
        <v>2565</v>
      </c>
      <c r="B6" s="732">
        <v>575154</v>
      </c>
      <c r="C6" s="697">
        <v>1</v>
      </c>
      <c r="D6" s="732">
        <v>598414</v>
      </c>
      <c r="E6" s="697">
        <v>1.0404413426664858</v>
      </c>
      <c r="F6" s="732">
        <v>767582</v>
      </c>
      <c r="G6" s="702">
        <v>1.3345677853235829</v>
      </c>
      <c r="H6" s="732">
        <v>395885.99000000005</v>
      </c>
      <c r="I6" s="697">
        <v>1</v>
      </c>
      <c r="J6" s="732">
        <v>290415.47000000003</v>
      </c>
      <c r="K6" s="697">
        <v>0.73358360067250672</v>
      </c>
      <c r="L6" s="732">
        <v>217147.62999999998</v>
      </c>
      <c r="M6" s="702">
        <v>0.54851051940484163</v>
      </c>
      <c r="N6" s="732"/>
      <c r="O6" s="697"/>
      <c r="P6" s="732"/>
      <c r="Q6" s="697"/>
      <c r="R6" s="732"/>
      <c r="S6" s="241"/>
    </row>
    <row r="7" spans="1:19" ht="14.4" customHeight="1" x14ac:dyDescent="0.3">
      <c r="A7" s="717" t="s">
        <v>2566</v>
      </c>
      <c r="B7" s="733">
        <v>279005</v>
      </c>
      <c r="C7" s="671">
        <v>1</v>
      </c>
      <c r="D7" s="733">
        <v>262928</v>
      </c>
      <c r="E7" s="671">
        <v>0.9423773767495206</v>
      </c>
      <c r="F7" s="733">
        <v>271610</v>
      </c>
      <c r="G7" s="682">
        <v>0.97349509865414596</v>
      </c>
      <c r="H7" s="733"/>
      <c r="I7" s="671"/>
      <c r="J7" s="733"/>
      <c r="K7" s="671"/>
      <c r="L7" s="733"/>
      <c r="M7" s="682"/>
      <c r="N7" s="733"/>
      <c r="O7" s="671"/>
      <c r="P7" s="733"/>
      <c r="Q7" s="671"/>
      <c r="R7" s="733"/>
      <c r="S7" s="242"/>
    </row>
    <row r="8" spans="1:19" ht="14.4" customHeight="1" x14ac:dyDescent="0.3">
      <c r="A8" s="717" t="s">
        <v>2567</v>
      </c>
      <c r="B8" s="733">
        <v>265687</v>
      </c>
      <c r="C8" s="671">
        <v>1</v>
      </c>
      <c r="D8" s="733">
        <v>287117</v>
      </c>
      <c r="E8" s="671">
        <v>1.0806588203412286</v>
      </c>
      <c r="F8" s="733">
        <v>279643</v>
      </c>
      <c r="G8" s="682">
        <v>1.052527974646859</v>
      </c>
      <c r="H8" s="733">
        <v>62987.49</v>
      </c>
      <c r="I8" s="671">
        <v>1</v>
      </c>
      <c r="J8" s="733">
        <v>51441.210000000006</v>
      </c>
      <c r="K8" s="671">
        <v>0.81668931402092715</v>
      </c>
      <c r="L8" s="733">
        <v>7775.97</v>
      </c>
      <c r="M8" s="682">
        <v>0.12345260939910449</v>
      </c>
      <c r="N8" s="733"/>
      <c r="O8" s="671"/>
      <c r="P8" s="733"/>
      <c r="Q8" s="671"/>
      <c r="R8" s="733"/>
      <c r="S8" s="242"/>
    </row>
    <row r="9" spans="1:19" ht="14.4" customHeight="1" x14ac:dyDescent="0.3">
      <c r="A9" s="717" t="s">
        <v>2568</v>
      </c>
      <c r="B9" s="733"/>
      <c r="C9" s="671"/>
      <c r="D9" s="733">
        <v>12855</v>
      </c>
      <c r="E9" s="671"/>
      <c r="F9" s="733">
        <v>13826</v>
      </c>
      <c r="G9" s="682"/>
      <c r="H9" s="733"/>
      <c r="I9" s="671"/>
      <c r="J9" s="733"/>
      <c r="K9" s="671"/>
      <c r="L9" s="733"/>
      <c r="M9" s="682"/>
      <c r="N9" s="733"/>
      <c r="O9" s="671"/>
      <c r="P9" s="733"/>
      <c r="Q9" s="671"/>
      <c r="R9" s="733"/>
      <c r="S9" s="242"/>
    </row>
    <row r="10" spans="1:19" ht="14.4" customHeight="1" x14ac:dyDescent="0.3">
      <c r="A10" s="717" t="s">
        <v>2569</v>
      </c>
      <c r="B10" s="733"/>
      <c r="C10" s="671"/>
      <c r="D10" s="733">
        <v>0</v>
      </c>
      <c r="E10" s="671"/>
      <c r="F10" s="733"/>
      <c r="G10" s="682"/>
      <c r="H10" s="733"/>
      <c r="I10" s="671"/>
      <c r="J10" s="733"/>
      <c r="K10" s="671"/>
      <c r="L10" s="733"/>
      <c r="M10" s="682"/>
      <c r="N10" s="733"/>
      <c r="O10" s="671"/>
      <c r="P10" s="733"/>
      <c r="Q10" s="671"/>
      <c r="R10" s="733"/>
      <c r="S10" s="242"/>
    </row>
    <row r="11" spans="1:19" ht="14.4" customHeight="1" thickBot="1" x14ac:dyDescent="0.35">
      <c r="A11" s="735" t="s">
        <v>2570</v>
      </c>
      <c r="B11" s="734">
        <v>251250</v>
      </c>
      <c r="C11" s="673">
        <v>1</v>
      </c>
      <c r="D11" s="734">
        <v>267123</v>
      </c>
      <c r="E11" s="673">
        <v>1.0631761194029852</v>
      </c>
      <c r="F11" s="734">
        <v>240922</v>
      </c>
      <c r="G11" s="683">
        <v>0.95889353233830843</v>
      </c>
      <c r="H11" s="734"/>
      <c r="I11" s="673"/>
      <c r="J11" s="734"/>
      <c r="K11" s="673"/>
      <c r="L11" s="734"/>
      <c r="M11" s="683"/>
      <c r="N11" s="734"/>
      <c r="O11" s="673"/>
      <c r="P11" s="734"/>
      <c r="Q11" s="673"/>
      <c r="R11" s="734"/>
      <c r="S11" s="684"/>
    </row>
    <row r="12" spans="1:19" ht="14.4" customHeight="1" x14ac:dyDescent="0.3">
      <c r="A12" s="736" t="s">
        <v>2571</v>
      </c>
    </row>
    <row r="13" spans="1:19" ht="14.4" customHeight="1" x14ac:dyDescent="0.3">
      <c r="A13" s="737" t="s">
        <v>239</v>
      </c>
    </row>
    <row r="14" spans="1:19" ht="14.4" customHeight="1" x14ac:dyDescent="0.3">
      <c r="A14" s="736" t="s">
        <v>2572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60" bestFit="1" customWidth="1"/>
    <col min="2" max="2" width="2.109375" style="260" bestFit="1" customWidth="1"/>
    <col min="3" max="3" width="8" style="260" bestFit="1" customWidth="1"/>
    <col min="4" max="4" width="50.88671875" style="260" bestFit="1" customWidth="1"/>
    <col min="5" max="6" width="11.109375" style="343" customWidth="1"/>
    <col min="7" max="8" width="9.33203125" style="260" hidden="1" customWidth="1"/>
    <col min="9" max="10" width="11.109375" style="343" customWidth="1"/>
    <col min="11" max="12" width="9.33203125" style="260" hidden="1" customWidth="1"/>
    <col min="13" max="14" width="11.109375" style="343" customWidth="1"/>
    <col min="15" max="15" width="11.109375" style="346" customWidth="1"/>
    <col min="16" max="16" width="11.109375" style="343" customWidth="1"/>
    <col min="17" max="16384" width="8.88671875" style="260"/>
  </cols>
  <sheetData>
    <row r="1" spans="1:16" ht="18.600000000000001" customHeight="1" thickBot="1" x14ac:dyDescent="0.4">
      <c r="A1" s="462" t="s">
        <v>2681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4.4" customHeight="1" thickBot="1" x14ac:dyDescent="0.35">
      <c r="A2" s="389" t="s">
        <v>298</v>
      </c>
      <c r="B2" s="261"/>
      <c r="C2" s="261"/>
      <c r="D2" s="261"/>
      <c r="E2" s="364"/>
      <c r="F2" s="364"/>
      <c r="G2" s="261"/>
      <c r="H2" s="261"/>
      <c r="I2" s="364"/>
      <c r="J2" s="364"/>
      <c r="K2" s="261"/>
      <c r="L2" s="261"/>
      <c r="M2" s="364"/>
      <c r="N2" s="364"/>
      <c r="O2" s="365"/>
      <c r="P2" s="364"/>
    </row>
    <row r="3" spans="1:16" ht="14.4" customHeight="1" thickBot="1" x14ac:dyDescent="0.35">
      <c r="D3" s="112" t="s">
        <v>163</v>
      </c>
      <c r="E3" s="217">
        <f t="shared" ref="E3:N3" si="0">SUBTOTAL(9,E6:E1048576)</f>
        <v>6021.02</v>
      </c>
      <c r="F3" s="218">
        <f t="shared" si="0"/>
        <v>1829969.4799999997</v>
      </c>
      <c r="G3" s="78"/>
      <c r="H3" s="78"/>
      <c r="I3" s="218">
        <f t="shared" si="0"/>
        <v>6014.3</v>
      </c>
      <c r="J3" s="218">
        <f t="shared" si="0"/>
        <v>1770293.68</v>
      </c>
      <c r="K3" s="78"/>
      <c r="L3" s="78"/>
      <c r="M3" s="218">
        <f t="shared" si="0"/>
        <v>6477.46</v>
      </c>
      <c r="N3" s="218">
        <f t="shared" si="0"/>
        <v>1798506.5999999999</v>
      </c>
      <c r="O3" s="79">
        <f>IF(F3=0,0,N3/F3)</f>
        <v>0.98280688265904859</v>
      </c>
      <c r="P3" s="219">
        <f>IF(M3=0,0,N3/M3)</f>
        <v>277.65614916958191</v>
      </c>
    </row>
    <row r="4" spans="1:16" ht="14.4" customHeight="1" x14ac:dyDescent="0.3">
      <c r="A4" s="533" t="s">
        <v>122</v>
      </c>
      <c r="B4" s="534" t="s">
        <v>123</v>
      </c>
      <c r="C4" s="535" t="s">
        <v>124</v>
      </c>
      <c r="D4" s="536" t="s">
        <v>84</v>
      </c>
      <c r="E4" s="537">
        <v>2012</v>
      </c>
      <c r="F4" s="538"/>
      <c r="G4" s="216"/>
      <c r="H4" s="216"/>
      <c r="I4" s="537">
        <v>2013</v>
      </c>
      <c r="J4" s="538"/>
      <c r="K4" s="216"/>
      <c r="L4" s="216"/>
      <c r="M4" s="537">
        <v>2014</v>
      </c>
      <c r="N4" s="538"/>
      <c r="O4" s="539" t="s">
        <v>5</v>
      </c>
      <c r="P4" s="532" t="s">
        <v>125</v>
      </c>
    </row>
    <row r="5" spans="1:16" ht="14.4" customHeight="1" thickBot="1" x14ac:dyDescent="0.35">
      <c r="A5" s="738"/>
      <c r="B5" s="739"/>
      <c r="C5" s="740"/>
      <c r="D5" s="741"/>
      <c r="E5" s="742" t="s">
        <v>94</v>
      </c>
      <c r="F5" s="743" t="s">
        <v>17</v>
      </c>
      <c r="G5" s="744"/>
      <c r="H5" s="744"/>
      <c r="I5" s="742" t="s">
        <v>94</v>
      </c>
      <c r="J5" s="743" t="s">
        <v>17</v>
      </c>
      <c r="K5" s="744"/>
      <c r="L5" s="744"/>
      <c r="M5" s="742" t="s">
        <v>94</v>
      </c>
      <c r="N5" s="743" t="s">
        <v>17</v>
      </c>
      <c r="O5" s="745"/>
      <c r="P5" s="746"/>
    </row>
    <row r="6" spans="1:16" ht="14.4" customHeight="1" x14ac:dyDescent="0.3">
      <c r="A6" s="696" t="s">
        <v>2574</v>
      </c>
      <c r="B6" s="697" t="s">
        <v>2575</v>
      </c>
      <c r="C6" s="697" t="s">
        <v>2576</v>
      </c>
      <c r="D6" s="697" t="s">
        <v>2577</v>
      </c>
      <c r="E6" s="235">
        <v>33</v>
      </c>
      <c r="F6" s="235">
        <v>6038.01</v>
      </c>
      <c r="G6" s="697">
        <v>1</v>
      </c>
      <c r="H6" s="697">
        <v>182.97</v>
      </c>
      <c r="I6" s="235">
        <v>29.2</v>
      </c>
      <c r="J6" s="235">
        <v>5389.73</v>
      </c>
      <c r="K6" s="697">
        <v>0.89263350011013554</v>
      </c>
      <c r="L6" s="697">
        <v>184.57979452054792</v>
      </c>
      <c r="M6" s="235">
        <v>9</v>
      </c>
      <c r="N6" s="235">
        <v>1661.07</v>
      </c>
      <c r="O6" s="702">
        <v>0.27510222738948759</v>
      </c>
      <c r="P6" s="712">
        <v>184.56333333333333</v>
      </c>
    </row>
    <row r="7" spans="1:16" ht="14.4" customHeight="1" x14ac:dyDescent="0.3">
      <c r="A7" s="680" t="s">
        <v>2574</v>
      </c>
      <c r="B7" s="671" t="s">
        <v>2575</v>
      </c>
      <c r="C7" s="671" t="s">
        <v>2578</v>
      </c>
      <c r="D7" s="671" t="s">
        <v>2579</v>
      </c>
      <c r="E7" s="238">
        <v>17</v>
      </c>
      <c r="F7" s="238">
        <v>10041.799999999999</v>
      </c>
      <c r="G7" s="671">
        <v>1</v>
      </c>
      <c r="H7" s="671">
        <v>590.69411764705876</v>
      </c>
      <c r="I7" s="238">
        <v>19.399999999999999</v>
      </c>
      <c r="J7" s="238">
        <v>11634.94</v>
      </c>
      <c r="K7" s="671">
        <v>1.1586508394909281</v>
      </c>
      <c r="L7" s="671">
        <v>599.73917525773209</v>
      </c>
      <c r="M7" s="238">
        <v>5.5</v>
      </c>
      <c r="N7" s="238">
        <v>3298.4700000000003</v>
      </c>
      <c r="O7" s="682">
        <v>0.32847397876874668</v>
      </c>
      <c r="P7" s="713">
        <v>599.72181818181821</v>
      </c>
    </row>
    <row r="8" spans="1:16" ht="14.4" customHeight="1" x14ac:dyDescent="0.3">
      <c r="A8" s="680" t="s">
        <v>2574</v>
      </c>
      <c r="B8" s="671" t="s">
        <v>2575</v>
      </c>
      <c r="C8" s="671" t="s">
        <v>2580</v>
      </c>
      <c r="D8" s="671" t="s">
        <v>2581</v>
      </c>
      <c r="E8" s="238">
        <v>43</v>
      </c>
      <c r="F8" s="238">
        <v>51242.81</v>
      </c>
      <c r="G8" s="671">
        <v>1</v>
      </c>
      <c r="H8" s="671">
        <v>1191.6932558139533</v>
      </c>
      <c r="I8" s="238">
        <v>47.3</v>
      </c>
      <c r="J8" s="238">
        <v>42701.939999999995</v>
      </c>
      <c r="K8" s="671">
        <v>0.8333254948352754</v>
      </c>
      <c r="L8" s="671">
        <v>902.78942917547568</v>
      </c>
      <c r="M8" s="238">
        <v>5.6</v>
      </c>
      <c r="N8" s="238">
        <v>5055.2999999999993</v>
      </c>
      <c r="O8" s="682">
        <v>9.8653840411952423E-2</v>
      </c>
      <c r="P8" s="713">
        <v>902.73214285714278</v>
      </c>
    </row>
    <row r="9" spans="1:16" ht="14.4" customHeight="1" x14ac:dyDescent="0.3">
      <c r="A9" s="680" t="s">
        <v>2574</v>
      </c>
      <c r="B9" s="671" t="s">
        <v>2575</v>
      </c>
      <c r="C9" s="671" t="s">
        <v>2582</v>
      </c>
      <c r="D9" s="671" t="s">
        <v>2583</v>
      </c>
      <c r="E9" s="238">
        <v>31</v>
      </c>
      <c r="F9" s="238">
        <v>156872.38</v>
      </c>
      <c r="G9" s="671">
        <v>1</v>
      </c>
      <c r="H9" s="671">
        <v>5060.3993548387098</v>
      </c>
      <c r="I9" s="238"/>
      <c r="J9" s="238"/>
      <c r="K9" s="671"/>
      <c r="L9" s="671"/>
      <c r="M9" s="238"/>
      <c r="N9" s="238"/>
      <c r="O9" s="682"/>
      <c r="P9" s="713"/>
    </row>
    <row r="10" spans="1:16" ht="14.4" customHeight="1" x14ac:dyDescent="0.3">
      <c r="A10" s="680" t="s">
        <v>2574</v>
      </c>
      <c r="B10" s="671" t="s">
        <v>2575</v>
      </c>
      <c r="C10" s="671" t="s">
        <v>2584</v>
      </c>
      <c r="D10" s="671" t="s">
        <v>2585</v>
      </c>
      <c r="E10" s="238">
        <v>23</v>
      </c>
      <c r="F10" s="238">
        <v>102678.91</v>
      </c>
      <c r="G10" s="671">
        <v>1</v>
      </c>
      <c r="H10" s="671">
        <v>4464.300434782609</v>
      </c>
      <c r="I10" s="238">
        <v>8</v>
      </c>
      <c r="J10" s="238">
        <v>28283.919999999998</v>
      </c>
      <c r="K10" s="671">
        <v>0.27545987778795078</v>
      </c>
      <c r="L10" s="671">
        <v>3535.49</v>
      </c>
      <c r="M10" s="238">
        <v>0</v>
      </c>
      <c r="N10" s="238">
        <v>127.2</v>
      </c>
      <c r="O10" s="682">
        <v>1.2388133064521235E-3</v>
      </c>
      <c r="P10" s="713"/>
    </row>
    <row r="11" spans="1:16" ht="14.4" customHeight="1" x14ac:dyDescent="0.3">
      <c r="A11" s="680" t="s">
        <v>2574</v>
      </c>
      <c r="B11" s="671" t="s">
        <v>2575</v>
      </c>
      <c r="C11" s="671" t="s">
        <v>2586</v>
      </c>
      <c r="D11" s="671" t="s">
        <v>2587</v>
      </c>
      <c r="E11" s="238">
        <v>18</v>
      </c>
      <c r="F11" s="238">
        <v>69012.08</v>
      </c>
      <c r="G11" s="671">
        <v>1</v>
      </c>
      <c r="H11" s="671">
        <v>3834.0044444444447</v>
      </c>
      <c r="I11" s="238">
        <v>9</v>
      </c>
      <c r="J11" s="238">
        <v>24426.54</v>
      </c>
      <c r="K11" s="671">
        <v>0.35394585991322097</v>
      </c>
      <c r="L11" s="671">
        <v>2714.06</v>
      </c>
      <c r="M11" s="238">
        <v>0.16</v>
      </c>
      <c r="N11" s="238">
        <v>434.24</v>
      </c>
      <c r="O11" s="682">
        <v>6.2922317368205678E-3</v>
      </c>
      <c r="P11" s="713">
        <v>2714</v>
      </c>
    </row>
    <row r="12" spans="1:16" ht="14.4" customHeight="1" x14ac:dyDescent="0.3">
      <c r="A12" s="680" t="s">
        <v>2574</v>
      </c>
      <c r="B12" s="671" t="s">
        <v>2575</v>
      </c>
      <c r="C12" s="671" t="s">
        <v>2588</v>
      </c>
      <c r="D12" s="671" t="s">
        <v>1295</v>
      </c>
      <c r="E12" s="238"/>
      <c r="F12" s="238"/>
      <c r="G12" s="671"/>
      <c r="H12" s="671"/>
      <c r="I12" s="238">
        <v>5.4</v>
      </c>
      <c r="J12" s="238">
        <v>2331.7200000000003</v>
      </c>
      <c r="K12" s="671"/>
      <c r="L12" s="671">
        <v>431.8</v>
      </c>
      <c r="M12" s="238">
        <v>2.4000000000000004</v>
      </c>
      <c r="N12" s="238">
        <v>1036.32</v>
      </c>
      <c r="O12" s="682"/>
      <c r="P12" s="713">
        <v>431.7999999999999</v>
      </c>
    </row>
    <row r="13" spans="1:16" ht="14.4" customHeight="1" x14ac:dyDescent="0.3">
      <c r="A13" s="680" t="s">
        <v>2574</v>
      </c>
      <c r="B13" s="671" t="s">
        <v>2575</v>
      </c>
      <c r="C13" s="671" t="s">
        <v>2589</v>
      </c>
      <c r="D13" s="671" t="s">
        <v>1414</v>
      </c>
      <c r="E13" s="238"/>
      <c r="F13" s="238"/>
      <c r="G13" s="671"/>
      <c r="H13" s="671"/>
      <c r="I13" s="238">
        <v>14</v>
      </c>
      <c r="J13" s="238">
        <v>124223.83</v>
      </c>
      <c r="K13" s="671"/>
      <c r="L13" s="671">
        <v>8873.1307142857149</v>
      </c>
      <c r="M13" s="238">
        <v>9</v>
      </c>
      <c r="N13" s="238">
        <v>83308.139999999985</v>
      </c>
      <c r="O13" s="682"/>
      <c r="P13" s="713">
        <v>9256.4599999999991</v>
      </c>
    </row>
    <row r="14" spans="1:16" ht="14.4" customHeight="1" x14ac:dyDescent="0.3">
      <c r="A14" s="680" t="s">
        <v>2574</v>
      </c>
      <c r="B14" s="671" t="s">
        <v>2575</v>
      </c>
      <c r="C14" s="671" t="s">
        <v>2590</v>
      </c>
      <c r="D14" s="671" t="s">
        <v>1313</v>
      </c>
      <c r="E14" s="238"/>
      <c r="F14" s="238"/>
      <c r="G14" s="671"/>
      <c r="H14" s="671"/>
      <c r="I14" s="238">
        <v>5</v>
      </c>
      <c r="J14" s="238">
        <v>33117.949999999997</v>
      </c>
      <c r="K14" s="671"/>
      <c r="L14" s="671">
        <v>6623.5899999999992</v>
      </c>
      <c r="M14" s="238">
        <v>3</v>
      </c>
      <c r="N14" s="238">
        <v>19870.77</v>
      </c>
      <c r="O14" s="682"/>
      <c r="P14" s="713">
        <v>6623.59</v>
      </c>
    </row>
    <row r="15" spans="1:16" ht="14.4" customHeight="1" x14ac:dyDescent="0.3">
      <c r="A15" s="680" t="s">
        <v>2574</v>
      </c>
      <c r="B15" s="671" t="s">
        <v>2575</v>
      </c>
      <c r="C15" s="671" t="s">
        <v>2591</v>
      </c>
      <c r="D15" s="671" t="s">
        <v>1411</v>
      </c>
      <c r="E15" s="238"/>
      <c r="F15" s="238"/>
      <c r="G15" s="671"/>
      <c r="H15" s="671"/>
      <c r="I15" s="238">
        <v>2</v>
      </c>
      <c r="J15" s="238">
        <v>18304.900000000001</v>
      </c>
      <c r="K15" s="671"/>
      <c r="L15" s="671">
        <v>9152.4500000000007</v>
      </c>
      <c r="M15" s="238">
        <v>12</v>
      </c>
      <c r="N15" s="238">
        <v>102010.68</v>
      </c>
      <c r="O15" s="682"/>
      <c r="P15" s="713">
        <v>8500.89</v>
      </c>
    </row>
    <row r="16" spans="1:16" ht="14.4" customHeight="1" x14ac:dyDescent="0.3">
      <c r="A16" s="680" t="s">
        <v>2574</v>
      </c>
      <c r="B16" s="671" t="s">
        <v>2575</v>
      </c>
      <c r="C16" s="671" t="s">
        <v>2592</v>
      </c>
      <c r="D16" s="671" t="s">
        <v>1295</v>
      </c>
      <c r="E16" s="238"/>
      <c r="F16" s="238"/>
      <c r="G16" s="671"/>
      <c r="H16" s="671"/>
      <c r="I16" s="238"/>
      <c r="J16" s="238"/>
      <c r="K16" s="671"/>
      <c r="L16" s="671"/>
      <c r="M16" s="238">
        <v>0.8</v>
      </c>
      <c r="N16" s="238">
        <v>345.44</v>
      </c>
      <c r="O16" s="682"/>
      <c r="P16" s="713">
        <v>431.79999999999995</v>
      </c>
    </row>
    <row r="17" spans="1:16" ht="14.4" customHeight="1" x14ac:dyDescent="0.3">
      <c r="A17" s="680" t="s">
        <v>2574</v>
      </c>
      <c r="B17" s="671" t="s">
        <v>2593</v>
      </c>
      <c r="C17" s="671" t="s">
        <v>2594</v>
      </c>
      <c r="D17" s="671" t="s">
        <v>2595</v>
      </c>
      <c r="E17" s="238">
        <v>244</v>
      </c>
      <c r="F17" s="238">
        <v>8296</v>
      </c>
      <c r="G17" s="671">
        <v>1</v>
      </c>
      <c r="H17" s="671">
        <v>34</v>
      </c>
      <c r="I17" s="238">
        <v>327</v>
      </c>
      <c r="J17" s="238">
        <v>11118</v>
      </c>
      <c r="K17" s="671">
        <v>1.3401639344262295</v>
      </c>
      <c r="L17" s="671">
        <v>34</v>
      </c>
      <c r="M17" s="238">
        <v>218</v>
      </c>
      <c r="N17" s="238">
        <v>7412</v>
      </c>
      <c r="O17" s="682">
        <v>0.89344262295081966</v>
      </c>
      <c r="P17" s="713">
        <v>34</v>
      </c>
    </row>
    <row r="18" spans="1:16" ht="14.4" customHeight="1" x14ac:dyDescent="0.3">
      <c r="A18" s="680" t="s">
        <v>2574</v>
      </c>
      <c r="B18" s="671" t="s">
        <v>2593</v>
      </c>
      <c r="C18" s="671" t="s">
        <v>2596</v>
      </c>
      <c r="D18" s="671" t="s">
        <v>2597</v>
      </c>
      <c r="E18" s="238"/>
      <c r="F18" s="238"/>
      <c r="G18" s="671"/>
      <c r="H18" s="671"/>
      <c r="I18" s="238">
        <v>3</v>
      </c>
      <c r="J18" s="238">
        <v>15</v>
      </c>
      <c r="K18" s="671"/>
      <c r="L18" s="671">
        <v>5</v>
      </c>
      <c r="M18" s="238">
        <v>3</v>
      </c>
      <c r="N18" s="238">
        <v>15</v>
      </c>
      <c r="O18" s="682"/>
      <c r="P18" s="713">
        <v>5</v>
      </c>
    </row>
    <row r="19" spans="1:16" ht="14.4" customHeight="1" x14ac:dyDescent="0.3">
      <c r="A19" s="680" t="s">
        <v>2574</v>
      </c>
      <c r="B19" s="671" t="s">
        <v>2593</v>
      </c>
      <c r="C19" s="671" t="s">
        <v>2598</v>
      </c>
      <c r="D19" s="671" t="s">
        <v>2599</v>
      </c>
      <c r="E19" s="238"/>
      <c r="F19" s="238"/>
      <c r="G19" s="671"/>
      <c r="H19" s="671"/>
      <c r="I19" s="238">
        <v>1</v>
      </c>
      <c r="J19" s="238">
        <v>5</v>
      </c>
      <c r="K19" s="671"/>
      <c r="L19" s="671">
        <v>5</v>
      </c>
      <c r="M19" s="238">
        <v>6</v>
      </c>
      <c r="N19" s="238">
        <v>30</v>
      </c>
      <c r="O19" s="682"/>
      <c r="P19" s="713">
        <v>5</v>
      </c>
    </row>
    <row r="20" spans="1:16" ht="14.4" customHeight="1" x14ac:dyDescent="0.3">
      <c r="A20" s="680" t="s">
        <v>2574</v>
      </c>
      <c r="B20" s="671" t="s">
        <v>2593</v>
      </c>
      <c r="C20" s="671" t="s">
        <v>2600</v>
      </c>
      <c r="D20" s="671" t="s">
        <v>2601</v>
      </c>
      <c r="E20" s="238">
        <v>5</v>
      </c>
      <c r="F20" s="238">
        <v>1590</v>
      </c>
      <c r="G20" s="671">
        <v>1</v>
      </c>
      <c r="H20" s="671">
        <v>318</v>
      </c>
      <c r="I20" s="238">
        <v>4</v>
      </c>
      <c r="J20" s="238">
        <v>1276</v>
      </c>
      <c r="K20" s="671">
        <v>0.8025157232704403</v>
      </c>
      <c r="L20" s="671">
        <v>319</v>
      </c>
      <c r="M20" s="238">
        <v>8</v>
      </c>
      <c r="N20" s="238">
        <v>2552</v>
      </c>
      <c r="O20" s="682">
        <v>1.6050314465408806</v>
      </c>
      <c r="P20" s="713">
        <v>319</v>
      </c>
    </row>
    <row r="21" spans="1:16" ht="14.4" customHeight="1" x14ac:dyDescent="0.3">
      <c r="A21" s="680" t="s">
        <v>2574</v>
      </c>
      <c r="B21" s="671" t="s">
        <v>2593</v>
      </c>
      <c r="C21" s="671" t="s">
        <v>2602</v>
      </c>
      <c r="D21" s="671" t="s">
        <v>2603</v>
      </c>
      <c r="E21" s="238">
        <v>5</v>
      </c>
      <c r="F21" s="238">
        <v>1850</v>
      </c>
      <c r="G21" s="671">
        <v>1</v>
      </c>
      <c r="H21" s="671">
        <v>370</v>
      </c>
      <c r="I21" s="238">
        <v>4</v>
      </c>
      <c r="J21" s="238">
        <v>1484</v>
      </c>
      <c r="K21" s="671">
        <v>0.80216216216216218</v>
      </c>
      <c r="L21" s="671">
        <v>371</v>
      </c>
      <c r="M21" s="238">
        <v>8</v>
      </c>
      <c r="N21" s="238">
        <v>2968</v>
      </c>
      <c r="O21" s="682">
        <v>1.6043243243243244</v>
      </c>
      <c r="P21" s="713">
        <v>371</v>
      </c>
    </row>
    <row r="22" spans="1:16" ht="14.4" customHeight="1" x14ac:dyDescent="0.3">
      <c r="A22" s="680" t="s">
        <v>2574</v>
      </c>
      <c r="B22" s="671" t="s">
        <v>2593</v>
      </c>
      <c r="C22" s="671" t="s">
        <v>2604</v>
      </c>
      <c r="D22" s="671" t="s">
        <v>2605</v>
      </c>
      <c r="E22" s="238">
        <v>6</v>
      </c>
      <c r="F22" s="238">
        <v>3264</v>
      </c>
      <c r="G22" s="671">
        <v>1</v>
      </c>
      <c r="H22" s="671">
        <v>544</v>
      </c>
      <c r="I22" s="238">
        <v>4</v>
      </c>
      <c r="J22" s="238">
        <v>2188</v>
      </c>
      <c r="K22" s="671">
        <v>0.67034313725490191</v>
      </c>
      <c r="L22" s="671">
        <v>547</v>
      </c>
      <c r="M22" s="238">
        <v>8</v>
      </c>
      <c r="N22" s="238">
        <v>4376</v>
      </c>
      <c r="O22" s="682">
        <v>1.3406862745098038</v>
      </c>
      <c r="P22" s="713">
        <v>547</v>
      </c>
    </row>
    <row r="23" spans="1:16" ht="14.4" customHeight="1" x14ac:dyDescent="0.3">
      <c r="A23" s="680" t="s">
        <v>2574</v>
      </c>
      <c r="B23" s="671" t="s">
        <v>2593</v>
      </c>
      <c r="C23" s="671" t="s">
        <v>2606</v>
      </c>
      <c r="D23" s="671" t="s">
        <v>2607</v>
      </c>
      <c r="E23" s="238">
        <v>97</v>
      </c>
      <c r="F23" s="238">
        <v>6596</v>
      </c>
      <c r="G23" s="671">
        <v>1</v>
      </c>
      <c r="H23" s="671">
        <v>68</v>
      </c>
      <c r="I23" s="238">
        <v>104</v>
      </c>
      <c r="J23" s="238">
        <v>7176</v>
      </c>
      <c r="K23" s="671">
        <v>1.0879320800485142</v>
      </c>
      <c r="L23" s="671">
        <v>69</v>
      </c>
      <c r="M23" s="238">
        <v>65</v>
      </c>
      <c r="N23" s="238">
        <v>4485</v>
      </c>
      <c r="O23" s="682">
        <v>0.67995755003032143</v>
      </c>
      <c r="P23" s="713">
        <v>69</v>
      </c>
    </row>
    <row r="24" spans="1:16" ht="14.4" customHeight="1" x14ac:dyDescent="0.3">
      <c r="A24" s="680" t="s">
        <v>2574</v>
      </c>
      <c r="B24" s="671" t="s">
        <v>2593</v>
      </c>
      <c r="C24" s="671" t="s">
        <v>2608</v>
      </c>
      <c r="D24" s="671" t="s">
        <v>2609</v>
      </c>
      <c r="E24" s="238">
        <v>403</v>
      </c>
      <c r="F24" s="238">
        <v>128154</v>
      </c>
      <c r="G24" s="671">
        <v>1</v>
      </c>
      <c r="H24" s="671">
        <v>318</v>
      </c>
      <c r="I24" s="238">
        <v>154</v>
      </c>
      <c r="J24" s="238">
        <v>49126</v>
      </c>
      <c r="K24" s="671">
        <v>0.38333567426689763</v>
      </c>
      <c r="L24" s="671">
        <v>319</v>
      </c>
      <c r="M24" s="238">
        <v>187</v>
      </c>
      <c r="N24" s="238">
        <v>59653</v>
      </c>
      <c r="O24" s="682">
        <v>0.46547903303837568</v>
      </c>
      <c r="P24" s="713">
        <v>319</v>
      </c>
    </row>
    <row r="25" spans="1:16" ht="14.4" customHeight="1" x14ac:dyDescent="0.3">
      <c r="A25" s="680" t="s">
        <v>2574</v>
      </c>
      <c r="B25" s="671" t="s">
        <v>2593</v>
      </c>
      <c r="C25" s="671" t="s">
        <v>2610</v>
      </c>
      <c r="D25" s="671" t="s">
        <v>2611</v>
      </c>
      <c r="E25" s="238">
        <v>14</v>
      </c>
      <c r="F25" s="238">
        <v>2954</v>
      </c>
      <c r="G25" s="671">
        <v>1</v>
      </c>
      <c r="H25" s="671">
        <v>211</v>
      </c>
      <c r="I25" s="238">
        <v>12</v>
      </c>
      <c r="J25" s="238">
        <v>2544</v>
      </c>
      <c r="K25" s="671">
        <v>0.86120514556533512</v>
      </c>
      <c r="L25" s="671">
        <v>212</v>
      </c>
      <c r="M25" s="238">
        <v>256</v>
      </c>
      <c r="N25" s="238">
        <v>54272</v>
      </c>
      <c r="O25" s="682">
        <v>18.372376438727148</v>
      </c>
      <c r="P25" s="713">
        <v>212</v>
      </c>
    </row>
    <row r="26" spans="1:16" ht="14.4" customHeight="1" x14ac:dyDescent="0.3">
      <c r="A26" s="680" t="s">
        <v>2574</v>
      </c>
      <c r="B26" s="671" t="s">
        <v>2593</v>
      </c>
      <c r="C26" s="671" t="s">
        <v>2612</v>
      </c>
      <c r="D26" s="671" t="s">
        <v>2613</v>
      </c>
      <c r="E26" s="238">
        <v>6</v>
      </c>
      <c r="F26" s="238">
        <v>1908</v>
      </c>
      <c r="G26" s="671">
        <v>1</v>
      </c>
      <c r="H26" s="671">
        <v>318</v>
      </c>
      <c r="I26" s="238"/>
      <c r="J26" s="238"/>
      <c r="K26" s="671"/>
      <c r="L26" s="671"/>
      <c r="M26" s="238">
        <v>1</v>
      </c>
      <c r="N26" s="238">
        <v>319</v>
      </c>
      <c r="O26" s="682">
        <v>0.16719077568134172</v>
      </c>
      <c r="P26" s="713">
        <v>319</v>
      </c>
    </row>
    <row r="27" spans="1:16" ht="14.4" customHeight="1" x14ac:dyDescent="0.3">
      <c r="A27" s="680" t="s">
        <v>2574</v>
      </c>
      <c r="B27" s="671" t="s">
        <v>2593</v>
      </c>
      <c r="C27" s="671" t="s">
        <v>2614</v>
      </c>
      <c r="D27" s="671" t="s">
        <v>2615</v>
      </c>
      <c r="E27" s="238">
        <v>9</v>
      </c>
      <c r="F27" s="238">
        <v>702</v>
      </c>
      <c r="G27" s="671">
        <v>1</v>
      </c>
      <c r="H27" s="671">
        <v>78</v>
      </c>
      <c r="I27" s="238">
        <v>6</v>
      </c>
      <c r="J27" s="238">
        <v>468</v>
      </c>
      <c r="K27" s="671">
        <v>0.66666666666666663</v>
      </c>
      <c r="L27" s="671">
        <v>78</v>
      </c>
      <c r="M27" s="238">
        <v>4</v>
      </c>
      <c r="N27" s="238">
        <v>312</v>
      </c>
      <c r="O27" s="682">
        <v>0.44444444444444442</v>
      </c>
      <c r="P27" s="713">
        <v>78</v>
      </c>
    </row>
    <row r="28" spans="1:16" ht="14.4" customHeight="1" x14ac:dyDescent="0.3">
      <c r="A28" s="680" t="s">
        <v>2574</v>
      </c>
      <c r="B28" s="671" t="s">
        <v>2593</v>
      </c>
      <c r="C28" s="671" t="s">
        <v>2616</v>
      </c>
      <c r="D28" s="671" t="s">
        <v>2617</v>
      </c>
      <c r="E28" s="238">
        <v>31</v>
      </c>
      <c r="F28" s="238">
        <v>0</v>
      </c>
      <c r="G28" s="671"/>
      <c r="H28" s="671">
        <v>0</v>
      </c>
      <c r="I28" s="238">
        <v>35</v>
      </c>
      <c r="J28" s="238">
        <v>0</v>
      </c>
      <c r="K28" s="671"/>
      <c r="L28" s="671">
        <v>0</v>
      </c>
      <c r="M28" s="238">
        <v>32</v>
      </c>
      <c r="N28" s="238">
        <v>0</v>
      </c>
      <c r="O28" s="682"/>
      <c r="P28" s="713">
        <v>0</v>
      </c>
    </row>
    <row r="29" spans="1:16" ht="14.4" customHeight="1" x14ac:dyDescent="0.3">
      <c r="A29" s="680" t="s">
        <v>2574</v>
      </c>
      <c r="B29" s="671" t="s">
        <v>2593</v>
      </c>
      <c r="C29" s="671" t="s">
        <v>2618</v>
      </c>
      <c r="D29" s="671" t="s">
        <v>2619</v>
      </c>
      <c r="E29" s="238"/>
      <c r="F29" s="238"/>
      <c r="G29" s="671"/>
      <c r="H29" s="671"/>
      <c r="I29" s="238"/>
      <c r="J29" s="238"/>
      <c r="K29" s="671"/>
      <c r="L29" s="671"/>
      <c r="M29" s="238">
        <v>122</v>
      </c>
      <c r="N29" s="238">
        <v>21350</v>
      </c>
      <c r="O29" s="682"/>
      <c r="P29" s="713">
        <v>175</v>
      </c>
    </row>
    <row r="30" spans="1:16" ht="14.4" customHeight="1" x14ac:dyDescent="0.3">
      <c r="A30" s="680" t="s">
        <v>2574</v>
      </c>
      <c r="B30" s="671" t="s">
        <v>2593</v>
      </c>
      <c r="C30" s="671" t="s">
        <v>2620</v>
      </c>
      <c r="D30" s="671" t="s">
        <v>2621</v>
      </c>
      <c r="E30" s="238">
        <v>794</v>
      </c>
      <c r="F30" s="238">
        <v>0</v>
      </c>
      <c r="G30" s="671"/>
      <c r="H30" s="671">
        <v>0</v>
      </c>
      <c r="I30" s="238">
        <v>966</v>
      </c>
      <c r="J30" s="238">
        <v>0</v>
      </c>
      <c r="K30" s="671"/>
      <c r="L30" s="671">
        <v>0</v>
      </c>
      <c r="M30" s="238">
        <v>885</v>
      </c>
      <c r="N30" s="238">
        <v>0</v>
      </c>
      <c r="O30" s="682"/>
      <c r="P30" s="713">
        <v>0</v>
      </c>
    </row>
    <row r="31" spans="1:16" ht="14.4" customHeight="1" x14ac:dyDescent="0.3">
      <c r="A31" s="680" t="s">
        <v>2574</v>
      </c>
      <c r="B31" s="671" t="s">
        <v>2593</v>
      </c>
      <c r="C31" s="671" t="s">
        <v>2622</v>
      </c>
      <c r="D31" s="671" t="s">
        <v>2623</v>
      </c>
      <c r="E31" s="238">
        <v>5</v>
      </c>
      <c r="F31" s="238">
        <v>125</v>
      </c>
      <c r="G31" s="671">
        <v>1</v>
      </c>
      <c r="H31" s="671">
        <v>25</v>
      </c>
      <c r="I31" s="238">
        <v>1</v>
      </c>
      <c r="J31" s="238">
        <v>35</v>
      </c>
      <c r="K31" s="671">
        <v>0.28000000000000003</v>
      </c>
      <c r="L31" s="671">
        <v>35</v>
      </c>
      <c r="M31" s="238"/>
      <c r="N31" s="238"/>
      <c r="O31" s="682"/>
      <c r="P31" s="713"/>
    </row>
    <row r="32" spans="1:16" ht="14.4" customHeight="1" x14ac:dyDescent="0.3">
      <c r="A32" s="680" t="s">
        <v>2574</v>
      </c>
      <c r="B32" s="671" t="s">
        <v>2593</v>
      </c>
      <c r="C32" s="671" t="s">
        <v>2624</v>
      </c>
      <c r="D32" s="671" t="s">
        <v>2625</v>
      </c>
      <c r="E32" s="238">
        <v>152</v>
      </c>
      <c r="F32" s="238">
        <v>2888</v>
      </c>
      <c r="G32" s="671">
        <v>1</v>
      </c>
      <c r="H32" s="671">
        <v>19</v>
      </c>
      <c r="I32" s="238">
        <v>145</v>
      </c>
      <c r="J32" s="238">
        <v>4350</v>
      </c>
      <c r="K32" s="671">
        <v>1.5062326869806095</v>
      </c>
      <c r="L32" s="671">
        <v>30</v>
      </c>
      <c r="M32" s="238">
        <v>150</v>
      </c>
      <c r="N32" s="238">
        <v>4500</v>
      </c>
      <c r="O32" s="682">
        <v>1.5581717451523547</v>
      </c>
      <c r="P32" s="713">
        <v>30</v>
      </c>
    </row>
    <row r="33" spans="1:16" ht="14.4" customHeight="1" x14ac:dyDescent="0.3">
      <c r="A33" s="680" t="s">
        <v>2574</v>
      </c>
      <c r="B33" s="671" t="s">
        <v>2593</v>
      </c>
      <c r="C33" s="671" t="s">
        <v>2626</v>
      </c>
      <c r="D33" s="671" t="s">
        <v>2627</v>
      </c>
      <c r="E33" s="238">
        <v>27</v>
      </c>
      <c r="F33" s="238">
        <v>0</v>
      </c>
      <c r="G33" s="671"/>
      <c r="H33" s="671">
        <v>0</v>
      </c>
      <c r="I33" s="238">
        <v>19</v>
      </c>
      <c r="J33" s="238">
        <v>0</v>
      </c>
      <c r="K33" s="671"/>
      <c r="L33" s="671">
        <v>0</v>
      </c>
      <c r="M33" s="238">
        <v>23</v>
      </c>
      <c r="N33" s="238">
        <v>0</v>
      </c>
      <c r="O33" s="682"/>
      <c r="P33" s="713">
        <v>0</v>
      </c>
    </row>
    <row r="34" spans="1:16" ht="14.4" customHeight="1" x14ac:dyDescent="0.3">
      <c r="A34" s="680" t="s">
        <v>2574</v>
      </c>
      <c r="B34" s="671" t="s">
        <v>2593</v>
      </c>
      <c r="C34" s="671" t="s">
        <v>2628</v>
      </c>
      <c r="D34" s="671" t="s">
        <v>2629</v>
      </c>
      <c r="E34" s="238">
        <v>6</v>
      </c>
      <c r="F34" s="238">
        <v>4152</v>
      </c>
      <c r="G34" s="671">
        <v>1</v>
      </c>
      <c r="H34" s="671">
        <v>692</v>
      </c>
      <c r="I34" s="238">
        <v>5</v>
      </c>
      <c r="J34" s="238">
        <v>3475</v>
      </c>
      <c r="K34" s="671">
        <v>0.83694605009633916</v>
      </c>
      <c r="L34" s="671">
        <v>695</v>
      </c>
      <c r="M34" s="238">
        <v>11</v>
      </c>
      <c r="N34" s="238">
        <v>7645</v>
      </c>
      <c r="O34" s="682">
        <v>1.8412813102119461</v>
      </c>
      <c r="P34" s="713">
        <v>695</v>
      </c>
    </row>
    <row r="35" spans="1:16" ht="14.4" customHeight="1" x14ac:dyDescent="0.3">
      <c r="A35" s="680" t="s">
        <v>2574</v>
      </c>
      <c r="B35" s="671" t="s">
        <v>2593</v>
      </c>
      <c r="C35" s="671" t="s">
        <v>2630</v>
      </c>
      <c r="D35" s="671" t="s">
        <v>2631</v>
      </c>
      <c r="E35" s="238">
        <v>33</v>
      </c>
      <c r="F35" s="238">
        <v>6600</v>
      </c>
      <c r="G35" s="671">
        <v>1</v>
      </c>
      <c r="H35" s="671">
        <v>200</v>
      </c>
      <c r="I35" s="238">
        <v>6</v>
      </c>
      <c r="J35" s="238">
        <v>1200</v>
      </c>
      <c r="K35" s="671">
        <v>0.18181818181818182</v>
      </c>
      <c r="L35" s="671">
        <v>200</v>
      </c>
      <c r="M35" s="238">
        <v>3</v>
      </c>
      <c r="N35" s="238">
        <v>600</v>
      </c>
      <c r="O35" s="682">
        <v>9.0909090909090912E-2</v>
      </c>
      <c r="P35" s="713">
        <v>200</v>
      </c>
    </row>
    <row r="36" spans="1:16" ht="14.4" customHeight="1" x14ac:dyDescent="0.3">
      <c r="A36" s="680" t="s">
        <v>2574</v>
      </c>
      <c r="B36" s="671" t="s">
        <v>2593</v>
      </c>
      <c r="C36" s="671" t="s">
        <v>2632</v>
      </c>
      <c r="D36" s="671" t="s">
        <v>2633</v>
      </c>
      <c r="E36" s="238">
        <v>173</v>
      </c>
      <c r="F36" s="238">
        <v>92901</v>
      </c>
      <c r="G36" s="671">
        <v>1</v>
      </c>
      <c r="H36" s="671">
        <v>537</v>
      </c>
      <c r="I36" s="238">
        <v>228</v>
      </c>
      <c r="J36" s="238">
        <v>147060</v>
      </c>
      <c r="K36" s="671">
        <v>1.5829754254529014</v>
      </c>
      <c r="L36" s="671">
        <v>645</v>
      </c>
      <c r="M36" s="238">
        <v>232</v>
      </c>
      <c r="N36" s="238">
        <v>149640</v>
      </c>
      <c r="O36" s="682">
        <v>1.6107469241450576</v>
      </c>
      <c r="P36" s="713">
        <v>645</v>
      </c>
    </row>
    <row r="37" spans="1:16" ht="14.4" customHeight="1" x14ac:dyDescent="0.3">
      <c r="A37" s="680" t="s">
        <v>2574</v>
      </c>
      <c r="B37" s="671" t="s">
        <v>2593</v>
      </c>
      <c r="C37" s="671" t="s">
        <v>2634</v>
      </c>
      <c r="D37" s="671" t="s">
        <v>2635</v>
      </c>
      <c r="E37" s="238">
        <v>119</v>
      </c>
      <c r="F37" s="238">
        <v>37842</v>
      </c>
      <c r="G37" s="671">
        <v>1</v>
      </c>
      <c r="H37" s="671">
        <v>318</v>
      </c>
      <c r="I37" s="238">
        <v>28</v>
      </c>
      <c r="J37" s="238">
        <v>8932</v>
      </c>
      <c r="K37" s="671">
        <v>0.23603403625601183</v>
      </c>
      <c r="L37" s="671">
        <v>319</v>
      </c>
      <c r="M37" s="238">
        <v>17</v>
      </c>
      <c r="N37" s="238">
        <v>5423</v>
      </c>
      <c r="O37" s="682">
        <v>0.14330637915543576</v>
      </c>
      <c r="P37" s="713">
        <v>319</v>
      </c>
    </row>
    <row r="38" spans="1:16" ht="14.4" customHeight="1" x14ac:dyDescent="0.3">
      <c r="A38" s="680" t="s">
        <v>2574</v>
      </c>
      <c r="B38" s="671" t="s">
        <v>2593</v>
      </c>
      <c r="C38" s="671" t="s">
        <v>2636</v>
      </c>
      <c r="D38" s="671" t="s">
        <v>2637</v>
      </c>
      <c r="E38" s="238">
        <v>61</v>
      </c>
      <c r="F38" s="238">
        <v>77897</v>
      </c>
      <c r="G38" s="671">
        <v>1</v>
      </c>
      <c r="H38" s="671">
        <v>1277</v>
      </c>
      <c r="I38" s="238">
        <v>64</v>
      </c>
      <c r="J38" s="238">
        <v>82112</v>
      </c>
      <c r="K38" s="671">
        <v>1.0541099143741095</v>
      </c>
      <c r="L38" s="671">
        <v>1283</v>
      </c>
      <c r="M38" s="238">
        <v>84</v>
      </c>
      <c r="N38" s="238">
        <v>107772</v>
      </c>
      <c r="O38" s="682">
        <v>1.3835192626160187</v>
      </c>
      <c r="P38" s="713">
        <v>1283</v>
      </c>
    </row>
    <row r="39" spans="1:16" ht="14.4" customHeight="1" x14ac:dyDescent="0.3">
      <c r="A39" s="680" t="s">
        <v>2574</v>
      </c>
      <c r="B39" s="671" t="s">
        <v>2593</v>
      </c>
      <c r="C39" s="671" t="s">
        <v>2638</v>
      </c>
      <c r="D39" s="671" t="s">
        <v>2639</v>
      </c>
      <c r="E39" s="238">
        <v>721</v>
      </c>
      <c r="F39" s="238">
        <v>193949</v>
      </c>
      <c r="G39" s="671">
        <v>1</v>
      </c>
      <c r="H39" s="671">
        <v>269</v>
      </c>
      <c r="I39" s="238">
        <v>845</v>
      </c>
      <c r="J39" s="238">
        <v>272935</v>
      </c>
      <c r="K39" s="671">
        <v>1.4072513908295479</v>
      </c>
      <c r="L39" s="671">
        <v>323</v>
      </c>
      <c r="M39" s="238">
        <v>1015</v>
      </c>
      <c r="N39" s="238">
        <v>327845</v>
      </c>
      <c r="O39" s="682">
        <v>1.6903670552567942</v>
      </c>
      <c r="P39" s="713">
        <v>323</v>
      </c>
    </row>
    <row r="40" spans="1:16" ht="14.4" customHeight="1" x14ac:dyDescent="0.3">
      <c r="A40" s="680" t="s">
        <v>2574</v>
      </c>
      <c r="B40" s="671" t="s">
        <v>2593</v>
      </c>
      <c r="C40" s="671" t="s">
        <v>2640</v>
      </c>
      <c r="D40" s="671" t="s">
        <v>2641</v>
      </c>
      <c r="E40" s="238">
        <v>6</v>
      </c>
      <c r="F40" s="238">
        <v>3486</v>
      </c>
      <c r="G40" s="671">
        <v>1</v>
      </c>
      <c r="H40" s="671">
        <v>581</v>
      </c>
      <c r="I40" s="238">
        <v>5</v>
      </c>
      <c r="J40" s="238">
        <v>2915</v>
      </c>
      <c r="K40" s="671">
        <v>0.83620195065978198</v>
      </c>
      <c r="L40" s="671">
        <v>583</v>
      </c>
      <c r="M40" s="238">
        <v>11</v>
      </c>
      <c r="N40" s="238">
        <v>6413</v>
      </c>
      <c r="O40" s="682">
        <v>1.8396442914515203</v>
      </c>
      <c r="P40" s="713">
        <v>583</v>
      </c>
    </row>
    <row r="41" spans="1:16" ht="14.4" customHeight="1" x14ac:dyDescent="0.3">
      <c r="A41" s="680" t="s">
        <v>2642</v>
      </c>
      <c r="B41" s="671" t="s">
        <v>2593</v>
      </c>
      <c r="C41" s="671" t="s">
        <v>2643</v>
      </c>
      <c r="D41" s="671" t="s">
        <v>2644</v>
      </c>
      <c r="E41" s="238">
        <v>1</v>
      </c>
      <c r="F41" s="238">
        <v>63</v>
      </c>
      <c r="G41" s="671">
        <v>1</v>
      </c>
      <c r="H41" s="671">
        <v>63</v>
      </c>
      <c r="I41" s="238"/>
      <c r="J41" s="238"/>
      <c r="K41" s="671"/>
      <c r="L41" s="671"/>
      <c r="M41" s="238"/>
      <c r="N41" s="238"/>
      <c r="O41" s="682"/>
      <c r="P41" s="713"/>
    </row>
    <row r="42" spans="1:16" ht="14.4" customHeight="1" x14ac:dyDescent="0.3">
      <c r="A42" s="680" t="s">
        <v>2642</v>
      </c>
      <c r="B42" s="671" t="s">
        <v>2593</v>
      </c>
      <c r="C42" s="671" t="s">
        <v>2594</v>
      </c>
      <c r="D42" s="671" t="s">
        <v>2595</v>
      </c>
      <c r="E42" s="238">
        <v>40</v>
      </c>
      <c r="F42" s="238">
        <v>1360</v>
      </c>
      <c r="G42" s="671">
        <v>1</v>
      </c>
      <c r="H42" s="671">
        <v>34</v>
      </c>
      <c r="I42" s="238">
        <v>58</v>
      </c>
      <c r="J42" s="238">
        <v>1972</v>
      </c>
      <c r="K42" s="671">
        <v>1.45</v>
      </c>
      <c r="L42" s="671">
        <v>34</v>
      </c>
      <c r="M42" s="238">
        <v>50</v>
      </c>
      <c r="N42" s="238">
        <v>1700</v>
      </c>
      <c r="O42" s="682">
        <v>1.25</v>
      </c>
      <c r="P42" s="713">
        <v>34</v>
      </c>
    </row>
    <row r="43" spans="1:16" ht="14.4" customHeight="1" x14ac:dyDescent="0.3">
      <c r="A43" s="680" t="s">
        <v>2642</v>
      </c>
      <c r="B43" s="671" t="s">
        <v>2593</v>
      </c>
      <c r="C43" s="671" t="s">
        <v>2606</v>
      </c>
      <c r="D43" s="671" t="s">
        <v>2607</v>
      </c>
      <c r="E43" s="238">
        <v>52</v>
      </c>
      <c r="F43" s="238">
        <v>3536</v>
      </c>
      <c r="G43" s="671">
        <v>1</v>
      </c>
      <c r="H43" s="671">
        <v>68</v>
      </c>
      <c r="I43" s="238">
        <v>21</v>
      </c>
      <c r="J43" s="238">
        <v>1449</v>
      </c>
      <c r="K43" s="671">
        <v>0.40978506787330315</v>
      </c>
      <c r="L43" s="671">
        <v>69</v>
      </c>
      <c r="M43" s="238">
        <v>30</v>
      </c>
      <c r="N43" s="238">
        <v>2070</v>
      </c>
      <c r="O43" s="682">
        <v>0.58540723981900455</v>
      </c>
      <c r="P43" s="713">
        <v>69</v>
      </c>
    </row>
    <row r="44" spans="1:16" ht="14.4" customHeight="1" x14ac:dyDescent="0.3">
      <c r="A44" s="680" t="s">
        <v>2642</v>
      </c>
      <c r="B44" s="671" t="s">
        <v>2593</v>
      </c>
      <c r="C44" s="671" t="s">
        <v>2608</v>
      </c>
      <c r="D44" s="671" t="s">
        <v>2609</v>
      </c>
      <c r="E44" s="238">
        <v>65</v>
      </c>
      <c r="F44" s="238">
        <v>20670</v>
      </c>
      <c r="G44" s="671">
        <v>1</v>
      </c>
      <c r="H44" s="671">
        <v>318</v>
      </c>
      <c r="I44" s="238">
        <v>19</v>
      </c>
      <c r="J44" s="238">
        <v>6061</v>
      </c>
      <c r="K44" s="671">
        <v>0.29322689888727627</v>
      </c>
      <c r="L44" s="671">
        <v>319</v>
      </c>
      <c r="M44" s="238">
        <v>47</v>
      </c>
      <c r="N44" s="238">
        <v>14993</v>
      </c>
      <c r="O44" s="682">
        <v>0.72535074987905179</v>
      </c>
      <c r="P44" s="713">
        <v>319</v>
      </c>
    </row>
    <row r="45" spans="1:16" ht="14.4" customHeight="1" x14ac:dyDescent="0.3">
      <c r="A45" s="680" t="s">
        <v>2642</v>
      </c>
      <c r="B45" s="671" t="s">
        <v>2593</v>
      </c>
      <c r="C45" s="671" t="s">
        <v>2645</v>
      </c>
      <c r="D45" s="671" t="s">
        <v>2646</v>
      </c>
      <c r="E45" s="238"/>
      <c r="F45" s="238"/>
      <c r="G45" s="671"/>
      <c r="H45" s="671"/>
      <c r="I45" s="238"/>
      <c r="J45" s="238"/>
      <c r="K45" s="671"/>
      <c r="L45" s="671"/>
      <c r="M45" s="238">
        <v>1</v>
      </c>
      <c r="N45" s="238">
        <v>107</v>
      </c>
      <c r="O45" s="682"/>
      <c r="P45" s="713">
        <v>107</v>
      </c>
    </row>
    <row r="46" spans="1:16" ht="14.4" customHeight="1" x14ac:dyDescent="0.3">
      <c r="A46" s="680" t="s">
        <v>2642</v>
      </c>
      <c r="B46" s="671" t="s">
        <v>2593</v>
      </c>
      <c r="C46" s="671" t="s">
        <v>2612</v>
      </c>
      <c r="D46" s="671" t="s">
        <v>2613</v>
      </c>
      <c r="E46" s="238">
        <v>9</v>
      </c>
      <c r="F46" s="238">
        <v>2862</v>
      </c>
      <c r="G46" s="671">
        <v>1</v>
      </c>
      <c r="H46" s="671">
        <v>318</v>
      </c>
      <c r="I46" s="238">
        <v>7</v>
      </c>
      <c r="J46" s="238">
        <v>2233</v>
      </c>
      <c r="K46" s="671">
        <v>0.78022361984626132</v>
      </c>
      <c r="L46" s="671">
        <v>319</v>
      </c>
      <c r="M46" s="238">
        <v>17</v>
      </c>
      <c r="N46" s="238">
        <v>5423</v>
      </c>
      <c r="O46" s="682">
        <v>1.8948287910552062</v>
      </c>
      <c r="P46" s="713">
        <v>319</v>
      </c>
    </row>
    <row r="47" spans="1:16" ht="14.4" customHeight="1" x14ac:dyDescent="0.3">
      <c r="A47" s="680" t="s">
        <v>2642</v>
      </c>
      <c r="B47" s="671" t="s">
        <v>2593</v>
      </c>
      <c r="C47" s="671" t="s">
        <v>2620</v>
      </c>
      <c r="D47" s="671" t="s">
        <v>2621</v>
      </c>
      <c r="E47" s="238">
        <v>27</v>
      </c>
      <c r="F47" s="238">
        <v>0</v>
      </c>
      <c r="G47" s="671"/>
      <c r="H47" s="671">
        <v>0</v>
      </c>
      <c r="I47" s="238"/>
      <c r="J47" s="238"/>
      <c r="K47" s="671"/>
      <c r="L47" s="671"/>
      <c r="M47" s="238">
        <v>3</v>
      </c>
      <c r="N47" s="238">
        <v>0</v>
      </c>
      <c r="O47" s="682"/>
      <c r="P47" s="713">
        <v>0</v>
      </c>
    </row>
    <row r="48" spans="1:16" ht="14.4" customHeight="1" x14ac:dyDescent="0.3">
      <c r="A48" s="680" t="s">
        <v>2642</v>
      </c>
      <c r="B48" s="671" t="s">
        <v>2593</v>
      </c>
      <c r="C48" s="671" t="s">
        <v>2634</v>
      </c>
      <c r="D48" s="671" t="s">
        <v>2635</v>
      </c>
      <c r="E48" s="238">
        <v>276</v>
      </c>
      <c r="F48" s="238">
        <v>87768</v>
      </c>
      <c r="G48" s="671">
        <v>1</v>
      </c>
      <c r="H48" s="671">
        <v>318</v>
      </c>
      <c r="I48" s="238">
        <v>278</v>
      </c>
      <c r="J48" s="238">
        <v>88682</v>
      </c>
      <c r="K48" s="671">
        <v>1.0104138182481086</v>
      </c>
      <c r="L48" s="671">
        <v>319</v>
      </c>
      <c r="M48" s="238">
        <v>191</v>
      </c>
      <c r="N48" s="238">
        <v>60929</v>
      </c>
      <c r="O48" s="682">
        <v>0.69420517728557107</v>
      </c>
      <c r="P48" s="713">
        <v>319</v>
      </c>
    </row>
    <row r="49" spans="1:16" ht="14.4" customHeight="1" x14ac:dyDescent="0.3">
      <c r="A49" s="680" t="s">
        <v>2642</v>
      </c>
      <c r="B49" s="671" t="s">
        <v>2593</v>
      </c>
      <c r="C49" s="671" t="s">
        <v>2647</v>
      </c>
      <c r="D49" s="671" t="s">
        <v>2648</v>
      </c>
      <c r="E49" s="238">
        <v>205</v>
      </c>
      <c r="F49" s="238">
        <v>76670</v>
      </c>
      <c r="G49" s="671">
        <v>1</v>
      </c>
      <c r="H49" s="671">
        <v>374</v>
      </c>
      <c r="I49" s="238">
        <v>221</v>
      </c>
      <c r="J49" s="238">
        <v>82875</v>
      </c>
      <c r="K49" s="671">
        <v>1.080931263858093</v>
      </c>
      <c r="L49" s="671">
        <v>375</v>
      </c>
      <c r="M49" s="238">
        <v>242</v>
      </c>
      <c r="N49" s="238">
        <v>90750</v>
      </c>
      <c r="O49" s="682">
        <v>1.1836441893830703</v>
      </c>
      <c r="P49" s="713">
        <v>375</v>
      </c>
    </row>
    <row r="50" spans="1:16" ht="14.4" customHeight="1" x14ac:dyDescent="0.3">
      <c r="A50" s="680" t="s">
        <v>2642</v>
      </c>
      <c r="B50" s="671" t="s">
        <v>2593</v>
      </c>
      <c r="C50" s="671" t="s">
        <v>2638</v>
      </c>
      <c r="D50" s="671" t="s">
        <v>2639</v>
      </c>
      <c r="E50" s="238"/>
      <c r="F50" s="238"/>
      <c r="G50" s="671"/>
      <c r="H50" s="671"/>
      <c r="I50" s="238"/>
      <c r="J50" s="238"/>
      <c r="K50" s="671"/>
      <c r="L50" s="671"/>
      <c r="M50" s="238">
        <v>1</v>
      </c>
      <c r="N50" s="238">
        <v>323</v>
      </c>
      <c r="O50" s="682"/>
      <c r="P50" s="713">
        <v>323</v>
      </c>
    </row>
    <row r="51" spans="1:16" ht="14.4" customHeight="1" x14ac:dyDescent="0.3">
      <c r="A51" s="680" t="s">
        <v>2642</v>
      </c>
      <c r="B51" s="671" t="s">
        <v>2593</v>
      </c>
      <c r="C51" s="671" t="s">
        <v>2649</v>
      </c>
      <c r="D51" s="671" t="s">
        <v>2650</v>
      </c>
      <c r="E51" s="238">
        <v>46</v>
      </c>
      <c r="F51" s="238">
        <v>29532</v>
      </c>
      <c r="G51" s="671">
        <v>1</v>
      </c>
      <c r="H51" s="671">
        <v>642</v>
      </c>
      <c r="I51" s="238">
        <v>40</v>
      </c>
      <c r="J51" s="238">
        <v>25800</v>
      </c>
      <c r="K51" s="671">
        <v>0.87362860625761884</v>
      </c>
      <c r="L51" s="671">
        <v>645</v>
      </c>
      <c r="M51" s="238">
        <v>55</v>
      </c>
      <c r="N51" s="238">
        <v>35475</v>
      </c>
      <c r="O51" s="682">
        <v>1.201239333604226</v>
      </c>
      <c r="P51" s="713">
        <v>645</v>
      </c>
    </row>
    <row r="52" spans="1:16" ht="14.4" customHeight="1" x14ac:dyDescent="0.3">
      <c r="A52" s="680" t="s">
        <v>2642</v>
      </c>
      <c r="B52" s="671" t="s">
        <v>2593</v>
      </c>
      <c r="C52" s="671" t="s">
        <v>2651</v>
      </c>
      <c r="D52" s="671" t="s">
        <v>2652</v>
      </c>
      <c r="E52" s="238">
        <v>38</v>
      </c>
      <c r="F52" s="238">
        <v>56544</v>
      </c>
      <c r="G52" s="671">
        <v>1</v>
      </c>
      <c r="H52" s="671">
        <v>1488</v>
      </c>
      <c r="I52" s="238">
        <v>36</v>
      </c>
      <c r="J52" s="238">
        <v>53856</v>
      </c>
      <c r="K52" s="671">
        <v>0.95246179966044142</v>
      </c>
      <c r="L52" s="671">
        <v>1496</v>
      </c>
      <c r="M52" s="238">
        <v>40</v>
      </c>
      <c r="N52" s="238">
        <v>59840</v>
      </c>
      <c r="O52" s="682">
        <v>1.0582908885116016</v>
      </c>
      <c r="P52" s="713">
        <v>1496</v>
      </c>
    </row>
    <row r="53" spans="1:16" ht="14.4" customHeight="1" x14ac:dyDescent="0.3">
      <c r="A53" s="680" t="s">
        <v>2653</v>
      </c>
      <c r="B53" s="671" t="s">
        <v>2575</v>
      </c>
      <c r="C53" s="671" t="s">
        <v>2576</v>
      </c>
      <c r="D53" s="671" t="s">
        <v>2577</v>
      </c>
      <c r="E53" s="238">
        <v>4</v>
      </c>
      <c r="F53" s="238">
        <v>731.88</v>
      </c>
      <c r="G53" s="671">
        <v>1</v>
      </c>
      <c r="H53" s="671">
        <v>182.97</v>
      </c>
      <c r="I53" s="238">
        <v>5</v>
      </c>
      <c r="J53" s="238">
        <v>922.90000000000009</v>
      </c>
      <c r="K53" s="671">
        <v>1.2609990708859378</v>
      </c>
      <c r="L53" s="671">
        <v>184.58</v>
      </c>
      <c r="M53" s="238">
        <v>3</v>
      </c>
      <c r="N53" s="238">
        <v>553.74</v>
      </c>
      <c r="O53" s="682">
        <v>0.75659944253156253</v>
      </c>
      <c r="P53" s="713">
        <v>184.58</v>
      </c>
    </row>
    <row r="54" spans="1:16" ht="14.4" customHeight="1" x14ac:dyDescent="0.3">
      <c r="A54" s="680" t="s">
        <v>2653</v>
      </c>
      <c r="B54" s="671" t="s">
        <v>2575</v>
      </c>
      <c r="C54" s="671" t="s">
        <v>2580</v>
      </c>
      <c r="D54" s="671" t="s">
        <v>2581</v>
      </c>
      <c r="E54" s="238">
        <v>9</v>
      </c>
      <c r="F54" s="238">
        <v>10718.14</v>
      </c>
      <c r="G54" s="671">
        <v>1</v>
      </c>
      <c r="H54" s="671">
        <v>1190.9044444444444</v>
      </c>
      <c r="I54" s="238">
        <v>6</v>
      </c>
      <c r="J54" s="238">
        <v>5416.74</v>
      </c>
      <c r="K54" s="671">
        <v>0.50538059775296829</v>
      </c>
      <c r="L54" s="671">
        <v>902.79</v>
      </c>
      <c r="M54" s="238">
        <v>8</v>
      </c>
      <c r="N54" s="238">
        <v>7222.23</v>
      </c>
      <c r="O54" s="682">
        <v>0.67383240002463118</v>
      </c>
      <c r="P54" s="713">
        <v>902.77874999999995</v>
      </c>
    </row>
    <row r="55" spans="1:16" ht="14.4" customHeight="1" x14ac:dyDescent="0.3">
      <c r="A55" s="680" t="s">
        <v>2653</v>
      </c>
      <c r="B55" s="671" t="s">
        <v>2575</v>
      </c>
      <c r="C55" s="671" t="s">
        <v>2582</v>
      </c>
      <c r="D55" s="671" t="s">
        <v>2583</v>
      </c>
      <c r="E55" s="238">
        <v>10.02</v>
      </c>
      <c r="F55" s="238">
        <v>51537.47</v>
      </c>
      <c r="G55" s="671">
        <v>1</v>
      </c>
      <c r="H55" s="671">
        <v>5143.4600798403198</v>
      </c>
      <c r="I55" s="238">
        <v>3</v>
      </c>
      <c r="J55" s="238">
        <v>13458.869999999999</v>
      </c>
      <c r="K55" s="671">
        <v>0.26114727789315229</v>
      </c>
      <c r="L55" s="671">
        <v>4486.29</v>
      </c>
      <c r="M55" s="238"/>
      <c r="N55" s="238"/>
      <c r="O55" s="682"/>
      <c r="P55" s="713"/>
    </row>
    <row r="56" spans="1:16" ht="14.4" customHeight="1" x14ac:dyDescent="0.3">
      <c r="A56" s="680" t="s">
        <v>2653</v>
      </c>
      <c r="B56" s="671" t="s">
        <v>2575</v>
      </c>
      <c r="C56" s="671" t="s">
        <v>2584</v>
      </c>
      <c r="D56" s="671" t="s">
        <v>2585</v>
      </c>
      <c r="E56" s="238"/>
      <c r="F56" s="238"/>
      <c r="G56" s="671"/>
      <c r="H56" s="671"/>
      <c r="I56" s="238">
        <v>2</v>
      </c>
      <c r="J56" s="238">
        <v>7070.98</v>
      </c>
      <c r="K56" s="671"/>
      <c r="L56" s="671">
        <v>3535.49</v>
      </c>
      <c r="M56" s="238"/>
      <c r="N56" s="238"/>
      <c r="O56" s="682"/>
      <c r="P56" s="713"/>
    </row>
    <row r="57" spans="1:16" ht="14.4" customHeight="1" x14ac:dyDescent="0.3">
      <c r="A57" s="680" t="s">
        <v>2653</v>
      </c>
      <c r="B57" s="671" t="s">
        <v>2575</v>
      </c>
      <c r="C57" s="671" t="s">
        <v>2586</v>
      </c>
      <c r="D57" s="671" t="s">
        <v>2587</v>
      </c>
      <c r="E57" s="238"/>
      <c r="F57" s="238"/>
      <c r="G57" s="671"/>
      <c r="H57" s="671"/>
      <c r="I57" s="238">
        <v>3</v>
      </c>
      <c r="J57" s="238">
        <v>8142.18</v>
      </c>
      <c r="K57" s="671"/>
      <c r="L57" s="671">
        <v>2714.06</v>
      </c>
      <c r="M57" s="238"/>
      <c r="N57" s="238"/>
      <c r="O57" s="682"/>
      <c r="P57" s="713"/>
    </row>
    <row r="58" spans="1:16" ht="14.4" customHeight="1" x14ac:dyDescent="0.3">
      <c r="A58" s="680" t="s">
        <v>2653</v>
      </c>
      <c r="B58" s="671" t="s">
        <v>2575</v>
      </c>
      <c r="C58" s="671" t="s">
        <v>2654</v>
      </c>
      <c r="D58" s="671" t="s">
        <v>2655</v>
      </c>
      <c r="E58" s="238"/>
      <c r="F58" s="238"/>
      <c r="G58" s="671"/>
      <c r="H58" s="671"/>
      <c r="I58" s="238">
        <v>2</v>
      </c>
      <c r="J58" s="238">
        <v>16429.54</v>
      </c>
      <c r="K58" s="671"/>
      <c r="L58" s="671">
        <v>8214.77</v>
      </c>
      <c r="M58" s="238"/>
      <c r="N58" s="238"/>
      <c r="O58" s="682"/>
      <c r="P58" s="713"/>
    </row>
    <row r="59" spans="1:16" ht="14.4" customHeight="1" x14ac:dyDescent="0.3">
      <c r="A59" s="680" t="s">
        <v>2653</v>
      </c>
      <c r="B59" s="671" t="s">
        <v>2593</v>
      </c>
      <c r="C59" s="671" t="s">
        <v>2594</v>
      </c>
      <c r="D59" s="671" t="s">
        <v>2595</v>
      </c>
      <c r="E59" s="238">
        <v>270</v>
      </c>
      <c r="F59" s="238">
        <v>9180</v>
      </c>
      <c r="G59" s="671">
        <v>1</v>
      </c>
      <c r="H59" s="671">
        <v>34</v>
      </c>
      <c r="I59" s="238">
        <v>410</v>
      </c>
      <c r="J59" s="238">
        <v>13940</v>
      </c>
      <c r="K59" s="671">
        <v>1.5185185185185186</v>
      </c>
      <c r="L59" s="671">
        <v>34</v>
      </c>
      <c r="M59" s="238">
        <v>348</v>
      </c>
      <c r="N59" s="238">
        <v>11832</v>
      </c>
      <c r="O59" s="682">
        <v>1.288888888888889</v>
      </c>
      <c r="P59" s="713">
        <v>34</v>
      </c>
    </row>
    <row r="60" spans="1:16" ht="14.4" customHeight="1" x14ac:dyDescent="0.3">
      <c r="A60" s="680" t="s">
        <v>2653</v>
      </c>
      <c r="B60" s="671" t="s">
        <v>2593</v>
      </c>
      <c r="C60" s="671" t="s">
        <v>2596</v>
      </c>
      <c r="D60" s="671" t="s">
        <v>2597</v>
      </c>
      <c r="E60" s="238">
        <v>2</v>
      </c>
      <c r="F60" s="238">
        <v>10</v>
      </c>
      <c r="G60" s="671">
        <v>1</v>
      </c>
      <c r="H60" s="671">
        <v>5</v>
      </c>
      <c r="I60" s="238">
        <v>1</v>
      </c>
      <c r="J60" s="238">
        <v>5</v>
      </c>
      <c r="K60" s="671">
        <v>0.5</v>
      </c>
      <c r="L60" s="671">
        <v>5</v>
      </c>
      <c r="M60" s="238">
        <v>3</v>
      </c>
      <c r="N60" s="238">
        <v>15</v>
      </c>
      <c r="O60" s="682">
        <v>1.5</v>
      </c>
      <c r="P60" s="713">
        <v>5</v>
      </c>
    </row>
    <row r="61" spans="1:16" ht="14.4" customHeight="1" x14ac:dyDescent="0.3">
      <c r="A61" s="680" t="s">
        <v>2653</v>
      </c>
      <c r="B61" s="671" t="s">
        <v>2593</v>
      </c>
      <c r="C61" s="671" t="s">
        <v>2598</v>
      </c>
      <c r="D61" s="671" t="s">
        <v>2599</v>
      </c>
      <c r="E61" s="238">
        <v>3</v>
      </c>
      <c r="F61" s="238">
        <v>15</v>
      </c>
      <c r="G61" s="671">
        <v>1</v>
      </c>
      <c r="H61" s="671">
        <v>5</v>
      </c>
      <c r="I61" s="238"/>
      <c r="J61" s="238"/>
      <c r="K61" s="671"/>
      <c r="L61" s="671"/>
      <c r="M61" s="238">
        <v>3</v>
      </c>
      <c r="N61" s="238">
        <v>15</v>
      </c>
      <c r="O61" s="682">
        <v>1</v>
      </c>
      <c r="P61" s="713">
        <v>5</v>
      </c>
    </row>
    <row r="62" spans="1:16" ht="14.4" customHeight="1" x14ac:dyDescent="0.3">
      <c r="A62" s="680" t="s">
        <v>2653</v>
      </c>
      <c r="B62" s="671" t="s">
        <v>2593</v>
      </c>
      <c r="C62" s="671" t="s">
        <v>2606</v>
      </c>
      <c r="D62" s="671" t="s">
        <v>2607</v>
      </c>
      <c r="E62" s="238">
        <v>36</v>
      </c>
      <c r="F62" s="238">
        <v>2448</v>
      </c>
      <c r="G62" s="671">
        <v>1</v>
      </c>
      <c r="H62" s="671">
        <v>68</v>
      </c>
      <c r="I62" s="238">
        <v>25</v>
      </c>
      <c r="J62" s="238">
        <v>1725</v>
      </c>
      <c r="K62" s="671">
        <v>0.70465686274509809</v>
      </c>
      <c r="L62" s="671">
        <v>69</v>
      </c>
      <c r="M62" s="238">
        <v>53</v>
      </c>
      <c r="N62" s="238">
        <v>3657</v>
      </c>
      <c r="O62" s="682">
        <v>1.4938725490196079</v>
      </c>
      <c r="P62" s="713">
        <v>69</v>
      </c>
    </row>
    <row r="63" spans="1:16" ht="14.4" customHeight="1" x14ac:dyDescent="0.3">
      <c r="A63" s="680" t="s">
        <v>2653</v>
      </c>
      <c r="B63" s="671" t="s">
        <v>2593</v>
      </c>
      <c r="C63" s="671" t="s">
        <v>2608</v>
      </c>
      <c r="D63" s="671" t="s">
        <v>2609</v>
      </c>
      <c r="E63" s="238">
        <v>313</v>
      </c>
      <c r="F63" s="238">
        <v>99534</v>
      </c>
      <c r="G63" s="671">
        <v>1</v>
      </c>
      <c r="H63" s="671">
        <v>318</v>
      </c>
      <c r="I63" s="238">
        <v>540</v>
      </c>
      <c r="J63" s="238">
        <v>172260</v>
      </c>
      <c r="K63" s="671">
        <v>1.7306648984266684</v>
      </c>
      <c r="L63" s="671">
        <v>319</v>
      </c>
      <c r="M63" s="238">
        <v>394</v>
      </c>
      <c r="N63" s="238">
        <v>125686</v>
      </c>
      <c r="O63" s="682">
        <v>1.2627443888520506</v>
      </c>
      <c r="P63" s="713">
        <v>319</v>
      </c>
    </row>
    <row r="64" spans="1:16" ht="14.4" customHeight="1" x14ac:dyDescent="0.3">
      <c r="A64" s="680" t="s">
        <v>2653</v>
      </c>
      <c r="B64" s="671" t="s">
        <v>2593</v>
      </c>
      <c r="C64" s="671" t="s">
        <v>2610</v>
      </c>
      <c r="D64" s="671" t="s">
        <v>2611</v>
      </c>
      <c r="E64" s="238">
        <v>240</v>
      </c>
      <c r="F64" s="238">
        <v>50640</v>
      </c>
      <c r="G64" s="671">
        <v>1</v>
      </c>
      <c r="H64" s="671">
        <v>211</v>
      </c>
      <c r="I64" s="238">
        <v>154</v>
      </c>
      <c r="J64" s="238">
        <v>32648</v>
      </c>
      <c r="K64" s="671">
        <v>0.6447077409162717</v>
      </c>
      <c r="L64" s="671">
        <v>212</v>
      </c>
      <c r="M64" s="238">
        <v>182</v>
      </c>
      <c r="N64" s="238">
        <v>38584</v>
      </c>
      <c r="O64" s="682">
        <v>0.76192733017377567</v>
      </c>
      <c r="P64" s="713">
        <v>212</v>
      </c>
    </row>
    <row r="65" spans="1:16" ht="14.4" customHeight="1" x14ac:dyDescent="0.3">
      <c r="A65" s="680" t="s">
        <v>2653</v>
      </c>
      <c r="B65" s="671" t="s">
        <v>2593</v>
      </c>
      <c r="C65" s="671" t="s">
        <v>2612</v>
      </c>
      <c r="D65" s="671" t="s">
        <v>2613</v>
      </c>
      <c r="E65" s="238">
        <v>22</v>
      </c>
      <c r="F65" s="238">
        <v>6996</v>
      </c>
      <c r="G65" s="671">
        <v>1</v>
      </c>
      <c r="H65" s="671">
        <v>318</v>
      </c>
      <c r="I65" s="238">
        <v>33</v>
      </c>
      <c r="J65" s="238">
        <v>10527</v>
      </c>
      <c r="K65" s="671">
        <v>1.5047169811320755</v>
      </c>
      <c r="L65" s="671">
        <v>319</v>
      </c>
      <c r="M65" s="238">
        <v>6</v>
      </c>
      <c r="N65" s="238">
        <v>1914</v>
      </c>
      <c r="O65" s="682">
        <v>0.27358490566037735</v>
      </c>
      <c r="P65" s="713">
        <v>319</v>
      </c>
    </row>
    <row r="66" spans="1:16" ht="14.4" customHeight="1" x14ac:dyDescent="0.3">
      <c r="A66" s="680" t="s">
        <v>2653</v>
      </c>
      <c r="B66" s="671" t="s">
        <v>2593</v>
      </c>
      <c r="C66" s="671" t="s">
        <v>2614</v>
      </c>
      <c r="D66" s="671" t="s">
        <v>2615</v>
      </c>
      <c r="E66" s="238">
        <v>3</v>
      </c>
      <c r="F66" s="238">
        <v>234</v>
      </c>
      <c r="G66" s="671">
        <v>1</v>
      </c>
      <c r="H66" s="671">
        <v>78</v>
      </c>
      <c r="I66" s="238">
        <v>2</v>
      </c>
      <c r="J66" s="238">
        <v>156</v>
      </c>
      <c r="K66" s="671">
        <v>0.66666666666666663</v>
      </c>
      <c r="L66" s="671">
        <v>78</v>
      </c>
      <c r="M66" s="238">
        <v>1</v>
      </c>
      <c r="N66" s="238">
        <v>78</v>
      </c>
      <c r="O66" s="682">
        <v>0.33333333333333331</v>
      </c>
      <c r="P66" s="713">
        <v>78</v>
      </c>
    </row>
    <row r="67" spans="1:16" ht="14.4" customHeight="1" x14ac:dyDescent="0.3">
      <c r="A67" s="680" t="s">
        <v>2653</v>
      </c>
      <c r="B67" s="671" t="s">
        <v>2593</v>
      </c>
      <c r="C67" s="671" t="s">
        <v>2616</v>
      </c>
      <c r="D67" s="671" t="s">
        <v>2617</v>
      </c>
      <c r="E67" s="238">
        <v>23</v>
      </c>
      <c r="F67" s="238">
        <v>0</v>
      </c>
      <c r="G67" s="671"/>
      <c r="H67" s="671">
        <v>0</v>
      </c>
      <c r="I67" s="238">
        <v>31</v>
      </c>
      <c r="J67" s="238">
        <v>0</v>
      </c>
      <c r="K67" s="671"/>
      <c r="L67" s="671">
        <v>0</v>
      </c>
      <c r="M67" s="238">
        <v>44</v>
      </c>
      <c r="N67" s="238">
        <v>0</v>
      </c>
      <c r="O67" s="682"/>
      <c r="P67" s="713">
        <v>0</v>
      </c>
    </row>
    <row r="68" spans="1:16" ht="14.4" customHeight="1" x14ac:dyDescent="0.3">
      <c r="A68" s="680" t="s">
        <v>2653</v>
      </c>
      <c r="B68" s="671" t="s">
        <v>2593</v>
      </c>
      <c r="C68" s="671" t="s">
        <v>2620</v>
      </c>
      <c r="D68" s="671" t="s">
        <v>2621</v>
      </c>
      <c r="E68" s="238">
        <v>224</v>
      </c>
      <c r="F68" s="238">
        <v>0</v>
      </c>
      <c r="G68" s="671"/>
      <c r="H68" s="671">
        <v>0</v>
      </c>
      <c r="I68" s="238">
        <v>73</v>
      </c>
      <c r="J68" s="238">
        <v>0</v>
      </c>
      <c r="K68" s="671"/>
      <c r="L68" s="671">
        <v>0</v>
      </c>
      <c r="M68" s="238">
        <v>387</v>
      </c>
      <c r="N68" s="238">
        <v>0</v>
      </c>
      <c r="O68" s="682"/>
      <c r="P68" s="713">
        <v>0</v>
      </c>
    </row>
    <row r="69" spans="1:16" ht="14.4" customHeight="1" x14ac:dyDescent="0.3">
      <c r="A69" s="680" t="s">
        <v>2653</v>
      </c>
      <c r="B69" s="671" t="s">
        <v>2593</v>
      </c>
      <c r="C69" s="671" t="s">
        <v>2622</v>
      </c>
      <c r="D69" s="671" t="s">
        <v>2623</v>
      </c>
      <c r="E69" s="238">
        <v>15</v>
      </c>
      <c r="F69" s="238">
        <v>375</v>
      </c>
      <c r="G69" s="671">
        <v>1</v>
      </c>
      <c r="H69" s="671">
        <v>25</v>
      </c>
      <c r="I69" s="238">
        <v>14</v>
      </c>
      <c r="J69" s="238">
        <v>490</v>
      </c>
      <c r="K69" s="671">
        <v>1.3066666666666666</v>
      </c>
      <c r="L69" s="671">
        <v>35</v>
      </c>
      <c r="M69" s="238">
        <v>18</v>
      </c>
      <c r="N69" s="238">
        <v>630</v>
      </c>
      <c r="O69" s="682">
        <v>1.68</v>
      </c>
      <c r="P69" s="713">
        <v>35</v>
      </c>
    </row>
    <row r="70" spans="1:16" ht="14.4" customHeight="1" x14ac:dyDescent="0.3">
      <c r="A70" s="680" t="s">
        <v>2653</v>
      </c>
      <c r="B70" s="671" t="s">
        <v>2593</v>
      </c>
      <c r="C70" s="671" t="s">
        <v>2624</v>
      </c>
      <c r="D70" s="671" t="s">
        <v>2625</v>
      </c>
      <c r="E70" s="238">
        <v>20</v>
      </c>
      <c r="F70" s="238">
        <v>380</v>
      </c>
      <c r="G70" s="671">
        <v>1</v>
      </c>
      <c r="H70" s="671">
        <v>19</v>
      </c>
      <c r="I70" s="238">
        <v>21</v>
      </c>
      <c r="J70" s="238">
        <v>630</v>
      </c>
      <c r="K70" s="671">
        <v>1.6578947368421053</v>
      </c>
      <c r="L70" s="671">
        <v>30</v>
      </c>
      <c r="M70" s="238">
        <v>20</v>
      </c>
      <c r="N70" s="238">
        <v>600</v>
      </c>
      <c r="O70" s="682">
        <v>1.5789473684210527</v>
      </c>
      <c r="P70" s="713">
        <v>30</v>
      </c>
    </row>
    <row r="71" spans="1:16" ht="14.4" customHeight="1" x14ac:dyDescent="0.3">
      <c r="A71" s="680" t="s">
        <v>2653</v>
      </c>
      <c r="B71" s="671" t="s">
        <v>2593</v>
      </c>
      <c r="C71" s="671" t="s">
        <v>2632</v>
      </c>
      <c r="D71" s="671" t="s">
        <v>2633</v>
      </c>
      <c r="E71" s="238">
        <v>12</v>
      </c>
      <c r="F71" s="238">
        <v>6444</v>
      </c>
      <c r="G71" s="671">
        <v>1</v>
      </c>
      <c r="H71" s="671">
        <v>537</v>
      </c>
      <c r="I71" s="238">
        <v>9</v>
      </c>
      <c r="J71" s="238">
        <v>5805</v>
      </c>
      <c r="K71" s="671">
        <v>0.90083798882681565</v>
      </c>
      <c r="L71" s="671">
        <v>645</v>
      </c>
      <c r="M71" s="238">
        <v>24</v>
      </c>
      <c r="N71" s="238">
        <v>15480</v>
      </c>
      <c r="O71" s="682">
        <v>2.4022346368715084</v>
      </c>
      <c r="P71" s="713">
        <v>645</v>
      </c>
    </row>
    <row r="72" spans="1:16" ht="14.4" customHeight="1" x14ac:dyDescent="0.3">
      <c r="A72" s="680" t="s">
        <v>2653</v>
      </c>
      <c r="B72" s="671" t="s">
        <v>2593</v>
      </c>
      <c r="C72" s="671" t="s">
        <v>2634</v>
      </c>
      <c r="D72" s="671" t="s">
        <v>2635</v>
      </c>
      <c r="E72" s="238">
        <v>22</v>
      </c>
      <c r="F72" s="238">
        <v>6996</v>
      </c>
      <c r="G72" s="671">
        <v>1</v>
      </c>
      <c r="H72" s="671">
        <v>318</v>
      </c>
      <c r="I72" s="238">
        <v>12</v>
      </c>
      <c r="J72" s="238">
        <v>3828</v>
      </c>
      <c r="K72" s="671">
        <v>0.54716981132075471</v>
      </c>
      <c r="L72" s="671">
        <v>319</v>
      </c>
      <c r="M72" s="238">
        <v>16</v>
      </c>
      <c r="N72" s="238">
        <v>5104</v>
      </c>
      <c r="O72" s="682">
        <v>0.72955974842767291</v>
      </c>
      <c r="P72" s="713">
        <v>319</v>
      </c>
    </row>
    <row r="73" spans="1:16" ht="14.4" customHeight="1" x14ac:dyDescent="0.3">
      <c r="A73" s="680" t="s">
        <v>2653</v>
      </c>
      <c r="B73" s="671" t="s">
        <v>2593</v>
      </c>
      <c r="C73" s="671" t="s">
        <v>2636</v>
      </c>
      <c r="D73" s="671" t="s">
        <v>2637</v>
      </c>
      <c r="E73" s="238">
        <v>18</v>
      </c>
      <c r="F73" s="238">
        <v>22986</v>
      </c>
      <c r="G73" s="671">
        <v>1</v>
      </c>
      <c r="H73" s="671">
        <v>1277</v>
      </c>
      <c r="I73" s="238">
        <v>13</v>
      </c>
      <c r="J73" s="238">
        <v>16679</v>
      </c>
      <c r="K73" s="671">
        <v>0.72561559209953885</v>
      </c>
      <c r="L73" s="671">
        <v>1283</v>
      </c>
      <c r="M73" s="238">
        <v>20</v>
      </c>
      <c r="N73" s="238">
        <v>25660</v>
      </c>
      <c r="O73" s="682">
        <v>1.1163316801531367</v>
      </c>
      <c r="P73" s="713">
        <v>1283</v>
      </c>
    </row>
    <row r="74" spans="1:16" ht="14.4" customHeight="1" x14ac:dyDescent="0.3">
      <c r="A74" s="680" t="s">
        <v>2653</v>
      </c>
      <c r="B74" s="671" t="s">
        <v>2593</v>
      </c>
      <c r="C74" s="671" t="s">
        <v>2638</v>
      </c>
      <c r="D74" s="671" t="s">
        <v>2639</v>
      </c>
      <c r="E74" s="238">
        <v>221</v>
      </c>
      <c r="F74" s="238">
        <v>59449</v>
      </c>
      <c r="G74" s="671">
        <v>1</v>
      </c>
      <c r="H74" s="671">
        <v>269</v>
      </c>
      <c r="I74" s="238">
        <v>88</v>
      </c>
      <c r="J74" s="238">
        <v>28424</v>
      </c>
      <c r="K74" s="671">
        <v>0.47812410637689445</v>
      </c>
      <c r="L74" s="671">
        <v>323</v>
      </c>
      <c r="M74" s="238">
        <v>156</v>
      </c>
      <c r="N74" s="238">
        <v>50388</v>
      </c>
      <c r="O74" s="682">
        <v>0.84758364312267653</v>
      </c>
      <c r="P74" s="713">
        <v>323</v>
      </c>
    </row>
    <row r="75" spans="1:16" ht="14.4" customHeight="1" x14ac:dyDescent="0.3">
      <c r="A75" s="680" t="s">
        <v>2656</v>
      </c>
      <c r="B75" s="671" t="s">
        <v>2593</v>
      </c>
      <c r="C75" s="671" t="s">
        <v>2620</v>
      </c>
      <c r="D75" s="671" t="s">
        <v>2621</v>
      </c>
      <c r="E75" s="238"/>
      <c r="F75" s="238"/>
      <c r="G75" s="671"/>
      <c r="H75" s="671"/>
      <c r="I75" s="238">
        <v>3</v>
      </c>
      <c r="J75" s="238">
        <v>0</v>
      </c>
      <c r="K75" s="671"/>
      <c r="L75" s="671">
        <v>0</v>
      </c>
      <c r="M75" s="238">
        <v>14</v>
      </c>
      <c r="N75" s="238">
        <v>0</v>
      </c>
      <c r="O75" s="682"/>
      <c r="P75" s="713">
        <v>0</v>
      </c>
    </row>
    <row r="76" spans="1:16" ht="14.4" customHeight="1" x14ac:dyDescent="0.3">
      <c r="A76" s="680" t="s">
        <v>2656</v>
      </c>
      <c r="B76" s="671" t="s">
        <v>2593</v>
      </c>
      <c r="C76" s="671" t="s">
        <v>2657</v>
      </c>
      <c r="D76" s="671" t="s">
        <v>2658</v>
      </c>
      <c r="E76" s="238"/>
      <c r="F76" s="238"/>
      <c r="G76" s="671"/>
      <c r="H76" s="671"/>
      <c r="I76" s="238">
        <v>8</v>
      </c>
      <c r="J76" s="238">
        <v>2584</v>
      </c>
      <c r="K76" s="671"/>
      <c r="L76" s="671">
        <v>323</v>
      </c>
      <c r="M76" s="238">
        <v>15</v>
      </c>
      <c r="N76" s="238">
        <v>4845</v>
      </c>
      <c r="O76" s="682"/>
      <c r="P76" s="713">
        <v>323</v>
      </c>
    </row>
    <row r="77" spans="1:16" ht="14.4" customHeight="1" x14ac:dyDescent="0.3">
      <c r="A77" s="680" t="s">
        <v>2656</v>
      </c>
      <c r="B77" s="671" t="s">
        <v>2593</v>
      </c>
      <c r="C77" s="671" t="s">
        <v>2659</v>
      </c>
      <c r="D77" s="671" t="s">
        <v>2660</v>
      </c>
      <c r="E77" s="238"/>
      <c r="F77" s="238"/>
      <c r="G77" s="671"/>
      <c r="H77" s="671"/>
      <c r="I77" s="238">
        <v>7</v>
      </c>
      <c r="J77" s="238">
        <v>8981</v>
      </c>
      <c r="K77" s="671"/>
      <c r="L77" s="671">
        <v>1283</v>
      </c>
      <c r="M77" s="238">
        <v>7</v>
      </c>
      <c r="N77" s="238">
        <v>8981</v>
      </c>
      <c r="O77" s="682"/>
      <c r="P77" s="713">
        <v>1283</v>
      </c>
    </row>
    <row r="78" spans="1:16" ht="14.4" customHeight="1" x14ac:dyDescent="0.3">
      <c r="A78" s="680" t="s">
        <v>2656</v>
      </c>
      <c r="B78" s="671" t="s">
        <v>2593</v>
      </c>
      <c r="C78" s="671" t="s">
        <v>2661</v>
      </c>
      <c r="D78" s="671" t="s">
        <v>2662</v>
      </c>
      <c r="E78" s="238"/>
      <c r="F78" s="238"/>
      <c r="G78" s="671"/>
      <c r="H78" s="671"/>
      <c r="I78" s="238">
        <v>2</v>
      </c>
      <c r="J78" s="238">
        <v>1290</v>
      </c>
      <c r="K78" s="671"/>
      <c r="L78" s="671">
        <v>645</v>
      </c>
      <c r="M78" s="238"/>
      <c r="N78" s="238"/>
      <c r="O78" s="682"/>
      <c r="P78" s="713"/>
    </row>
    <row r="79" spans="1:16" ht="14.4" customHeight="1" x14ac:dyDescent="0.3">
      <c r="A79" s="680" t="s">
        <v>2663</v>
      </c>
      <c r="B79" s="671" t="s">
        <v>2593</v>
      </c>
      <c r="C79" s="671" t="s">
        <v>2664</v>
      </c>
      <c r="D79" s="671" t="s">
        <v>2665</v>
      </c>
      <c r="E79" s="238"/>
      <c r="F79" s="238"/>
      <c r="G79" s="671"/>
      <c r="H79" s="671"/>
      <c r="I79" s="238">
        <v>1</v>
      </c>
      <c r="J79" s="238">
        <v>0</v>
      </c>
      <c r="K79" s="671"/>
      <c r="L79" s="671">
        <v>0</v>
      </c>
      <c r="M79" s="238"/>
      <c r="N79" s="238"/>
      <c r="O79" s="682"/>
      <c r="P79" s="713"/>
    </row>
    <row r="80" spans="1:16" ht="14.4" customHeight="1" x14ac:dyDescent="0.3">
      <c r="A80" s="680" t="s">
        <v>2666</v>
      </c>
      <c r="B80" s="671" t="s">
        <v>2593</v>
      </c>
      <c r="C80" s="671" t="s">
        <v>2608</v>
      </c>
      <c r="D80" s="671" t="s">
        <v>2609</v>
      </c>
      <c r="E80" s="238">
        <v>492</v>
      </c>
      <c r="F80" s="238">
        <v>156456</v>
      </c>
      <c r="G80" s="671">
        <v>1</v>
      </c>
      <c r="H80" s="671">
        <v>318</v>
      </c>
      <c r="I80" s="238">
        <v>605</v>
      </c>
      <c r="J80" s="238">
        <v>192995</v>
      </c>
      <c r="K80" s="671">
        <v>1.2335416986245333</v>
      </c>
      <c r="L80" s="671">
        <v>319</v>
      </c>
      <c r="M80" s="238">
        <v>469</v>
      </c>
      <c r="N80" s="238">
        <v>149611</v>
      </c>
      <c r="O80" s="682">
        <v>0.95624968042133252</v>
      </c>
      <c r="P80" s="713">
        <v>319</v>
      </c>
    </row>
    <row r="81" spans="1:16" ht="14.4" customHeight="1" x14ac:dyDescent="0.3">
      <c r="A81" s="680" t="s">
        <v>2666</v>
      </c>
      <c r="B81" s="671" t="s">
        <v>2593</v>
      </c>
      <c r="C81" s="671" t="s">
        <v>2612</v>
      </c>
      <c r="D81" s="671" t="s">
        <v>2613</v>
      </c>
      <c r="E81" s="238"/>
      <c r="F81" s="238"/>
      <c r="G81" s="671"/>
      <c r="H81" s="671"/>
      <c r="I81" s="238"/>
      <c r="J81" s="238"/>
      <c r="K81" s="671"/>
      <c r="L81" s="671"/>
      <c r="M81" s="238">
        <v>4</v>
      </c>
      <c r="N81" s="238">
        <v>1276</v>
      </c>
      <c r="O81" s="682"/>
      <c r="P81" s="713">
        <v>319</v>
      </c>
    </row>
    <row r="82" spans="1:16" ht="14.4" customHeight="1" x14ac:dyDescent="0.3">
      <c r="A82" s="680" t="s">
        <v>2666</v>
      </c>
      <c r="B82" s="671" t="s">
        <v>2593</v>
      </c>
      <c r="C82" s="671" t="s">
        <v>2667</v>
      </c>
      <c r="D82" s="671" t="s">
        <v>2668</v>
      </c>
      <c r="E82" s="238">
        <v>19</v>
      </c>
      <c r="F82" s="238">
        <v>6042</v>
      </c>
      <c r="G82" s="671">
        <v>1</v>
      </c>
      <c r="H82" s="671">
        <v>318</v>
      </c>
      <c r="I82" s="238">
        <v>18</v>
      </c>
      <c r="J82" s="238">
        <v>5742</v>
      </c>
      <c r="K82" s="671">
        <v>0.95034756703078449</v>
      </c>
      <c r="L82" s="671">
        <v>319</v>
      </c>
      <c r="M82" s="238">
        <v>24</v>
      </c>
      <c r="N82" s="238">
        <v>7656</v>
      </c>
      <c r="O82" s="682">
        <v>1.2671300893743793</v>
      </c>
      <c r="P82" s="713">
        <v>319</v>
      </c>
    </row>
    <row r="83" spans="1:16" ht="14.4" customHeight="1" x14ac:dyDescent="0.3">
      <c r="A83" s="680" t="s">
        <v>2666</v>
      </c>
      <c r="B83" s="671" t="s">
        <v>2593</v>
      </c>
      <c r="C83" s="671" t="s">
        <v>2616</v>
      </c>
      <c r="D83" s="671" t="s">
        <v>2617</v>
      </c>
      <c r="E83" s="238">
        <v>1</v>
      </c>
      <c r="F83" s="238">
        <v>0</v>
      </c>
      <c r="G83" s="671"/>
      <c r="H83" s="671">
        <v>0</v>
      </c>
      <c r="I83" s="238"/>
      <c r="J83" s="238"/>
      <c r="K83" s="671"/>
      <c r="L83" s="671"/>
      <c r="M83" s="238">
        <v>2</v>
      </c>
      <c r="N83" s="238">
        <v>0</v>
      </c>
      <c r="O83" s="682"/>
      <c r="P83" s="713">
        <v>0</v>
      </c>
    </row>
    <row r="84" spans="1:16" ht="14.4" customHeight="1" x14ac:dyDescent="0.3">
      <c r="A84" s="680" t="s">
        <v>2666</v>
      </c>
      <c r="B84" s="671" t="s">
        <v>2593</v>
      </c>
      <c r="C84" s="671" t="s">
        <v>2620</v>
      </c>
      <c r="D84" s="671" t="s">
        <v>2621</v>
      </c>
      <c r="E84" s="238">
        <v>15</v>
      </c>
      <c r="F84" s="238">
        <v>0</v>
      </c>
      <c r="G84" s="671"/>
      <c r="H84" s="671">
        <v>0</v>
      </c>
      <c r="I84" s="238">
        <v>11</v>
      </c>
      <c r="J84" s="238">
        <v>0</v>
      </c>
      <c r="K84" s="671"/>
      <c r="L84" s="671">
        <v>0</v>
      </c>
      <c r="M84" s="238">
        <v>16</v>
      </c>
      <c r="N84" s="238">
        <v>0</v>
      </c>
      <c r="O84" s="682"/>
      <c r="P84" s="713">
        <v>0</v>
      </c>
    </row>
    <row r="85" spans="1:16" ht="14.4" customHeight="1" x14ac:dyDescent="0.3">
      <c r="A85" s="680" t="s">
        <v>2666</v>
      </c>
      <c r="B85" s="671" t="s">
        <v>2593</v>
      </c>
      <c r="C85" s="671" t="s">
        <v>2669</v>
      </c>
      <c r="D85" s="671" t="s">
        <v>2670</v>
      </c>
      <c r="E85" s="238">
        <v>12</v>
      </c>
      <c r="F85" s="238">
        <v>6312</v>
      </c>
      <c r="G85" s="671">
        <v>1</v>
      </c>
      <c r="H85" s="671">
        <v>526</v>
      </c>
      <c r="I85" s="238">
        <v>67</v>
      </c>
      <c r="J85" s="238">
        <v>36046</v>
      </c>
      <c r="K85" s="671">
        <v>5.7107097591888465</v>
      </c>
      <c r="L85" s="671">
        <v>538</v>
      </c>
      <c r="M85" s="238">
        <v>30</v>
      </c>
      <c r="N85" s="238">
        <v>16140</v>
      </c>
      <c r="O85" s="682">
        <v>2.5570342205323193</v>
      </c>
      <c r="P85" s="713">
        <v>538</v>
      </c>
    </row>
    <row r="86" spans="1:16" ht="14.4" customHeight="1" x14ac:dyDescent="0.3">
      <c r="A86" s="680" t="s">
        <v>2666</v>
      </c>
      <c r="B86" s="671" t="s">
        <v>2593</v>
      </c>
      <c r="C86" s="671" t="s">
        <v>2671</v>
      </c>
      <c r="D86" s="671" t="s">
        <v>2672</v>
      </c>
      <c r="E86" s="238"/>
      <c r="F86" s="238"/>
      <c r="G86" s="671"/>
      <c r="H86" s="671"/>
      <c r="I86" s="238">
        <v>28</v>
      </c>
      <c r="J86" s="238">
        <v>15092</v>
      </c>
      <c r="K86" s="671"/>
      <c r="L86" s="671">
        <v>539</v>
      </c>
      <c r="M86" s="238">
        <v>36</v>
      </c>
      <c r="N86" s="238">
        <v>19404</v>
      </c>
      <c r="O86" s="682"/>
      <c r="P86" s="713">
        <v>539</v>
      </c>
    </row>
    <row r="87" spans="1:16" ht="14.4" customHeight="1" x14ac:dyDescent="0.3">
      <c r="A87" s="680" t="s">
        <v>2666</v>
      </c>
      <c r="B87" s="671" t="s">
        <v>2593</v>
      </c>
      <c r="C87" s="671" t="s">
        <v>2634</v>
      </c>
      <c r="D87" s="671" t="s">
        <v>2635</v>
      </c>
      <c r="E87" s="238"/>
      <c r="F87" s="238"/>
      <c r="G87" s="671"/>
      <c r="H87" s="671"/>
      <c r="I87" s="238"/>
      <c r="J87" s="238"/>
      <c r="K87" s="671"/>
      <c r="L87" s="671"/>
      <c r="M87" s="238">
        <v>5</v>
      </c>
      <c r="N87" s="238">
        <v>1595</v>
      </c>
      <c r="O87" s="682"/>
      <c r="P87" s="713">
        <v>319</v>
      </c>
    </row>
    <row r="88" spans="1:16" ht="14.4" customHeight="1" x14ac:dyDescent="0.3">
      <c r="A88" s="680" t="s">
        <v>2666</v>
      </c>
      <c r="B88" s="671" t="s">
        <v>2593</v>
      </c>
      <c r="C88" s="671" t="s">
        <v>2673</v>
      </c>
      <c r="D88" s="671" t="s">
        <v>2674</v>
      </c>
      <c r="E88" s="238">
        <v>24</v>
      </c>
      <c r="F88" s="238">
        <v>6384</v>
      </c>
      <c r="G88" s="671">
        <v>1</v>
      </c>
      <c r="H88" s="671">
        <v>266</v>
      </c>
      <c r="I88" s="238"/>
      <c r="J88" s="238"/>
      <c r="K88" s="671"/>
      <c r="L88" s="671"/>
      <c r="M88" s="238"/>
      <c r="N88" s="238"/>
      <c r="O88" s="682"/>
      <c r="P88" s="713"/>
    </row>
    <row r="89" spans="1:16" ht="14.4" customHeight="1" x14ac:dyDescent="0.3">
      <c r="A89" s="680" t="s">
        <v>2666</v>
      </c>
      <c r="B89" s="671" t="s">
        <v>2593</v>
      </c>
      <c r="C89" s="671" t="s">
        <v>2675</v>
      </c>
      <c r="D89" s="671" t="s">
        <v>2676</v>
      </c>
      <c r="E89" s="238">
        <v>52</v>
      </c>
      <c r="F89" s="238">
        <v>27664</v>
      </c>
      <c r="G89" s="671">
        <v>1</v>
      </c>
      <c r="H89" s="671">
        <v>532</v>
      </c>
      <c r="I89" s="238">
        <v>32</v>
      </c>
      <c r="J89" s="238">
        <v>17248</v>
      </c>
      <c r="K89" s="671">
        <v>0.62348178137651822</v>
      </c>
      <c r="L89" s="671">
        <v>539</v>
      </c>
      <c r="M89" s="238">
        <v>48</v>
      </c>
      <c r="N89" s="238">
        <v>25872</v>
      </c>
      <c r="O89" s="682">
        <v>0.93522267206477738</v>
      </c>
      <c r="P89" s="713">
        <v>539</v>
      </c>
    </row>
    <row r="90" spans="1:16" ht="14.4" customHeight="1" x14ac:dyDescent="0.3">
      <c r="A90" s="680" t="s">
        <v>2666</v>
      </c>
      <c r="B90" s="671" t="s">
        <v>2593</v>
      </c>
      <c r="C90" s="671" t="s">
        <v>2677</v>
      </c>
      <c r="D90" s="671" t="s">
        <v>2678</v>
      </c>
      <c r="E90" s="238">
        <v>86</v>
      </c>
      <c r="F90" s="238">
        <v>45236</v>
      </c>
      <c r="G90" s="671">
        <v>1</v>
      </c>
      <c r="H90" s="671">
        <v>526</v>
      </c>
      <c r="I90" s="238"/>
      <c r="J90" s="238"/>
      <c r="K90" s="671"/>
      <c r="L90" s="671"/>
      <c r="M90" s="238">
        <v>24</v>
      </c>
      <c r="N90" s="238">
        <v>12912</v>
      </c>
      <c r="O90" s="682">
        <v>0.28543637810593331</v>
      </c>
      <c r="P90" s="713">
        <v>538</v>
      </c>
    </row>
    <row r="91" spans="1:16" ht="14.4" customHeight="1" thickBot="1" x14ac:dyDescent="0.35">
      <c r="A91" s="637" t="s">
        <v>2666</v>
      </c>
      <c r="B91" s="673" t="s">
        <v>2593</v>
      </c>
      <c r="C91" s="673" t="s">
        <v>2679</v>
      </c>
      <c r="D91" s="673" t="s">
        <v>2680</v>
      </c>
      <c r="E91" s="674">
        <v>12</v>
      </c>
      <c r="F91" s="674">
        <v>3156</v>
      </c>
      <c r="G91" s="673">
        <v>1</v>
      </c>
      <c r="H91" s="673">
        <v>263</v>
      </c>
      <c r="I91" s="674"/>
      <c r="J91" s="674"/>
      <c r="K91" s="673"/>
      <c r="L91" s="673"/>
      <c r="M91" s="674">
        <v>24</v>
      </c>
      <c r="N91" s="674">
        <v>6456</v>
      </c>
      <c r="O91" s="683">
        <v>2.0456273764258555</v>
      </c>
      <c r="P91" s="714">
        <v>269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0.10937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471" t="s">
        <v>161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  <c r="N2" s="362"/>
      <c r="O2" s="230"/>
      <c r="P2" s="362"/>
      <c r="Q2" s="230"/>
      <c r="R2" s="362"/>
      <c r="S2" s="363"/>
    </row>
    <row r="3" spans="1:19" ht="14.4" customHeight="1" thickBot="1" x14ac:dyDescent="0.35">
      <c r="A3" s="356" t="s">
        <v>163</v>
      </c>
      <c r="B3" s="357">
        <f>SUBTOTAL(9,B6:B1048576)</f>
        <v>2694461</v>
      </c>
      <c r="C3" s="358">
        <f t="shared" ref="C3:R3" si="0">SUBTOTAL(9,C6:C1048576)</f>
        <v>21</v>
      </c>
      <c r="D3" s="358">
        <f t="shared" si="0"/>
        <v>4530010</v>
      </c>
      <c r="E3" s="358">
        <f t="shared" si="0"/>
        <v>27.098123552449234</v>
      </c>
      <c r="F3" s="358">
        <f t="shared" si="0"/>
        <v>4724357</v>
      </c>
      <c r="G3" s="361">
        <f>IF(B3&lt;&gt;0,F3/B3,"")</f>
        <v>1.7533588350323126</v>
      </c>
      <c r="H3" s="357">
        <f t="shared" si="0"/>
        <v>0</v>
      </c>
      <c r="I3" s="358">
        <f t="shared" si="0"/>
        <v>0</v>
      </c>
      <c r="J3" s="358">
        <f t="shared" si="0"/>
        <v>0</v>
      </c>
      <c r="K3" s="358">
        <f t="shared" si="0"/>
        <v>0</v>
      </c>
      <c r="L3" s="358">
        <f t="shared" si="0"/>
        <v>0</v>
      </c>
      <c r="M3" s="359" t="str">
        <f>IF(H3&lt;&gt;0,L3/H3,"")</f>
        <v/>
      </c>
      <c r="N3" s="360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133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8"/>
      <c r="B5" s="729">
        <v>2012</v>
      </c>
      <c r="C5" s="730"/>
      <c r="D5" s="730">
        <v>2013</v>
      </c>
      <c r="E5" s="730"/>
      <c r="F5" s="730">
        <v>2014</v>
      </c>
      <c r="G5" s="731" t="s">
        <v>5</v>
      </c>
      <c r="H5" s="729">
        <v>2012</v>
      </c>
      <c r="I5" s="730"/>
      <c r="J5" s="730">
        <v>2013</v>
      </c>
      <c r="K5" s="730"/>
      <c r="L5" s="730">
        <v>2014</v>
      </c>
      <c r="M5" s="731" t="s">
        <v>5</v>
      </c>
      <c r="N5" s="729">
        <v>2012</v>
      </c>
      <c r="O5" s="730"/>
      <c r="P5" s="730">
        <v>2013</v>
      </c>
      <c r="Q5" s="730"/>
      <c r="R5" s="730">
        <v>2014</v>
      </c>
      <c r="S5" s="731" t="s">
        <v>5</v>
      </c>
    </row>
    <row r="6" spans="1:19" ht="14.4" customHeight="1" x14ac:dyDescent="0.3">
      <c r="A6" s="716" t="s">
        <v>2682</v>
      </c>
      <c r="B6" s="732">
        <v>4395</v>
      </c>
      <c r="C6" s="697">
        <v>1</v>
      </c>
      <c r="D6" s="732">
        <v>3225</v>
      </c>
      <c r="E6" s="697">
        <v>0.7337883959044369</v>
      </c>
      <c r="F6" s="732">
        <v>3939</v>
      </c>
      <c r="G6" s="702">
        <v>0.89624573378839589</v>
      </c>
      <c r="H6" s="732"/>
      <c r="I6" s="697"/>
      <c r="J6" s="732"/>
      <c r="K6" s="697"/>
      <c r="L6" s="732"/>
      <c r="M6" s="702"/>
      <c r="N6" s="732"/>
      <c r="O6" s="697"/>
      <c r="P6" s="732"/>
      <c r="Q6" s="697"/>
      <c r="R6" s="732"/>
      <c r="S6" s="241"/>
    </row>
    <row r="7" spans="1:19" ht="14.4" customHeight="1" x14ac:dyDescent="0.3">
      <c r="A7" s="717" t="s">
        <v>2683</v>
      </c>
      <c r="B7" s="733">
        <v>9163</v>
      </c>
      <c r="C7" s="671">
        <v>1</v>
      </c>
      <c r="D7" s="733">
        <v>9559</v>
      </c>
      <c r="E7" s="671">
        <v>1.043217286914766</v>
      </c>
      <c r="F7" s="733">
        <v>9099</v>
      </c>
      <c r="G7" s="682">
        <v>0.99301538797337119</v>
      </c>
      <c r="H7" s="733"/>
      <c r="I7" s="671"/>
      <c r="J7" s="733"/>
      <c r="K7" s="671"/>
      <c r="L7" s="733"/>
      <c r="M7" s="682"/>
      <c r="N7" s="733"/>
      <c r="O7" s="671"/>
      <c r="P7" s="733"/>
      <c r="Q7" s="671"/>
      <c r="R7" s="733"/>
      <c r="S7" s="242"/>
    </row>
    <row r="8" spans="1:19" ht="14.4" customHeight="1" x14ac:dyDescent="0.3">
      <c r="A8" s="717" t="s">
        <v>2684</v>
      </c>
      <c r="B8" s="733">
        <v>15104</v>
      </c>
      <c r="C8" s="671">
        <v>1</v>
      </c>
      <c r="D8" s="733">
        <v>8132</v>
      </c>
      <c r="E8" s="671">
        <v>0.53840042372881358</v>
      </c>
      <c r="F8" s="733">
        <v>8597</v>
      </c>
      <c r="G8" s="682">
        <v>0.56918697033898302</v>
      </c>
      <c r="H8" s="733"/>
      <c r="I8" s="671"/>
      <c r="J8" s="733"/>
      <c r="K8" s="671"/>
      <c r="L8" s="733"/>
      <c r="M8" s="682"/>
      <c r="N8" s="733"/>
      <c r="O8" s="671"/>
      <c r="P8" s="733"/>
      <c r="Q8" s="671"/>
      <c r="R8" s="733"/>
      <c r="S8" s="242"/>
    </row>
    <row r="9" spans="1:19" ht="14.4" customHeight="1" x14ac:dyDescent="0.3">
      <c r="A9" s="717" t="s">
        <v>2685</v>
      </c>
      <c r="B9" s="733">
        <v>2182</v>
      </c>
      <c r="C9" s="671">
        <v>1</v>
      </c>
      <c r="D9" s="733">
        <v>2580</v>
      </c>
      <c r="E9" s="671">
        <v>1.1824014665444547</v>
      </c>
      <c r="F9" s="733">
        <v>1935</v>
      </c>
      <c r="G9" s="682">
        <v>0.886801099908341</v>
      </c>
      <c r="H9" s="733"/>
      <c r="I9" s="671"/>
      <c r="J9" s="733"/>
      <c r="K9" s="671"/>
      <c r="L9" s="733"/>
      <c r="M9" s="682"/>
      <c r="N9" s="733"/>
      <c r="O9" s="671"/>
      <c r="P9" s="733"/>
      <c r="Q9" s="671"/>
      <c r="R9" s="733"/>
      <c r="S9" s="242"/>
    </row>
    <row r="10" spans="1:19" ht="14.4" customHeight="1" x14ac:dyDescent="0.3">
      <c r="A10" s="717" t="s">
        <v>2686</v>
      </c>
      <c r="B10" s="733">
        <v>68</v>
      </c>
      <c r="C10" s="671">
        <v>1</v>
      </c>
      <c r="D10" s="733"/>
      <c r="E10" s="671"/>
      <c r="F10" s="733">
        <v>1290</v>
      </c>
      <c r="G10" s="682">
        <v>18.970588235294116</v>
      </c>
      <c r="H10" s="733"/>
      <c r="I10" s="671"/>
      <c r="J10" s="733"/>
      <c r="K10" s="671"/>
      <c r="L10" s="733"/>
      <c r="M10" s="682"/>
      <c r="N10" s="733"/>
      <c r="O10" s="671"/>
      <c r="P10" s="733"/>
      <c r="Q10" s="671"/>
      <c r="R10" s="733"/>
      <c r="S10" s="242"/>
    </row>
    <row r="11" spans="1:19" ht="14.4" customHeight="1" x14ac:dyDescent="0.3">
      <c r="A11" s="717" t="s">
        <v>2687</v>
      </c>
      <c r="B11" s="733">
        <v>1074</v>
      </c>
      <c r="C11" s="671">
        <v>1</v>
      </c>
      <c r="D11" s="733">
        <v>645</v>
      </c>
      <c r="E11" s="671">
        <v>0.6005586592178771</v>
      </c>
      <c r="F11" s="733">
        <v>1283</v>
      </c>
      <c r="G11" s="682">
        <v>1.1945996275605215</v>
      </c>
      <c r="H11" s="733"/>
      <c r="I11" s="671"/>
      <c r="J11" s="733"/>
      <c r="K11" s="671"/>
      <c r="L11" s="733"/>
      <c r="M11" s="682"/>
      <c r="N11" s="733"/>
      <c r="O11" s="671"/>
      <c r="P11" s="733"/>
      <c r="Q11" s="671"/>
      <c r="R11" s="733"/>
      <c r="S11" s="242"/>
    </row>
    <row r="12" spans="1:19" ht="14.4" customHeight="1" x14ac:dyDescent="0.3">
      <c r="A12" s="717" t="s">
        <v>2688</v>
      </c>
      <c r="B12" s="733">
        <v>885</v>
      </c>
      <c r="C12" s="671">
        <v>1</v>
      </c>
      <c r="D12" s="733">
        <v>1290</v>
      </c>
      <c r="E12" s="671">
        <v>1.4576271186440677</v>
      </c>
      <c r="F12" s="733">
        <v>714</v>
      </c>
      <c r="G12" s="682">
        <v>0.8067796610169492</v>
      </c>
      <c r="H12" s="733"/>
      <c r="I12" s="671"/>
      <c r="J12" s="733"/>
      <c r="K12" s="671"/>
      <c r="L12" s="733"/>
      <c r="M12" s="682"/>
      <c r="N12" s="733"/>
      <c r="O12" s="671"/>
      <c r="P12" s="733"/>
      <c r="Q12" s="671"/>
      <c r="R12" s="733"/>
      <c r="S12" s="242"/>
    </row>
    <row r="13" spans="1:19" ht="14.4" customHeight="1" x14ac:dyDescent="0.3">
      <c r="A13" s="717" t="s">
        <v>2689</v>
      </c>
      <c r="B13" s="733">
        <v>2216</v>
      </c>
      <c r="C13" s="671">
        <v>1</v>
      </c>
      <c r="D13" s="733">
        <v>1290</v>
      </c>
      <c r="E13" s="671">
        <v>0.58212996389891691</v>
      </c>
      <c r="F13" s="733">
        <v>7719</v>
      </c>
      <c r="G13" s="682">
        <v>3.4833032490974731</v>
      </c>
      <c r="H13" s="733"/>
      <c r="I13" s="671"/>
      <c r="J13" s="733"/>
      <c r="K13" s="671"/>
      <c r="L13" s="733"/>
      <c r="M13" s="682"/>
      <c r="N13" s="733"/>
      <c r="O13" s="671"/>
      <c r="P13" s="733"/>
      <c r="Q13" s="671"/>
      <c r="R13" s="733"/>
      <c r="S13" s="242"/>
    </row>
    <row r="14" spans="1:19" ht="14.4" customHeight="1" x14ac:dyDescent="0.3">
      <c r="A14" s="717" t="s">
        <v>2690</v>
      </c>
      <c r="B14" s="733"/>
      <c r="C14" s="671"/>
      <c r="D14" s="733"/>
      <c r="E14" s="671"/>
      <c r="F14" s="733">
        <v>323</v>
      </c>
      <c r="G14" s="682"/>
      <c r="H14" s="733"/>
      <c r="I14" s="671"/>
      <c r="J14" s="733"/>
      <c r="K14" s="671"/>
      <c r="L14" s="733"/>
      <c r="M14" s="682"/>
      <c r="N14" s="733"/>
      <c r="O14" s="671"/>
      <c r="P14" s="733"/>
      <c r="Q14" s="671"/>
      <c r="R14" s="733"/>
      <c r="S14" s="242"/>
    </row>
    <row r="15" spans="1:19" ht="14.4" customHeight="1" x14ac:dyDescent="0.3">
      <c r="A15" s="717" t="s">
        <v>2691</v>
      </c>
      <c r="B15" s="733">
        <v>1926</v>
      </c>
      <c r="C15" s="671">
        <v>1</v>
      </c>
      <c r="D15" s="733">
        <v>5908</v>
      </c>
      <c r="E15" s="671">
        <v>3.0674974039460019</v>
      </c>
      <c r="F15" s="733">
        <v>2787</v>
      </c>
      <c r="G15" s="682">
        <v>1.4470404984423677</v>
      </c>
      <c r="H15" s="733"/>
      <c r="I15" s="671"/>
      <c r="J15" s="733"/>
      <c r="K15" s="671"/>
      <c r="L15" s="733"/>
      <c r="M15" s="682"/>
      <c r="N15" s="733"/>
      <c r="O15" s="671"/>
      <c r="P15" s="733"/>
      <c r="Q15" s="671"/>
      <c r="R15" s="733"/>
      <c r="S15" s="242"/>
    </row>
    <row r="16" spans="1:19" ht="14.4" customHeight="1" x14ac:dyDescent="0.3">
      <c r="A16" s="717" t="s">
        <v>2692</v>
      </c>
      <c r="B16" s="733">
        <v>605</v>
      </c>
      <c r="C16" s="671">
        <v>1</v>
      </c>
      <c r="D16" s="733">
        <v>1935</v>
      </c>
      <c r="E16" s="671">
        <v>3.1983471074380163</v>
      </c>
      <c r="F16" s="733">
        <v>1290</v>
      </c>
      <c r="G16" s="682">
        <v>2.1322314049586777</v>
      </c>
      <c r="H16" s="733"/>
      <c r="I16" s="671"/>
      <c r="J16" s="733"/>
      <c r="K16" s="671"/>
      <c r="L16" s="733"/>
      <c r="M16" s="682"/>
      <c r="N16" s="733"/>
      <c r="O16" s="671"/>
      <c r="P16" s="733"/>
      <c r="Q16" s="671"/>
      <c r="R16" s="733"/>
      <c r="S16" s="242"/>
    </row>
    <row r="17" spans="1:19" ht="14.4" customHeight="1" x14ac:dyDescent="0.3">
      <c r="A17" s="717" t="s">
        <v>2693</v>
      </c>
      <c r="B17" s="733">
        <v>34</v>
      </c>
      <c r="C17" s="671">
        <v>1</v>
      </c>
      <c r="D17" s="733"/>
      <c r="E17" s="671"/>
      <c r="F17" s="733"/>
      <c r="G17" s="682"/>
      <c r="H17" s="733"/>
      <c r="I17" s="671"/>
      <c r="J17" s="733"/>
      <c r="K17" s="671"/>
      <c r="L17" s="733"/>
      <c r="M17" s="682"/>
      <c r="N17" s="733"/>
      <c r="O17" s="671"/>
      <c r="P17" s="733"/>
      <c r="Q17" s="671"/>
      <c r="R17" s="733"/>
      <c r="S17" s="242"/>
    </row>
    <row r="18" spans="1:19" ht="14.4" customHeight="1" x14ac:dyDescent="0.3">
      <c r="A18" s="717" t="s">
        <v>2694</v>
      </c>
      <c r="B18" s="733"/>
      <c r="C18" s="671"/>
      <c r="D18" s="733">
        <v>645</v>
      </c>
      <c r="E18" s="671"/>
      <c r="F18" s="733"/>
      <c r="G18" s="682"/>
      <c r="H18" s="733"/>
      <c r="I18" s="671"/>
      <c r="J18" s="733"/>
      <c r="K18" s="671"/>
      <c r="L18" s="733"/>
      <c r="M18" s="682"/>
      <c r="N18" s="733"/>
      <c r="O18" s="671"/>
      <c r="P18" s="733"/>
      <c r="Q18" s="671"/>
      <c r="R18" s="733"/>
      <c r="S18" s="242"/>
    </row>
    <row r="19" spans="1:19" ht="14.4" customHeight="1" x14ac:dyDescent="0.3">
      <c r="A19" s="717" t="s">
        <v>2695</v>
      </c>
      <c r="B19" s="733">
        <v>3222</v>
      </c>
      <c r="C19" s="671">
        <v>1</v>
      </c>
      <c r="D19" s="733">
        <v>5228</v>
      </c>
      <c r="E19" s="671">
        <v>1.6225946617008069</v>
      </c>
      <c r="F19" s="733">
        <v>4515</v>
      </c>
      <c r="G19" s="682">
        <v>1.4013035381750465</v>
      </c>
      <c r="H19" s="733"/>
      <c r="I19" s="671"/>
      <c r="J19" s="733"/>
      <c r="K19" s="671"/>
      <c r="L19" s="733"/>
      <c r="M19" s="682"/>
      <c r="N19" s="733"/>
      <c r="O19" s="671"/>
      <c r="P19" s="733"/>
      <c r="Q19" s="671"/>
      <c r="R19" s="733"/>
      <c r="S19" s="242"/>
    </row>
    <row r="20" spans="1:19" ht="14.4" customHeight="1" x14ac:dyDescent="0.3">
      <c r="A20" s="717" t="s">
        <v>2696</v>
      </c>
      <c r="B20" s="733">
        <v>5907</v>
      </c>
      <c r="C20" s="671">
        <v>1</v>
      </c>
      <c r="D20" s="733">
        <v>10492</v>
      </c>
      <c r="E20" s="671">
        <v>1.7761977315049942</v>
      </c>
      <c r="F20" s="733">
        <v>9668</v>
      </c>
      <c r="G20" s="682">
        <v>1.6367022177078043</v>
      </c>
      <c r="H20" s="733"/>
      <c r="I20" s="671"/>
      <c r="J20" s="733"/>
      <c r="K20" s="671"/>
      <c r="L20" s="733"/>
      <c r="M20" s="682"/>
      <c r="N20" s="733"/>
      <c r="O20" s="671"/>
      <c r="P20" s="733"/>
      <c r="Q20" s="671"/>
      <c r="R20" s="733"/>
      <c r="S20" s="242"/>
    </row>
    <row r="21" spans="1:19" ht="14.4" customHeight="1" x14ac:dyDescent="0.3">
      <c r="A21" s="717" t="s">
        <v>2697</v>
      </c>
      <c r="B21" s="733">
        <v>2636940</v>
      </c>
      <c r="C21" s="671">
        <v>1</v>
      </c>
      <c r="D21" s="733">
        <v>4463533</v>
      </c>
      <c r="E21" s="671">
        <v>1.6926941834095581</v>
      </c>
      <c r="F21" s="733">
        <v>4656225</v>
      </c>
      <c r="G21" s="682">
        <v>1.7657682768663678</v>
      </c>
      <c r="H21" s="733"/>
      <c r="I21" s="671"/>
      <c r="J21" s="733"/>
      <c r="K21" s="671"/>
      <c r="L21" s="733"/>
      <c r="M21" s="682"/>
      <c r="N21" s="733"/>
      <c r="O21" s="671"/>
      <c r="P21" s="733"/>
      <c r="Q21" s="671"/>
      <c r="R21" s="733"/>
      <c r="S21" s="242"/>
    </row>
    <row r="22" spans="1:19" ht="14.4" customHeight="1" x14ac:dyDescent="0.3">
      <c r="A22" s="717" t="s">
        <v>2698</v>
      </c>
      <c r="B22" s="733">
        <v>1611</v>
      </c>
      <c r="C22" s="671">
        <v>1</v>
      </c>
      <c r="D22" s="733"/>
      <c r="E22" s="671"/>
      <c r="F22" s="733">
        <v>645</v>
      </c>
      <c r="G22" s="682">
        <v>0.40037243947858475</v>
      </c>
      <c r="H22" s="733"/>
      <c r="I22" s="671"/>
      <c r="J22" s="733"/>
      <c r="K22" s="671"/>
      <c r="L22" s="733"/>
      <c r="M22" s="682"/>
      <c r="N22" s="733"/>
      <c r="O22" s="671"/>
      <c r="P22" s="733"/>
      <c r="Q22" s="671"/>
      <c r="R22" s="733"/>
      <c r="S22" s="242"/>
    </row>
    <row r="23" spans="1:19" ht="14.4" customHeight="1" x14ac:dyDescent="0.3">
      <c r="A23" s="717" t="s">
        <v>2699</v>
      </c>
      <c r="B23" s="733"/>
      <c r="C23" s="671"/>
      <c r="D23" s="733">
        <v>645</v>
      </c>
      <c r="E23" s="671"/>
      <c r="F23" s="733">
        <v>645</v>
      </c>
      <c r="G23" s="682"/>
      <c r="H23" s="733"/>
      <c r="I23" s="671"/>
      <c r="J23" s="733"/>
      <c r="K23" s="671"/>
      <c r="L23" s="733"/>
      <c r="M23" s="682"/>
      <c r="N23" s="733"/>
      <c r="O23" s="671"/>
      <c r="P23" s="733"/>
      <c r="Q23" s="671"/>
      <c r="R23" s="733"/>
      <c r="S23" s="242"/>
    </row>
    <row r="24" spans="1:19" ht="14.4" customHeight="1" x14ac:dyDescent="0.3">
      <c r="A24" s="717" t="s">
        <v>2700</v>
      </c>
      <c r="B24" s="733"/>
      <c r="C24" s="671"/>
      <c r="D24" s="733"/>
      <c r="E24" s="671"/>
      <c r="F24" s="733">
        <v>645</v>
      </c>
      <c r="G24" s="682"/>
      <c r="H24" s="733"/>
      <c r="I24" s="671"/>
      <c r="J24" s="733"/>
      <c r="K24" s="671"/>
      <c r="L24" s="733"/>
      <c r="M24" s="682"/>
      <c r="N24" s="733"/>
      <c r="O24" s="671"/>
      <c r="P24" s="733"/>
      <c r="Q24" s="671"/>
      <c r="R24" s="733"/>
      <c r="S24" s="242"/>
    </row>
    <row r="25" spans="1:19" ht="14.4" customHeight="1" x14ac:dyDescent="0.3">
      <c r="A25" s="717" t="s">
        <v>2701</v>
      </c>
      <c r="B25" s="733">
        <v>537</v>
      </c>
      <c r="C25" s="671">
        <v>1</v>
      </c>
      <c r="D25" s="733"/>
      <c r="E25" s="671"/>
      <c r="F25" s="733">
        <v>645</v>
      </c>
      <c r="G25" s="682">
        <v>1.2011173184357542</v>
      </c>
      <c r="H25" s="733"/>
      <c r="I25" s="671"/>
      <c r="J25" s="733"/>
      <c r="K25" s="671"/>
      <c r="L25" s="733"/>
      <c r="M25" s="682"/>
      <c r="N25" s="733"/>
      <c r="O25" s="671"/>
      <c r="P25" s="733"/>
      <c r="Q25" s="671"/>
      <c r="R25" s="733"/>
      <c r="S25" s="242"/>
    </row>
    <row r="26" spans="1:19" ht="14.4" customHeight="1" x14ac:dyDescent="0.3">
      <c r="A26" s="717" t="s">
        <v>2702</v>
      </c>
      <c r="B26" s="733">
        <v>537</v>
      </c>
      <c r="C26" s="671">
        <v>1</v>
      </c>
      <c r="D26" s="733">
        <v>645</v>
      </c>
      <c r="E26" s="671">
        <v>1.2011173184357542</v>
      </c>
      <c r="F26" s="733">
        <v>1290</v>
      </c>
      <c r="G26" s="682">
        <v>2.4022346368715084</v>
      </c>
      <c r="H26" s="733"/>
      <c r="I26" s="671"/>
      <c r="J26" s="733"/>
      <c r="K26" s="671"/>
      <c r="L26" s="733"/>
      <c r="M26" s="682"/>
      <c r="N26" s="733"/>
      <c r="O26" s="671"/>
      <c r="P26" s="733"/>
      <c r="Q26" s="671"/>
      <c r="R26" s="733"/>
      <c r="S26" s="242"/>
    </row>
    <row r="27" spans="1:19" ht="14.4" customHeight="1" x14ac:dyDescent="0.3">
      <c r="A27" s="717" t="s">
        <v>2703</v>
      </c>
      <c r="B27" s="733">
        <v>3222</v>
      </c>
      <c r="C27" s="671">
        <v>1</v>
      </c>
      <c r="D27" s="733">
        <v>3225</v>
      </c>
      <c r="E27" s="671">
        <v>1.0009310986964619</v>
      </c>
      <c r="F27" s="733">
        <v>3939</v>
      </c>
      <c r="G27" s="682">
        <v>1.2225325884543761</v>
      </c>
      <c r="H27" s="733"/>
      <c r="I27" s="671"/>
      <c r="J27" s="733"/>
      <c r="K27" s="671"/>
      <c r="L27" s="733"/>
      <c r="M27" s="682"/>
      <c r="N27" s="733"/>
      <c r="O27" s="671"/>
      <c r="P27" s="733"/>
      <c r="Q27" s="671"/>
      <c r="R27" s="733"/>
      <c r="S27" s="242"/>
    </row>
    <row r="28" spans="1:19" ht="14.4" customHeight="1" x14ac:dyDescent="0.3">
      <c r="A28" s="717" t="s">
        <v>2704</v>
      </c>
      <c r="B28" s="733">
        <v>2685</v>
      </c>
      <c r="C28" s="671">
        <v>1</v>
      </c>
      <c r="D28" s="733">
        <v>5839</v>
      </c>
      <c r="E28" s="671">
        <v>2.1746741154562383</v>
      </c>
      <c r="F28" s="733">
        <v>5229</v>
      </c>
      <c r="G28" s="682">
        <v>1.9474860335195532</v>
      </c>
      <c r="H28" s="733"/>
      <c r="I28" s="671"/>
      <c r="J28" s="733"/>
      <c r="K28" s="671"/>
      <c r="L28" s="733"/>
      <c r="M28" s="682"/>
      <c r="N28" s="733"/>
      <c r="O28" s="671"/>
      <c r="P28" s="733"/>
      <c r="Q28" s="671"/>
      <c r="R28" s="733"/>
      <c r="S28" s="242"/>
    </row>
    <row r="29" spans="1:19" ht="14.4" customHeight="1" x14ac:dyDescent="0.3">
      <c r="A29" s="717" t="s">
        <v>2705</v>
      </c>
      <c r="B29" s="733"/>
      <c r="C29" s="671"/>
      <c r="D29" s="733">
        <v>645</v>
      </c>
      <c r="E29" s="671"/>
      <c r="F29" s="733">
        <v>645</v>
      </c>
      <c r="G29" s="682"/>
      <c r="H29" s="733"/>
      <c r="I29" s="671"/>
      <c r="J29" s="733"/>
      <c r="K29" s="671"/>
      <c r="L29" s="733"/>
      <c r="M29" s="682"/>
      <c r="N29" s="733"/>
      <c r="O29" s="671"/>
      <c r="P29" s="733"/>
      <c r="Q29" s="671"/>
      <c r="R29" s="733"/>
      <c r="S29" s="242"/>
    </row>
    <row r="30" spans="1:19" ht="14.4" customHeight="1" x14ac:dyDescent="0.3">
      <c r="A30" s="717" t="s">
        <v>2706</v>
      </c>
      <c r="B30" s="733">
        <v>537</v>
      </c>
      <c r="C30" s="671">
        <v>1</v>
      </c>
      <c r="D30" s="733">
        <v>1935</v>
      </c>
      <c r="E30" s="671">
        <v>3.6033519553072626</v>
      </c>
      <c r="F30" s="733">
        <v>645</v>
      </c>
      <c r="G30" s="682">
        <v>1.2011173184357542</v>
      </c>
      <c r="H30" s="733"/>
      <c r="I30" s="671"/>
      <c r="J30" s="733"/>
      <c r="K30" s="671"/>
      <c r="L30" s="733"/>
      <c r="M30" s="682"/>
      <c r="N30" s="733"/>
      <c r="O30" s="671"/>
      <c r="P30" s="733"/>
      <c r="Q30" s="671"/>
      <c r="R30" s="733"/>
      <c r="S30" s="242"/>
    </row>
    <row r="31" spans="1:19" ht="14.4" customHeight="1" thickBot="1" x14ac:dyDescent="0.35">
      <c r="A31" s="735" t="s">
        <v>2707</v>
      </c>
      <c r="B31" s="734">
        <v>1611</v>
      </c>
      <c r="C31" s="673">
        <v>1</v>
      </c>
      <c r="D31" s="734">
        <v>2614</v>
      </c>
      <c r="E31" s="673">
        <v>1.6225946617008069</v>
      </c>
      <c r="F31" s="734">
        <v>645</v>
      </c>
      <c r="G31" s="683">
        <v>0.40037243947858475</v>
      </c>
      <c r="H31" s="734"/>
      <c r="I31" s="673"/>
      <c r="J31" s="734"/>
      <c r="K31" s="673"/>
      <c r="L31" s="734"/>
      <c r="M31" s="683"/>
      <c r="N31" s="734"/>
      <c r="O31" s="673"/>
      <c r="P31" s="734"/>
      <c r="Q31" s="673"/>
      <c r="R31" s="734"/>
      <c r="S31" s="6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62" t="s">
        <v>2763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61"/>
      <c r="C2" s="261"/>
      <c r="D2" s="261"/>
      <c r="E2" s="261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364"/>
    </row>
    <row r="3" spans="1:17" ht="14.4" customHeight="1" thickBot="1" x14ac:dyDescent="0.35">
      <c r="E3" s="112" t="s">
        <v>163</v>
      </c>
      <c r="F3" s="217">
        <f t="shared" ref="F3:O3" si="0">SUBTOTAL(9,F6:F1048576)</f>
        <v>6002</v>
      </c>
      <c r="G3" s="218">
        <f t="shared" si="0"/>
        <v>2694461</v>
      </c>
      <c r="H3" s="218"/>
      <c r="I3" s="218"/>
      <c r="J3" s="218">
        <f t="shared" si="0"/>
        <v>9971</v>
      </c>
      <c r="K3" s="218">
        <f t="shared" si="0"/>
        <v>4530010</v>
      </c>
      <c r="L3" s="218"/>
      <c r="M3" s="218"/>
      <c r="N3" s="218">
        <f t="shared" si="0"/>
        <v>9684</v>
      </c>
      <c r="O3" s="218">
        <f t="shared" si="0"/>
        <v>4724357</v>
      </c>
      <c r="P3" s="79">
        <f>IF(G3=0,0,O3/G3)</f>
        <v>1.7533588350323126</v>
      </c>
      <c r="Q3" s="219">
        <f>IF(N3=0,0,O3/N3)</f>
        <v>487.8518174308137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124</v>
      </c>
      <c r="E4" s="536" t="s">
        <v>84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39"/>
      <c r="B5" s="738"/>
      <c r="C5" s="739"/>
      <c r="D5" s="740"/>
      <c r="E5" s="741"/>
      <c r="F5" s="747" t="s">
        <v>94</v>
      </c>
      <c r="G5" s="748" t="s">
        <v>17</v>
      </c>
      <c r="H5" s="749"/>
      <c r="I5" s="749"/>
      <c r="J5" s="747" t="s">
        <v>94</v>
      </c>
      <c r="K5" s="748" t="s">
        <v>17</v>
      </c>
      <c r="L5" s="749"/>
      <c r="M5" s="749"/>
      <c r="N5" s="747" t="s">
        <v>94</v>
      </c>
      <c r="O5" s="748" t="s">
        <v>17</v>
      </c>
      <c r="P5" s="750"/>
      <c r="Q5" s="746"/>
    </row>
    <row r="6" spans="1:17" ht="14.4" customHeight="1" x14ac:dyDescent="0.3">
      <c r="A6" s="696" t="s">
        <v>2708</v>
      </c>
      <c r="B6" s="697" t="s">
        <v>2574</v>
      </c>
      <c r="C6" s="697" t="s">
        <v>2593</v>
      </c>
      <c r="D6" s="697" t="s">
        <v>2606</v>
      </c>
      <c r="E6" s="697" t="s">
        <v>2607</v>
      </c>
      <c r="F6" s="235"/>
      <c r="G6" s="235"/>
      <c r="H6" s="235"/>
      <c r="I6" s="235"/>
      <c r="J6" s="235"/>
      <c r="K6" s="235"/>
      <c r="L6" s="235"/>
      <c r="M6" s="235"/>
      <c r="N6" s="235">
        <v>1</v>
      </c>
      <c r="O6" s="235">
        <v>69</v>
      </c>
      <c r="P6" s="702"/>
      <c r="Q6" s="712">
        <v>69</v>
      </c>
    </row>
    <row r="7" spans="1:17" ht="14.4" customHeight="1" x14ac:dyDescent="0.3">
      <c r="A7" s="680" t="s">
        <v>2708</v>
      </c>
      <c r="B7" s="671" t="s">
        <v>2574</v>
      </c>
      <c r="C7" s="671" t="s">
        <v>2593</v>
      </c>
      <c r="D7" s="671" t="s">
        <v>2608</v>
      </c>
      <c r="E7" s="671" t="s">
        <v>2609</v>
      </c>
      <c r="F7" s="238">
        <v>2</v>
      </c>
      <c r="G7" s="238">
        <v>636</v>
      </c>
      <c r="H7" s="238">
        <v>1</v>
      </c>
      <c r="I7" s="238">
        <v>318</v>
      </c>
      <c r="J7" s="238"/>
      <c r="K7" s="238"/>
      <c r="L7" s="238"/>
      <c r="M7" s="238"/>
      <c r="N7" s="238"/>
      <c r="O7" s="238"/>
      <c r="P7" s="682"/>
      <c r="Q7" s="713"/>
    </row>
    <row r="8" spans="1:17" ht="14.4" customHeight="1" x14ac:dyDescent="0.3">
      <c r="A8" s="680" t="s">
        <v>2708</v>
      </c>
      <c r="B8" s="671" t="s">
        <v>2574</v>
      </c>
      <c r="C8" s="671" t="s">
        <v>2593</v>
      </c>
      <c r="D8" s="671" t="s">
        <v>2632</v>
      </c>
      <c r="E8" s="671" t="s">
        <v>2633</v>
      </c>
      <c r="F8" s="238">
        <v>7</v>
      </c>
      <c r="G8" s="238">
        <v>3759</v>
      </c>
      <c r="H8" s="238">
        <v>1</v>
      </c>
      <c r="I8" s="238">
        <v>537</v>
      </c>
      <c r="J8" s="238">
        <v>5</v>
      </c>
      <c r="K8" s="238">
        <v>3225</v>
      </c>
      <c r="L8" s="238">
        <v>0.85794094173982438</v>
      </c>
      <c r="M8" s="238">
        <v>645</v>
      </c>
      <c r="N8" s="238">
        <v>6</v>
      </c>
      <c r="O8" s="238">
        <v>3870</v>
      </c>
      <c r="P8" s="682">
        <v>1.0295291300877893</v>
      </c>
      <c r="Q8" s="713">
        <v>645</v>
      </c>
    </row>
    <row r="9" spans="1:17" ht="14.4" customHeight="1" x14ac:dyDescent="0.3">
      <c r="A9" s="680" t="s">
        <v>2709</v>
      </c>
      <c r="B9" s="671" t="s">
        <v>2574</v>
      </c>
      <c r="C9" s="671" t="s">
        <v>2593</v>
      </c>
      <c r="D9" s="671" t="s">
        <v>2594</v>
      </c>
      <c r="E9" s="671" t="s">
        <v>2595</v>
      </c>
      <c r="F9" s="238">
        <v>1</v>
      </c>
      <c r="G9" s="238">
        <v>34</v>
      </c>
      <c r="H9" s="238">
        <v>1</v>
      </c>
      <c r="I9" s="238">
        <v>34</v>
      </c>
      <c r="J9" s="238">
        <v>2</v>
      </c>
      <c r="K9" s="238">
        <v>68</v>
      </c>
      <c r="L9" s="238">
        <v>2</v>
      </c>
      <c r="M9" s="238">
        <v>34</v>
      </c>
      <c r="N9" s="238"/>
      <c r="O9" s="238"/>
      <c r="P9" s="682"/>
      <c r="Q9" s="713"/>
    </row>
    <row r="10" spans="1:17" ht="14.4" customHeight="1" x14ac:dyDescent="0.3">
      <c r="A10" s="680" t="s">
        <v>2709</v>
      </c>
      <c r="B10" s="671" t="s">
        <v>2574</v>
      </c>
      <c r="C10" s="671" t="s">
        <v>2593</v>
      </c>
      <c r="D10" s="671" t="s">
        <v>2606</v>
      </c>
      <c r="E10" s="671" t="s">
        <v>2607</v>
      </c>
      <c r="F10" s="238"/>
      <c r="G10" s="238"/>
      <c r="H10" s="238"/>
      <c r="I10" s="238"/>
      <c r="J10" s="238">
        <v>2</v>
      </c>
      <c r="K10" s="238">
        <v>138</v>
      </c>
      <c r="L10" s="238"/>
      <c r="M10" s="238">
        <v>69</v>
      </c>
      <c r="N10" s="238">
        <v>1</v>
      </c>
      <c r="O10" s="238">
        <v>69</v>
      </c>
      <c r="P10" s="682"/>
      <c r="Q10" s="713">
        <v>69</v>
      </c>
    </row>
    <row r="11" spans="1:17" ht="14.4" customHeight="1" x14ac:dyDescent="0.3">
      <c r="A11" s="680" t="s">
        <v>2709</v>
      </c>
      <c r="B11" s="671" t="s">
        <v>2574</v>
      </c>
      <c r="C11" s="671" t="s">
        <v>2593</v>
      </c>
      <c r="D11" s="671" t="s">
        <v>2632</v>
      </c>
      <c r="E11" s="671" t="s">
        <v>2633</v>
      </c>
      <c r="F11" s="238">
        <v>16</v>
      </c>
      <c r="G11" s="238">
        <v>8592</v>
      </c>
      <c r="H11" s="238">
        <v>1</v>
      </c>
      <c r="I11" s="238">
        <v>537</v>
      </c>
      <c r="J11" s="238">
        <v>14</v>
      </c>
      <c r="K11" s="238">
        <v>9030</v>
      </c>
      <c r="L11" s="238">
        <v>1.0509776536312849</v>
      </c>
      <c r="M11" s="238">
        <v>645</v>
      </c>
      <c r="N11" s="238">
        <v>14</v>
      </c>
      <c r="O11" s="238">
        <v>9030</v>
      </c>
      <c r="P11" s="682">
        <v>1.0509776536312849</v>
      </c>
      <c r="Q11" s="713">
        <v>645</v>
      </c>
    </row>
    <row r="12" spans="1:17" ht="14.4" customHeight="1" x14ac:dyDescent="0.3">
      <c r="A12" s="680" t="s">
        <v>2709</v>
      </c>
      <c r="B12" s="671" t="s">
        <v>2574</v>
      </c>
      <c r="C12" s="671" t="s">
        <v>2593</v>
      </c>
      <c r="D12" s="671" t="s">
        <v>2638</v>
      </c>
      <c r="E12" s="671" t="s">
        <v>2639</v>
      </c>
      <c r="F12" s="238"/>
      <c r="G12" s="238"/>
      <c r="H12" s="238"/>
      <c r="I12" s="238"/>
      <c r="J12" s="238">
        <v>1</v>
      </c>
      <c r="K12" s="238">
        <v>323</v>
      </c>
      <c r="L12" s="238"/>
      <c r="M12" s="238">
        <v>323</v>
      </c>
      <c r="N12" s="238"/>
      <c r="O12" s="238"/>
      <c r="P12" s="682"/>
      <c r="Q12" s="713"/>
    </row>
    <row r="13" spans="1:17" ht="14.4" customHeight="1" x14ac:dyDescent="0.3">
      <c r="A13" s="680" t="s">
        <v>2709</v>
      </c>
      <c r="B13" s="671" t="s">
        <v>2642</v>
      </c>
      <c r="C13" s="671" t="s">
        <v>2593</v>
      </c>
      <c r="D13" s="671" t="s">
        <v>2632</v>
      </c>
      <c r="E13" s="671" t="s">
        <v>2633</v>
      </c>
      <c r="F13" s="238">
        <v>1</v>
      </c>
      <c r="G13" s="238">
        <v>537</v>
      </c>
      <c r="H13" s="238">
        <v>1</v>
      </c>
      <c r="I13" s="238">
        <v>537</v>
      </c>
      <c r="J13" s="238"/>
      <c r="K13" s="238"/>
      <c r="L13" s="238"/>
      <c r="M13" s="238"/>
      <c r="N13" s="238"/>
      <c r="O13" s="238"/>
      <c r="P13" s="682"/>
      <c r="Q13" s="713"/>
    </row>
    <row r="14" spans="1:17" ht="14.4" customHeight="1" x14ac:dyDescent="0.3">
      <c r="A14" s="680" t="s">
        <v>2710</v>
      </c>
      <c r="B14" s="671" t="s">
        <v>2574</v>
      </c>
      <c r="C14" s="671" t="s">
        <v>2593</v>
      </c>
      <c r="D14" s="671" t="s">
        <v>2594</v>
      </c>
      <c r="E14" s="671" t="s">
        <v>2595</v>
      </c>
      <c r="F14" s="238">
        <v>2</v>
      </c>
      <c r="G14" s="238">
        <v>68</v>
      </c>
      <c r="H14" s="238">
        <v>1</v>
      </c>
      <c r="I14" s="238">
        <v>34</v>
      </c>
      <c r="J14" s="238"/>
      <c r="K14" s="238"/>
      <c r="L14" s="238"/>
      <c r="M14" s="238"/>
      <c r="N14" s="238"/>
      <c r="O14" s="238"/>
      <c r="P14" s="682"/>
      <c r="Q14" s="713"/>
    </row>
    <row r="15" spans="1:17" ht="14.4" customHeight="1" x14ac:dyDescent="0.3">
      <c r="A15" s="680" t="s">
        <v>2710</v>
      </c>
      <c r="B15" s="671" t="s">
        <v>2574</v>
      </c>
      <c r="C15" s="671" t="s">
        <v>2593</v>
      </c>
      <c r="D15" s="671" t="s">
        <v>2606</v>
      </c>
      <c r="E15" s="671" t="s">
        <v>2607</v>
      </c>
      <c r="F15" s="238"/>
      <c r="G15" s="238"/>
      <c r="H15" s="238"/>
      <c r="I15" s="238"/>
      <c r="J15" s="238">
        <v>1</v>
      </c>
      <c r="K15" s="238">
        <v>69</v>
      </c>
      <c r="L15" s="238"/>
      <c r="M15" s="238">
        <v>69</v>
      </c>
      <c r="N15" s="238"/>
      <c r="O15" s="238"/>
      <c r="P15" s="682"/>
      <c r="Q15" s="713"/>
    </row>
    <row r="16" spans="1:17" ht="14.4" customHeight="1" x14ac:dyDescent="0.3">
      <c r="A16" s="680" t="s">
        <v>2710</v>
      </c>
      <c r="B16" s="671" t="s">
        <v>2574</v>
      </c>
      <c r="C16" s="671" t="s">
        <v>2593</v>
      </c>
      <c r="D16" s="671" t="s">
        <v>2610</v>
      </c>
      <c r="E16" s="671" t="s">
        <v>2611</v>
      </c>
      <c r="F16" s="238"/>
      <c r="G16" s="238"/>
      <c r="H16" s="238"/>
      <c r="I16" s="238"/>
      <c r="J16" s="238"/>
      <c r="K16" s="238"/>
      <c r="L16" s="238"/>
      <c r="M16" s="238"/>
      <c r="N16" s="238">
        <v>1</v>
      </c>
      <c r="O16" s="238">
        <v>212</v>
      </c>
      <c r="P16" s="682"/>
      <c r="Q16" s="713">
        <v>212</v>
      </c>
    </row>
    <row r="17" spans="1:17" ht="14.4" customHeight="1" x14ac:dyDescent="0.3">
      <c r="A17" s="680" t="s">
        <v>2710</v>
      </c>
      <c r="B17" s="671" t="s">
        <v>2574</v>
      </c>
      <c r="C17" s="671" t="s">
        <v>2593</v>
      </c>
      <c r="D17" s="671" t="s">
        <v>2620</v>
      </c>
      <c r="E17" s="671" t="s">
        <v>2621</v>
      </c>
      <c r="F17" s="238"/>
      <c r="G17" s="238"/>
      <c r="H17" s="238"/>
      <c r="I17" s="238"/>
      <c r="J17" s="238"/>
      <c r="K17" s="238"/>
      <c r="L17" s="238"/>
      <c r="M17" s="238"/>
      <c r="N17" s="238">
        <v>1</v>
      </c>
      <c r="O17" s="238">
        <v>0</v>
      </c>
      <c r="P17" s="682"/>
      <c r="Q17" s="713">
        <v>0</v>
      </c>
    </row>
    <row r="18" spans="1:17" ht="14.4" customHeight="1" x14ac:dyDescent="0.3">
      <c r="A18" s="680" t="s">
        <v>2710</v>
      </c>
      <c r="B18" s="671" t="s">
        <v>2574</v>
      </c>
      <c r="C18" s="671" t="s">
        <v>2593</v>
      </c>
      <c r="D18" s="671" t="s">
        <v>2632</v>
      </c>
      <c r="E18" s="671" t="s">
        <v>2633</v>
      </c>
      <c r="F18" s="238">
        <v>28</v>
      </c>
      <c r="G18" s="238">
        <v>15036</v>
      </c>
      <c r="H18" s="238">
        <v>1</v>
      </c>
      <c r="I18" s="238">
        <v>537</v>
      </c>
      <c r="J18" s="238">
        <v>12</v>
      </c>
      <c r="K18" s="238">
        <v>7740</v>
      </c>
      <c r="L18" s="238">
        <v>0.51476456504389467</v>
      </c>
      <c r="M18" s="238">
        <v>645</v>
      </c>
      <c r="N18" s="238">
        <v>13</v>
      </c>
      <c r="O18" s="238">
        <v>8385</v>
      </c>
      <c r="P18" s="682">
        <v>0.55766161213088583</v>
      </c>
      <c r="Q18" s="713">
        <v>645</v>
      </c>
    </row>
    <row r="19" spans="1:17" ht="14.4" customHeight="1" x14ac:dyDescent="0.3">
      <c r="A19" s="680" t="s">
        <v>2710</v>
      </c>
      <c r="B19" s="671" t="s">
        <v>2574</v>
      </c>
      <c r="C19" s="671" t="s">
        <v>2593</v>
      </c>
      <c r="D19" s="671" t="s">
        <v>2638</v>
      </c>
      <c r="E19" s="671" t="s">
        <v>2639</v>
      </c>
      <c r="F19" s="238"/>
      <c r="G19" s="238"/>
      <c r="H19" s="238"/>
      <c r="I19" s="238"/>
      <c r="J19" s="238">
        <v>1</v>
      </c>
      <c r="K19" s="238">
        <v>323</v>
      </c>
      <c r="L19" s="238"/>
      <c r="M19" s="238">
        <v>323</v>
      </c>
      <c r="N19" s="238"/>
      <c r="O19" s="238"/>
      <c r="P19" s="682"/>
      <c r="Q19" s="713"/>
    </row>
    <row r="20" spans="1:17" ht="14.4" customHeight="1" x14ac:dyDescent="0.3">
      <c r="A20" s="680" t="s">
        <v>2711</v>
      </c>
      <c r="B20" s="671" t="s">
        <v>2574</v>
      </c>
      <c r="C20" s="671" t="s">
        <v>2593</v>
      </c>
      <c r="D20" s="671" t="s">
        <v>2594</v>
      </c>
      <c r="E20" s="671" t="s">
        <v>2595</v>
      </c>
      <c r="F20" s="238">
        <v>1</v>
      </c>
      <c r="G20" s="238">
        <v>34</v>
      </c>
      <c r="H20" s="238">
        <v>1</v>
      </c>
      <c r="I20" s="238">
        <v>34</v>
      </c>
      <c r="J20" s="238"/>
      <c r="K20" s="238"/>
      <c r="L20" s="238"/>
      <c r="M20" s="238"/>
      <c r="N20" s="238"/>
      <c r="O20" s="238"/>
      <c r="P20" s="682"/>
      <c r="Q20" s="713"/>
    </row>
    <row r="21" spans="1:17" ht="14.4" customHeight="1" x14ac:dyDescent="0.3">
      <c r="A21" s="680" t="s">
        <v>2711</v>
      </c>
      <c r="B21" s="671" t="s">
        <v>2574</v>
      </c>
      <c r="C21" s="671" t="s">
        <v>2593</v>
      </c>
      <c r="D21" s="671" t="s">
        <v>2632</v>
      </c>
      <c r="E21" s="671" t="s">
        <v>2633</v>
      </c>
      <c r="F21" s="238">
        <v>4</v>
      </c>
      <c r="G21" s="238">
        <v>2148</v>
      </c>
      <c r="H21" s="238">
        <v>1</v>
      </c>
      <c r="I21" s="238">
        <v>537</v>
      </c>
      <c r="J21" s="238">
        <v>4</v>
      </c>
      <c r="K21" s="238">
        <v>2580</v>
      </c>
      <c r="L21" s="238">
        <v>1.2011173184357542</v>
      </c>
      <c r="M21" s="238">
        <v>645</v>
      </c>
      <c r="N21" s="238">
        <v>3</v>
      </c>
      <c r="O21" s="238">
        <v>1935</v>
      </c>
      <c r="P21" s="682">
        <v>0.90083798882681565</v>
      </c>
      <c r="Q21" s="713">
        <v>645</v>
      </c>
    </row>
    <row r="22" spans="1:17" ht="14.4" customHeight="1" x14ac:dyDescent="0.3">
      <c r="A22" s="680" t="s">
        <v>2712</v>
      </c>
      <c r="B22" s="671" t="s">
        <v>2574</v>
      </c>
      <c r="C22" s="671" t="s">
        <v>2593</v>
      </c>
      <c r="D22" s="671" t="s">
        <v>2632</v>
      </c>
      <c r="E22" s="671" t="s">
        <v>2633</v>
      </c>
      <c r="F22" s="238"/>
      <c r="G22" s="238"/>
      <c r="H22" s="238"/>
      <c r="I22" s="238"/>
      <c r="J22" s="238"/>
      <c r="K22" s="238"/>
      <c r="L22" s="238"/>
      <c r="M22" s="238"/>
      <c r="N22" s="238">
        <v>2</v>
      </c>
      <c r="O22" s="238">
        <v>1290</v>
      </c>
      <c r="P22" s="682"/>
      <c r="Q22" s="713">
        <v>645</v>
      </c>
    </row>
    <row r="23" spans="1:17" ht="14.4" customHeight="1" x14ac:dyDescent="0.3">
      <c r="A23" s="680" t="s">
        <v>2712</v>
      </c>
      <c r="B23" s="671" t="s">
        <v>2653</v>
      </c>
      <c r="C23" s="671" t="s">
        <v>2593</v>
      </c>
      <c r="D23" s="671" t="s">
        <v>2606</v>
      </c>
      <c r="E23" s="671" t="s">
        <v>2607</v>
      </c>
      <c r="F23" s="238">
        <v>1</v>
      </c>
      <c r="G23" s="238">
        <v>68</v>
      </c>
      <c r="H23" s="238">
        <v>1</v>
      </c>
      <c r="I23" s="238">
        <v>68</v>
      </c>
      <c r="J23" s="238"/>
      <c r="K23" s="238"/>
      <c r="L23" s="238"/>
      <c r="M23" s="238"/>
      <c r="N23" s="238"/>
      <c r="O23" s="238"/>
      <c r="P23" s="682"/>
      <c r="Q23" s="713"/>
    </row>
    <row r="24" spans="1:17" ht="14.4" customHeight="1" x14ac:dyDescent="0.3">
      <c r="A24" s="680" t="s">
        <v>2713</v>
      </c>
      <c r="B24" s="671" t="s">
        <v>2574</v>
      </c>
      <c r="C24" s="671" t="s">
        <v>2593</v>
      </c>
      <c r="D24" s="671" t="s">
        <v>2632</v>
      </c>
      <c r="E24" s="671" t="s">
        <v>2633</v>
      </c>
      <c r="F24" s="238">
        <v>2</v>
      </c>
      <c r="G24" s="238">
        <v>1074</v>
      </c>
      <c r="H24" s="238">
        <v>1</v>
      </c>
      <c r="I24" s="238">
        <v>537</v>
      </c>
      <c r="J24" s="238">
        <v>1</v>
      </c>
      <c r="K24" s="238">
        <v>645</v>
      </c>
      <c r="L24" s="238">
        <v>0.6005586592178771</v>
      </c>
      <c r="M24" s="238">
        <v>645</v>
      </c>
      <c r="N24" s="238"/>
      <c r="O24" s="238"/>
      <c r="P24" s="682"/>
      <c r="Q24" s="713"/>
    </row>
    <row r="25" spans="1:17" ht="14.4" customHeight="1" x14ac:dyDescent="0.3">
      <c r="A25" s="680" t="s">
        <v>2713</v>
      </c>
      <c r="B25" s="671" t="s">
        <v>2574</v>
      </c>
      <c r="C25" s="671" t="s">
        <v>2593</v>
      </c>
      <c r="D25" s="671" t="s">
        <v>2636</v>
      </c>
      <c r="E25" s="671" t="s">
        <v>2637</v>
      </c>
      <c r="F25" s="238"/>
      <c r="G25" s="238"/>
      <c r="H25" s="238"/>
      <c r="I25" s="238"/>
      <c r="J25" s="238"/>
      <c r="K25" s="238"/>
      <c r="L25" s="238"/>
      <c r="M25" s="238"/>
      <c r="N25" s="238">
        <v>1</v>
      </c>
      <c r="O25" s="238">
        <v>1283</v>
      </c>
      <c r="P25" s="682"/>
      <c r="Q25" s="713">
        <v>1283</v>
      </c>
    </row>
    <row r="26" spans="1:17" ht="14.4" customHeight="1" x14ac:dyDescent="0.3">
      <c r="A26" s="680" t="s">
        <v>2714</v>
      </c>
      <c r="B26" s="671" t="s">
        <v>2574</v>
      </c>
      <c r="C26" s="671" t="s">
        <v>2593</v>
      </c>
      <c r="D26" s="671" t="s">
        <v>2606</v>
      </c>
      <c r="E26" s="671" t="s">
        <v>2607</v>
      </c>
      <c r="F26" s="238"/>
      <c r="G26" s="238"/>
      <c r="H26" s="238"/>
      <c r="I26" s="238"/>
      <c r="J26" s="238"/>
      <c r="K26" s="238"/>
      <c r="L26" s="238"/>
      <c r="M26" s="238"/>
      <c r="N26" s="238">
        <v>1</v>
      </c>
      <c r="O26" s="238">
        <v>69</v>
      </c>
      <c r="P26" s="682"/>
      <c r="Q26" s="713">
        <v>69</v>
      </c>
    </row>
    <row r="27" spans="1:17" ht="14.4" customHeight="1" x14ac:dyDescent="0.3">
      <c r="A27" s="680" t="s">
        <v>2714</v>
      </c>
      <c r="B27" s="671" t="s">
        <v>2574</v>
      </c>
      <c r="C27" s="671" t="s">
        <v>2593</v>
      </c>
      <c r="D27" s="671" t="s">
        <v>2632</v>
      </c>
      <c r="E27" s="671" t="s">
        <v>2633</v>
      </c>
      <c r="F27" s="238">
        <v>1</v>
      </c>
      <c r="G27" s="238">
        <v>537</v>
      </c>
      <c r="H27" s="238">
        <v>1</v>
      </c>
      <c r="I27" s="238">
        <v>537</v>
      </c>
      <c r="J27" s="238">
        <v>2</v>
      </c>
      <c r="K27" s="238">
        <v>1290</v>
      </c>
      <c r="L27" s="238">
        <v>2.4022346368715084</v>
      </c>
      <c r="M27" s="238">
        <v>645</v>
      </c>
      <c r="N27" s="238">
        <v>1</v>
      </c>
      <c r="O27" s="238">
        <v>645</v>
      </c>
      <c r="P27" s="682">
        <v>1.2011173184357542</v>
      </c>
      <c r="Q27" s="713">
        <v>645</v>
      </c>
    </row>
    <row r="28" spans="1:17" ht="14.4" customHeight="1" x14ac:dyDescent="0.3">
      <c r="A28" s="680" t="s">
        <v>2714</v>
      </c>
      <c r="B28" s="671" t="s">
        <v>2574</v>
      </c>
      <c r="C28" s="671" t="s">
        <v>2593</v>
      </c>
      <c r="D28" s="671" t="s">
        <v>2715</v>
      </c>
      <c r="E28" s="671" t="s">
        <v>2571</v>
      </c>
      <c r="F28" s="238">
        <v>1</v>
      </c>
      <c r="G28" s="238">
        <v>348</v>
      </c>
      <c r="H28" s="238">
        <v>1</v>
      </c>
      <c r="I28" s="238">
        <v>348</v>
      </c>
      <c r="J28" s="238"/>
      <c r="K28" s="238"/>
      <c r="L28" s="238"/>
      <c r="M28" s="238"/>
      <c r="N28" s="238"/>
      <c r="O28" s="238"/>
      <c r="P28" s="682"/>
      <c r="Q28" s="713"/>
    </row>
    <row r="29" spans="1:17" ht="14.4" customHeight="1" x14ac:dyDescent="0.3">
      <c r="A29" s="680" t="s">
        <v>2716</v>
      </c>
      <c r="B29" s="671" t="s">
        <v>2574</v>
      </c>
      <c r="C29" s="671" t="s">
        <v>2593</v>
      </c>
      <c r="D29" s="671" t="s">
        <v>2606</v>
      </c>
      <c r="E29" s="671" t="s">
        <v>2607</v>
      </c>
      <c r="F29" s="238">
        <v>1</v>
      </c>
      <c r="G29" s="238">
        <v>68</v>
      </c>
      <c r="H29" s="238">
        <v>1</v>
      </c>
      <c r="I29" s="238">
        <v>68</v>
      </c>
      <c r="J29" s="238"/>
      <c r="K29" s="238"/>
      <c r="L29" s="238"/>
      <c r="M29" s="238"/>
      <c r="N29" s="238"/>
      <c r="O29" s="238"/>
      <c r="P29" s="682"/>
      <c r="Q29" s="713"/>
    </row>
    <row r="30" spans="1:17" ht="14.4" customHeight="1" x14ac:dyDescent="0.3">
      <c r="A30" s="680" t="s">
        <v>2716</v>
      </c>
      <c r="B30" s="671" t="s">
        <v>2574</v>
      </c>
      <c r="C30" s="671" t="s">
        <v>2593</v>
      </c>
      <c r="D30" s="671" t="s">
        <v>2632</v>
      </c>
      <c r="E30" s="671" t="s">
        <v>2633</v>
      </c>
      <c r="F30" s="238">
        <v>4</v>
      </c>
      <c r="G30" s="238">
        <v>2148</v>
      </c>
      <c r="H30" s="238">
        <v>1</v>
      </c>
      <c r="I30" s="238">
        <v>537</v>
      </c>
      <c r="J30" s="238">
        <v>2</v>
      </c>
      <c r="K30" s="238">
        <v>1290</v>
      </c>
      <c r="L30" s="238">
        <v>0.6005586592178771</v>
      </c>
      <c r="M30" s="238">
        <v>645</v>
      </c>
      <c r="N30" s="238">
        <v>8</v>
      </c>
      <c r="O30" s="238">
        <v>5160</v>
      </c>
      <c r="P30" s="682">
        <v>2.4022346368715084</v>
      </c>
      <c r="Q30" s="713">
        <v>645</v>
      </c>
    </row>
    <row r="31" spans="1:17" ht="14.4" customHeight="1" x14ac:dyDescent="0.3">
      <c r="A31" s="680" t="s">
        <v>2716</v>
      </c>
      <c r="B31" s="671" t="s">
        <v>2574</v>
      </c>
      <c r="C31" s="671" t="s">
        <v>2593</v>
      </c>
      <c r="D31" s="671" t="s">
        <v>2636</v>
      </c>
      <c r="E31" s="671" t="s">
        <v>2637</v>
      </c>
      <c r="F31" s="238"/>
      <c r="G31" s="238"/>
      <c r="H31" s="238"/>
      <c r="I31" s="238"/>
      <c r="J31" s="238"/>
      <c r="K31" s="238"/>
      <c r="L31" s="238"/>
      <c r="M31" s="238"/>
      <c r="N31" s="238">
        <v>1</v>
      </c>
      <c r="O31" s="238">
        <v>1283</v>
      </c>
      <c r="P31" s="682"/>
      <c r="Q31" s="713">
        <v>1283</v>
      </c>
    </row>
    <row r="32" spans="1:17" ht="14.4" customHeight="1" x14ac:dyDescent="0.3">
      <c r="A32" s="680" t="s">
        <v>2716</v>
      </c>
      <c r="B32" s="671" t="s">
        <v>2666</v>
      </c>
      <c r="C32" s="671" t="s">
        <v>2593</v>
      </c>
      <c r="D32" s="671" t="s">
        <v>2608</v>
      </c>
      <c r="E32" s="671" t="s">
        <v>2609</v>
      </c>
      <c r="F32" s="238"/>
      <c r="G32" s="238"/>
      <c r="H32" s="238"/>
      <c r="I32" s="238"/>
      <c r="J32" s="238"/>
      <c r="K32" s="238"/>
      <c r="L32" s="238"/>
      <c r="M32" s="238"/>
      <c r="N32" s="238">
        <v>4</v>
      </c>
      <c r="O32" s="238">
        <v>1276</v>
      </c>
      <c r="P32" s="682"/>
      <c r="Q32" s="713">
        <v>319</v>
      </c>
    </row>
    <row r="33" spans="1:17" ht="14.4" customHeight="1" x14ac:dyDescent="0.3">
      <c r="A33" s="680" t="s">
        <v>2717</v>
      </c>
      <c r="B33" s="671" t="s">
        <v>2574</v>
      </c>
      <c r="C33" s="671" t="s">
        <v>2593</v>
      </c>
      <c r="D33" s="671" t="s">
        <v>2638</v>
      </c>
      <c r="E33" s="671" t="s">
        <v>2639</v>
      </c>
      <c r="F33" s="238"/>
      <c r="G33" s="238"/>
      <c r="H33" s="238"/>
      <c r="I33" s="238"/>
      <c r="J33" s="238"/>
      <c r="K33" s="238"/>
      <c r="L33" s="238"/>
      <c r="M33" s="238"/>
      <c r="N33" s="238">
        <v>1</v>
      </c>
      <c r="O33" s="238">
        <v>323</v>
      </c>
      <c r="P33" s="682"/>
      <c r="Q33" s="713">
        <v>323</v>
      </c>
    </row>
    <row r="34" spans="1:17" ht="14.4" customHeight="1" x14ac:dyDescent="0.3">
      <c r="A34" s="680" t="s">
        <v>2718</v>
      </c>
      <c r="B34" s="671" t="s">
        <v>2574</v>
      </c>
      <c r="C34" s="671" t="s">
        <v>2593</v>
      </c>
      <c r="D34" s="671" t="s">
        <v>2632</v>
      </c>
      <c r="E34" s="671" t="s">
        <v>2633</v>
      </c>
      <c r="F34" s="238"/>
      <c r="G34" s="238"/>
      <c r="H34" s="238"/>
      <c r="I34" s="238"/>
      <c r="J34" s="238">
        <v>7</v>
      </c>
      <c r="K34" s="238">
        <v>4515</v>
      </c>
      <c r="L34" s="238"/>
      <c r="M34" s="238">
        <v>645</v>
      </c>
      <c r="N34" s="238"/>
      <c r="O34" s="238"/>
      <c r="P34" s="682"/>
      <c r="Q34" s="713"/>
    </row>
    <row r="35" spans="1:17" ht="14.4" customHeight="1" x14ac:dyDescent="0.3">
      <c r="A35" s="680" t="s">
        <v>2718</v>
      </c>
      <c r="B35" s="671" t="s">
        <v>2642</v>
      </c>
      <c r="C35" s="671" t="s">
        <v>2593</v>
      </c>
      <c r="D35" s="671" t="s">
        <v>2594</v>
      </c>
      <c r="E35" s="671" t="s">
        <v>2595</v>
      </c>
      <c r="F35" s="238"/>
      <c r="G35" s="238"/>
      <c r="H35" s="238"/>
      <c r="I35" s="238"/>
      <c r="J35" s="238">
        <v>1</v>
      </c>
      <c r="K35" s="238">
        <v>34</v>
      </c>
      <c r="L35" s="238"/>
      <c r="M35" s="238">
        <v>34</v>
      </c>
      <c r="N35" s="238"/>
      <c r="O35" s="238"/>
      <c r="P35" s="682"/>
      <c r="Q35" s="713"/>
    </row>
    <row r="36" spans="1:17" ht="14.4" customHeight="1" x14ac:dyDescent="0.3">
      <c r="A36" s="680" t="s">
        <v>2718</v>
      </c>
      <c r="B36" s="671" t="s">
        <v>2642</v>
      </c>
      <c r="C36" s="671" t="s">
        <v>2593</v>
      </c>
      <c r="D36" s="671" t="s">
        <v>2606</v>
      </c>
      <c r="E36" s="671" t="s">
        <v>2607</v>
      </c>
      <c r="F36" s="238"/>
      <c r="G36" s="238"/>
      <c r="H36" s="238"/>
      <c r="I36" s="238"/>
      <c r="J36" s="238">
        <v>1</v>
      </c>
      <c r="K36" s="238">
        <v>69</v>
      </c>
      <c r="L36" s="238"/>
      <c r="M36" s="238">
        <v>69</v>
      </c>
      <c r="N36" s="238">
        <v>3</v>
      </c>
      <c r="O36" s="238">
        <v>207</v>
      </c>
      <c r="P36" s="682"/>
      <c r="Q36" s="713">
        <v>69</v>
      </c>
    </row>
    <row r="37" spans="1:17" ht="14.4" customHeight="1" x14ac:dyDescent="0.3">
      <c r="A37" s="680" t="s">
        <v>2718</v>
      </c>
      <c r="B37" s="671" t="s">
        <v>2642</v>
      </c>
      <c r="C37" s="671" t="s">
        <v>2593</v>
      </c>
      <c r="D37" s="671" t="s">
        <v>2632</v>
      </c>
      <c r="E37" s="671" t="s">
        <v>2633</v>
      </c>
      <c r="F37" s="238"/>
      <c r="G37" s="238"/>
      <c r="H37" s="238"/>
      <c r="I37" s="238"/>
      <c r="J37" s="238"/>
      <c r="K37" s="238"/>
      <c r="L37" s="238"/>
      <c r="M37" s="238"/>
      <c r="N37" s="238">
        <v>1</v>
      </c>
      <c r="O37" s="238">
        <v>645</v>
      </c>
      <c r="P37" s="682"/>
      <c r="Q37" s="713">
        <v>645</v>
      </c>
    </row>
    <row r="38" spans="1:17" ht="14.4" customHeight="1" x14ac:dyDescent="0.3">
      <c r="A38" s="680" t="s">
        <v>2718</v>
      </c>
      <c r="B38" s="671" t="s">
        <v>2642</v>
      </c>
      <c r="C38" s="671" t="s">
        <v>2593</v>
      </c>
      <c r="D38" s="671" t="s">
        <v>2649</v>
      </c>
      <c r="E38" s="671" t="s">
        <v>2650</v>
      </c>
      <c r="F38" s="238">
        <v>3</v>
      </c>
      <c r="G38" s="238">
        <v>1926</v>
      </c>
      <c r="H38" s="238">
        <v>1</v>
      </c>
      <c r="I38" s="238">
        <v>642</v>
      </c>
      <c r="J38" s="238">
        <v>2</v>
      </c>
      <c r="K38" s="238">
        <v>1290</v>
      </c>
      <c r="L38" s="238">
        <v>0.66978193146417442</v>
      </c>
      <c r="M38" s="238">
        <v>645</v>
      </c>
      <c r="N38" s="238">
        <v>3</v>
      </c>
      <c r="O38" s="238">
        <v>1935</v>
      </c>
      <c r="P38" s="682">
        <v>1.0046728971962617</v>
      </c>
      <c r="Q38" s="713">
        <v>645</v>
      </c>
    </row>
    <row r="39" spans="1:17" ht="14.4" customHeight="1" x14ac:dyDescent="0.3">
      <c r="A39" s="680" t="s">
        <v>2719</v>
      </c>
      <c r="B39" s="671" t="s">
        <v>2574</v>
      </c>
      <c r="C39" s="671" t="s">
        <v>2593</v>
      </c>
      <c r="D39" s="671" t="s">
        <v>2606</v>
      </c>
      <c r="E39" s="671" t="s">
        <v>2607</v>
      </c>
      <c r="F39" s="238">
        <v>1</v>
      </c>
      <c r="G39" s="238">
        <v>68</v>
      </c>
      <c r="H39" s="238">
        <v>1</v>
      </c>
      <c r="I39" s="238">
        <v>68</v>
      </c>
      <c r="J39" s="238"/>
      <c r="K39" s="238"/>
      <c r="L39" s="238"/>
      <c r="M39" s="238"/>
      <c r="N39" s="238"/>
      <c r="O39" s="238"/>
      <c r="P39" s="682"/>
      <c r="Q39" s="713"/>
    </row>
    <row r="40" spans="1:17" ht="14.4" customHeight="1" x14ac:dyDescent="0.3">
      <c r="A40" s="680" t="s">
        <v>2719</v>
      </c>
      <c r="B40" s="671" t="s">
        <v>2574</v>
      </c>
      <c r="C40" s="671" t="s">
        <v>2593</v>
      </c>
      <c r="D40" s="671" t="s">
        <v>2632</v>
      </c>
      <c r="E40" s="671" t="s">
        <v>2633</v>
      </c>
      <c r="F40" s="238">
        <v>1</v>
      </c>
      <c r="G40" s="238">
        <v>537</v>
      </c>
      <c r="H40" s="238">
        <v>1</v>
      </c>
      <c r="I40" s="238">
        <v>537</v>
      </c>
      <c r="J40" s="238">
        <v>3</v>
      </c>
      <c r="K40" s="238">
        <v>1935</v>
      </c>
      <c r="L40" s="238">
        <v>3.6033519553072626</v>
      </c>
      <c r="M40" s="238">
        <v>645</v>
      </c>
      <c r="N40" s="238">
        <v>2</v>
      </c>
      <c r="O40" s="238">
        <v>1290</v>
      </c>
      <c r="P40" s="682">
        <v>2.4022346368715084</v>
      </c>
      <c r="Q40" s="713">
        <v>645</v>
      </c>
    </row>
    <row r="41" spans="1:17" ht="14.4" customHeight="1" x14ac:dyDescent="0.3">
      <c r="A41" s="680" t="s">
        <v>2720</v>
      </c>
      <c r="B41" s="671" t="s">
        <v>2574</v>
      </c>
      <c r="C41" s="671" t="s">
        <v>2593</v>
      </c>
      <c r="D41" s="671" t="s">
        <v>2594</v>
      </c>
      <c r="E41" s="671" t="s">
        <v>2595</v>
      </c>
      <c r="F41" s="238">
        <v>1</v>
      </c>
      <c r="G41" s="238">
        <v>34</v>
      </c>
      <c r="H41" s="238">
        <v>1</v>
      </c>
      <c r="I41" s="238">
        <v>34</v>
      </c>
      <c r="J41" s="238"/>
      <c r="K41" s="238"/>
      <c r="L41" s="238"/>
      <c r="M41" s="238"/>
      <c r="N41" s="238"/>
      <c r="O41" s="238"/>
      <c r="P41" s="682"/>
      <c r="Q41" s="713"/>
    </row>
    <row r="42" spans="1:17" ht="14.4" customHeight="1" x14ac:dyDescent="0.3">
      <c r="A42" s="680" t="s">
        <v>2721</v>
      </c>
      <c r="B42" s="671" t="s">
        <v>2574</v>
      </c>
      <c r="C42" s="671" t="s">
        <v>2593</v>
      </c>
      <c r="D42" s="671" t="s">
        <v>2632</v>
      </c>
      <c r="E42" s="671" t="s">
        <v>2633</v>
      </c>
      <c r="F42" s="238"/>
      <c r="G42" s="238"/>
      <c r="H42" s="238"/>
      <c r="I42" s="238"/>
      <c r="J42" s="238">
        <v>1</v>
      </c>
      <c r="K42" s="238">
        <v>645</v>
      </c>
      <c r="L42" s="238"/>
      <c r="M42" s="238">
        <v>645</v>
      </c>
      <c r="N42" s="238"/>
      <c r="O42" s="238"/>
      <c r="P42" s="682"/>
      <c r="Q42" s="713"/>
    </row>
    <row r="43" spans="1:17" ht="14.4" customHeight="1" x14ac:dyDescent="0.3">
      <c r="A43" s="680" t="s">
        <v>2722</v>
      </c>
      <c r="B43" s="671" t="s">
        <v>2574</v>
      </c>
      <c r="C43" s="671" t="s">
        <v>2593</v>
      </c>
      <c r="D43" s="671" t="s">
        <v>2594</v>
      </c>
      <c r="E43" s="671" t="s">
        <v>2595</v>
      </c>
      <c r="F43" s="238"/>
      <c r="G43" s="238"/>
      <c r="H43" s="238"/>
      <c r="I43" s="238"/>
      <c r="J43" s="238">
        <v>2</v>
      </c>
      <c r="K43" s="238">
        <v>68</v>
      </c>
      <c r="L43" s="238"/>
      <c r="M43" s="238">
        <v>34</v>
      </c>
      <c r="N43" s="238"/>
      <c r="O43" s="238"/>
      <c r="P43" s="682"/>
      <c r="Q43" s="713"/>
    </row>
    <row r="44" spans="1:17" ht="14.4" customHeight="1" x14ac:dyDescent="0.3">
      <c r="A44" s="680" t="s">
        <v>2722</v>
      </c>
      <c r="B44" s="671" t="s">
        <v>2574</v>
      </c>
      <c r="C44" s="671" t="s">
        <v>2593</v>
      </c>
      <c r="D44" s="671" t="s">
        <v>2632</v>
      </c>
      <c r="E44" s="671" t="s">
        <v>2633</v>
      </c>
      <c r="F44" s="238">
        <v>6</v>
      </c>
      <c r="G44" s="238">
        <v>3222</v>
      </c>
      <c r="H44" s="238">
        <v>1</v>
      </c>
      <c r="I44" s="238">
        <v>537</v>
      </c>
      <c r="J44" s="238">
        <v>8</v>
      </c>
      <c r="K44" s="238">
        <v>5160</v>
      </c>
      <c r="L44" s="238">
        <v>1.601489757914339</v>
      </c>
      <c r="M44" s="238">
        <v>645</v>
      </c>
      <c r="N44" s="238">
        <v>7</v>
      </c>
      <c r="O44" s="238">
        <v>4515</v>
      </c>
      <c r="P44" s="682">
        <v>1.4013035381750465</v>
      </c>
      <c r="Q44" s="713">
        <v>645</v>
      </c>
    </row>
    <row r="45" spans="1:17" ht="14.4" customHeight="1" x14ac:dyDescent="0.3">
      <c r="A45" s="680" t="s">
        <v>2723</v>
      </c>
      <c r="B45" s="671" t="s">
        <v>2574</v>
      </c>
      <c r="C45" s="671" t="s">
        <v>2593</v>
      </c>
      <c r="D45" s="671" t="s">
        <v>2594</v>
      </c>
      <c r="E45" s="671" t="s">
        <v>2595</v>
      </c>
      <c r="F45" s="238"/>
      <c r="G45" s="238"/>
      <c r="H45" s="238"/>
      <c r="I45" s="238"/>
      <c r="J45" s="238">
        <v>1</v>
      </c>
      <c r="K45" s="238">
        <v>34</v>
      </c>
      <c r="L45" s="238"/>
      <c r="M45" s="238">
        <v>34</v>
      </c>
      <c r="N45" s="238"/>
      <c r="O45" s="238"/>
      <c r="P45" s="682"/>
      <c r="Q45" s="713"/>
    </row>
    <row r="46" spans="1:17" ht="14.4" customHeight="1" x14ac:dyDescent="0.3">
      <c r="A46" s="680" t="s">
        <v>2723</v>
      </c>
      <c r="B46" s="671" t="s">
        <v>2574</v>
      </c>
      <c r="C46" s="671" t="s">
        <v>2593</v>
      </c>
      <c r="D46" s="671" t="s">
        <v>2606</v>
      </c>
      <c r="E46" s="671" t="s">
        <v>2607</v>
      </c>
      <c r="F46" s="238"/>
      <c r="G46" s="238"/>
      <c r="H46" s="238"/>
      <c r="I46" s="238"/>
      <c r="J46" s="238">
        <v>2</v>
      </c>
      <c r="K46" s="238">
        <v>138</v>
      </c>
      <c r="L46" s="238"/>
      <c r="M46" s="238">
        <v>69</v>
      </c>
      <c r="N46" s="238"/>
      <c r="O46" s="238"/>
      <c r="P46" s="682"/>
      <c r="Q46" s="713"/>
    </row>
    <row r="47" spans="1:17" ht="14.4" customHeight="1" x14ac:dyDescent="0.3">
      <c r="A47" s="680" t="s">
        <v>2723</v>
      </c>
      <c r="B47" s="671" t="s">
        <v>2574</v>
      </c>
      <c r="C47" s="671" t="s">
        <v>2593</v>
      </c>
      <c r="D47" s="671" t="s">
        <v>2632</v>
      </c>
      <c r="E47" s="671" t="s">
        <v>2633</v>
      </c>
      <c r="F47" s="238">
        <v>11</v>
      </c>
      <c r="G47" s="238">
        <v>5907</v>
      </c>
      <c r="H47" s="238">
        <v>1</v>
      </c>
      <c r="I47" s="238">
        <v>537</v>
      </c>
      <c r="J47" s="238">
        <v>16</v>
      </c>
      <c r="K47" s="238">
        <v>10320</v>
      </c>
      <c r="L47" s="238">
        <v>1.7470797359065515</v>
      </c>
      <c r="M47" s="238">
        <v>645</v>
      </c>
      <c r="N47" s="238">
        <v>13</v>
      </c>
      <c r="O47" s="238">
        <v>8385</v>
      </c>
      <c r="P47" s="682">
        <v>1.4195022854240731</v>
      </c>
      <c r="Q47" s="713">
        <v>645</v>
      </c>
    </row>
    <row r="48" spans="1:17" ht="14.4" customHeight="1" x14ac:dyDescent="0.3">
      <c r="A48" s="680" t="s">
        <v>2723</v>
      </c>
      <c r="B48" s="671" t="s">
        <v>2574</v>
      </c>
      <c r="C48" s="671" t="s">
        <v>2593</v>
      </c>
      <c r="D48" s="671" t="s">
        <v>2636</v>
      </c>
      <c r="E48" s="671" t="s">
        <v>2637</v>
      </c>
      <c r="F48" s="238"/>
      <c r="G48" s="238"/>
      <c r="H48" s="238"/>
      <c r="I48" s="238"/>
      <c r="J48" s="238"/>
      <c r="K48" s="238"/>
      <c r="L48" s="238"/>
      <c r="M48" s="238"/>
      <c r="N48" s="238">
        <v>1</v>
      </c>
      <c r="O48" s="238">
        <v>1283</v>
      </c>
      <c r="P48" s="682"/>
      <c r="Q48" s="713">
        <v>1283</v>
      </c>
    </row>
    <row r="49" spans="1:17" ht="14.4" customHeight="1" x14ac:dyDescent="0.3">
      <c r="A49" s="680" t="s">
        <v>493</v>
      </c>
      <c r="B49" s="671" t="s">
        <v>2574</v>
      </c>
      <c r="C49" s="671" t="s">
        <v>2593</v>
      </c>
      <c r="D49" s="671" t="s">
        <v>2594</v>
      </c>
      <c r="E49" s="671" t="s">
        <v>2595</v>
      </c>
      <c r="F49" s="238">
        <v>6</v>
      </c>
      <c r="G49" s="238">
        <v>204</v>
      </c>
      <c r="H49" s="238">
        <v>1</v>
      </c>
      <c r="I49" s="238">
        <v>34</v>
      </c>
      <c r="J49" s="238">
        <v>12</v>
      </c>
      <c r="K49" s="238">
        <v>408</v>
      </c>
      <c r="L49" s="238">
        <v>2</v>
      </c>
      <c r="M49" s="238">
        <v>34</v>
      </c>
      <c r="N49" s="238">
        <v>20</v>
      </c>
      <c r="O49" s="238">
        <v>680</v>
      </c>
      <c r="P49" s="682">
        <v>3.3333333333333335</v>
      </c>
      <c r="Q49" s="713">
        <v>34</v>
      </c>
    </row>
    <row r="50" spans="1:17" ht="14.4" customHeight="1" x14ac:dyDescent="0.3">
      <c r="A50" s="680" t="s">
        <v>493</v>
      </c>
      <c r="B50" s="671" t="s">
        <v>2574</v>
      </c>
      <c r="C50" s="671" t="s">
        <v>2593</v>
      </c>
      <c r="D50" s="671" t="s">
        <v>2600</v>
      </c>
      <c r="E50" s="671" t="s">
        <v>2601</v>
      </c>
      <c r="F50" s="238">
        <v>4</v>
      </c>
      <c r="G50" s="238">
        <v>1272</v>
      </c>
      <c r="H50" s="238">
        <v>1</v>
      </c>
      <c r="I50" s="238">
        <v>318</v>
      </c>
      <c r="J50" s="238">
        <v>2</v>
      </c>
      <c r="K50" s="238">
        <v>638</v>
      </c>
      <c r="L50" s="238">
        <v>0.50157232704402521</v>
      </c>
      <c r="M50" s="238">
        <v>319</v>
      </c>
      <c r="N50" s="238">
        <v>2</v>
      </c>
      <c r="O50" s="238">
        <v>638</v>
      </c>
      <c r="P50" s="682">
        <v>0.50157232704402521</v>
      </c>
      <c r="Q50" s="713">
        <v>319</v>
      </c>
    </row>
    <row r="51" spans="1:17" ht="14.4" customHeight="1" x14ac:dyDescent="0.3">
      <c r="A51" s="680" t="s">
        <v>493</v>
      </c>
      <c r="B51" s="671" t="s">
        <v>2574</v>
      </c>
      <c r="C51" s="671" t="s">
        <v>2593</v>
      </c>
      <c r="D51" s="671" t="s">
        <v>2602</v>
      </c>
      <c r="E51" s="671" t="s">
        <v>2603</v>
      </c>
      <c r="F51" s="238">
        <v>4</v>
      </c>
      <c r="G51" s="238">
        <v>1480</v>
      </c>
      <c r="H51" s="238">
        <v>1</v>
      </c>
      <c r="I51" s="238">
        <v>370</v>
      </c>
      <c r="J51" s="238">
        <v>2</v>
      </c>
      <c r="K51" s="238">
        <v>742</v>
      </c>
      <c r="L51" s="238">
        <v>0.50135135135135134</v>
      </c>
      <c r="M51" s="238">
        <v>371</v>
      </c>
      <c r="N51" s="238">
        <v>2</v>
      </c>
      <c r="O51" s="238">
        <v>742</v>
      </c>
      <c r="P51" s="682">
        <v>0.50135135135135134</v>
      </c>
      <c r="Q51" s="713">
        <v>371</v>
      </c>
    </row>
    <row r="52" spans="1:17" ht="14.4" customHeight="1" x14ac:dyDescent="0.3">
      <c r="A52" s="680" t="s">
        <v>493</v>
      </c>
      <c r="B52" s="671" t="s">
        <v>2574</v>
      </c>
      <c r="C52" s="671" t="s">
        <v>2593</v>
      </c>
      <c r="D52" s="671" t="s">
        <v>2604</v>
      </c>
      <c r="E52" s="671" t="s">
        <v>2605</v>
      </c>
      <c r="F52" s="238">
        <v>3</v>
      </c>
      <c r="G52" s="238">
        <v>1632</v>
      </c>
      <c r="H52" s="238">
        <v>1</v>
      </c>
      <c r="I52" s="238">
        <v>544</v>
      </c>
      <c r="J52" s="238">
        <v>2</v>
      </c>
      <c r="K52" s="238">
        <v>1094</v>
      </c>
      <c r="L52" s="238">
        <v>0.67034313725490191</v>
      </c>
      <c r="M52" s="238">
        <v>547</v>
      </c>
      <c r="N52" s="238">
        <v>2</v>
      </c>
      <c r="O52" s="238">
        <v>1094</v>
      </c>
      <c r="P52" s="682">
        <v>0.67034313725490191</v>
      </c>
      <c r="Q52" s="713">
        <v>547</v>
      </c>
    </row>
    <row r="53" spans="1:17" ht="14.4" customHeight="1" x14ac:dyDescent="0.3">
      <c r="A53" s="680" t="s">
        <v>493</v>
      </c>
      <c r="B53" s="671" t="s">
        <v>2574</v>
      </c>
      <c r="C53" s="671" t="s">
        <v>2593</v>
      </c>
      <c r="D53" s="671" t="s">
        <v>2606</v>
      </c>
      <c r="E53" s="671" t="s">
        <v>2607</v>
      </c>
      <c r="F53" s="238"/>
      <c r="G53" s="238"/>
      <c r="H53" s="238"/>
      <c r="I53" s="238"/>
      <c r="J53" s="238">
        <v>2</v>
      </c>
      <c r="K53" s="238">
        <v>138</v>
      </c>
      <c r="L53" s="238"/>
      <c r="M53" s="238">
        <v>69</v>
      </c>
      <c r="N53" s="238">
        <v>2</v>
      </c>
      <c r="O53" s="238">
        <v>138</v>
      </c>
      <c r="P53" s="682"/>
      <c r="Q53" s="713">
        <v>69</v>
      </c>
    </row>
    <row r="54" spans="1:17" ht="14.4" customHeight="1" x14ac:dyDescent="0.3">
      <c r="A54" s="680" t="s">
        <v>493</v>
      </c>
      <c r="B54" s="671" t="s">
        <v>2574</v>
      </c>
      <c r="C54" s="671" t="s">
        <v>2593</v>
      </c>
      <c r="D54" s="671" t="s">
        <v>2614</v>
      </c>
      <c r="E54" s="671" t="s">
        <v>2615</v>
      </c>
      <c r="F54" s="238"/>
      <c r="G54" s="238"/>
      <c r="H54" s="238"/>
      <c r="I54" s="238"/>
      <c r="J54" s="238"/>
      <c r="K54" s="238"/>
      <c r="L54" s="238"/>
      <c r="M54" s="238"/>
      <c r="N54" s="238">
        <v>1</v>
      </c>
      <c r="O54" s="238">
        <v>78</v>
      </c>
      <c r="P54" s="682"/>
      <c r="Q54" s="713">
        <v>78</v>
      </c>
    </row>
    <row r="55" spans="1:17" ht="14.4" customHeight="1" x14ac:dyDescent="0.3">
      <c r="A55" s="680" t="s">
        <v>493</v>
      </c>
      <c r="B55" s="671" t="s">
        <v>2574</v>
      </c>
      <c r="C55" s="671" t="s">
        <v>2593</v>
      </c>
      <c r="D55" s="671" t="s">
        <v>2616</v>
      </c>
      <c r="E55" s="671" t="s">
        <v>2617</v>
      </c>
      <c r="F55" s="238">
        <v>2</v>
      </c>
      <c r="G55" s="238">
        <v>0</v>
      </c>
      <c r="H55" s="238"/>
      <c r="I55" s="238">
        <v>0</v>
      </c>
      <c r="J55" s="238"/>
      <c r="K55" s="238"/>
      <c r="L55" s="238"/>
      <c r="M55" s="238"/>
      <c r="N55" s="238">
        <v>1</v>
      </c>
      <c r="O55" s="238">
        <v>0</v>
      </c>
      <c r="P55" s="682"/>
      <c r="Q55" s="713">
        <v>0</v>
      </c>
    </row>
    <row r="56" spans="1:17" ht="14.4" customHeight="1" x14ac:dyDescent="0.3">
      <c r="A56" s="680" t="s">
        <v>493</v>
      </c>
      <c r="B56" s="671" t="s">
        <v>2574</v>
      </c>
      <c r="C56" s="671" t="s">
        <v>2593</v>
      </c>
      <c r="D56" s="671" t="s">
        <v>2620</v>
      </c>
      <c r="E56" s="671" t="s">
        <v>2621</v>
      </c>
      <c r="F56" s="238">
        <v>2</v>
      </c>
      <c r="G56" s="238">
        <v>0</v>
      </c>
      <c r="H56" s="238"/>
      <c r="I56" s="238">
        <v>0</v>
      </c>
      <c r="J56" s="238">
        <v>2</v>
      </c>
      <c r="K56" s="238">
        <v>0</v>
      </c>
      <c r="L56" s="238"/>
      <c r="M56" s="238">
        <v>0</v>
      </c>
      <c r="N56" s="238">
        <v>3</v>
      </c>
      <c r="O56" s="238">
        <v>0</v>
      </c>
      <c r="P56" s="682"/>
      <c r="Q56" s="713">
        <v>0</v>
      </c>
    </row>
    <row r="57" spans="1:17" ht="14.4" customHeight="1" x14ac:dyDescent="0.3">
      <c r="A57" s="680" t="s">
        <v>493</v>
      </c>
      <c r="B57" s="671" t="s">
        <v>2574</v>
      </c>
      <c r="C57" s="671" t="s">
        <v>2593</v>
      </c>
      <c r="D57" s="671" t="s">
        <v>2628</v>
      </c>
      <c r="E57" s="671" t="s">
        <v>2629</v>
      </c>
      <c r="F57" s="238">
        <v>4</v>
      </c>
      <c r="G57" s="238">
        <v>2768</v>
      </c>
      <c r="H57" s="238">
        <v>1</v>
      </c>
      <c r="I57" s="238">
        <v>692</v>
      </c>
      <c r="J57" s="238">
        <v>2</v>
      </c>
      <c r="K57" s="238">
        <v>1390</v>
      </c>
      <c r="L57" s="238">
        <v>0.50216763005780352</v>
      </c>
      <c r="M57" s="238">
        <v>695</v>
      </c>
      <c r="N57" s="238">
        <v>2</v>
      </c>
      <c r="O57" s="238">
        <v>1390</v>
      </c>
      <c r="P57" s="682">
        <v>0.50216763005780352</v>
      </c>
      <c r="Q57" s="713">
        <v>695</v>
      </c>
    </row>
    <row r="58" spans="1:17" ht="14.4" customHeight="1" x14ac:dyDescent="0.3">
      <c r="A58" s="680" t="s">
        <v>493</v>
      </c>
      <c r="B58" s="671" t="s">
        <v>2574</v>
      </c>
      <c r="C58" s="671" t="s">
        <v>2593</v>
      </c>
      <c r="D58" s="671" t="s">
        <v>2632</v>
      </c>
      <c r="E58" s="671" t="s">
        <v>2633</v>
      </c>
      <c r="F58" s="238">
        <v>11</v>
      </c>
      <c r="G58" s="238">
        <v>5907</v>
      </c>
      <c r="H58" s="238">
        <v>1</v>
      </c>
      <c r="I58" s="238">
        <v>537</v>
      </c>
      <c r="J58" s="238">
        <v>9</v>
      </c>
      <c r="K58" s="238">
        <v>5805</v>
      </c>
      <c r="L58" s="238">
        <v>0.9827323514474352</v>
      </c>
      <c r="M58" s="238">
        <v>645</v>
      </c>
      <c r="N58" s="238">
        <v>13</v>
      </c>
      <c r="O58" s="238">
        <v>8385</v>
      </c>
      <c r="P58" s="682">
        <v>1.4195022854240731</v>
      </c>
      <c r="Q58" s="713">
        <v>645</v>
      </c>
    </row>
    <row r="59" spans="1:17" ht="14.4" customHeight="1" x14ac:dyDescent="0.3">
      <c r="A59" s="680" t="s">
        <v>493</v>
      </c>
      <c r="B59" s="671" t="s">
        <v>2574</v>
      </c>
      <c r="C59" s="671" t="s">
        <v>2593</v>
      </c>
      <c r="D59" s="671" t="s">
        <v>2636</v>
      </c>
      <c r="E59" s="671" t="s">
        <v>2637</v>
      </c>
      <c r="F59" s="238">
        <v>2</v>
      </c>
      <c r="G59" s="238">
        <v>2554</v>
      </c>
      <c r="H59" s="238">
        <v>1</v>
      </c>
      <c r="I59" s="238">
        <v>1277</v>
      </c>
      <c r="J59" s="238">
        <v>1</v>
      </c>
      <c r="K59" s="238">
        <v>1283</v>
      </c>
      <c r="L59" s="238">
        <v>0.50234925606891156</v>
      </c>
      <c r="M59" s="238">
        <v>1283</v>
      </c>
      <c r="N59" s="238">
        <v>1</v>
      </c>
      <c r="O59" s="238">
        <v>1283</v>
      </c>
      <c r="P59" s="682">
        <v>0.50234925606891156</v>
      </c>
      <c r="Q59" s="713">
        <v>1283</v>
      </c>
    </row>
    <row r="60" spans="1:17" ht="14.4" customHeight="1" x14ac:dyDescent="0.3">
      <c r="A60" s="680" t="s">
        <v>493</v>
      </c>
      <c r="B60" s="671" t="s">
        <v>2574</v>
      </c>
      <c r="C60" s="671" t="s">
        <v>2593</v>
      </c>
      <c r="D60" s="671" t="s">
        <v>2638</v>
      </c>
      <c r="E60" s="671" t="s">
        <v>2639</v>
      </c>
      <c r="F60" s="238">
        <v>2</v>
      </c>
      <c r="G60" s="238">
        <v>538</v>
      </c>
      <c r="H60" s="238">
        <v>1</v>
      </c>
      <c r="I60" s="238">
        <v>269</v>
      </c>
      <c r="J60" s="238"/>
      <c r="K60" s="238"/>
      <c r="L60" s="238"/>
      <c r="M60" s="238"/>
      <c r="N60" s="238">
        <v>3</v>
      </c>
      <c r="O60" s="238">
        <v>969</v>
      </c>
      <c r="P60" s="682">
        <v>1.8011152416356877</v>
      </c>
      <c r="Q60" s="713">
        <v>323</v>
      </c>
    </row>
    <row r="61" spans="1:17" ht="14.4" customHeight="1" x14ac:dyDescent="0.3">
      <c r="A61" s="680" t="s">
        <v>493</v>
      </c>
      <c r="B61" s="671" t="s">
        <v>2574</v>
      </c>
      <c r="C61" s="671" t="s">
        <v>2593</v>
      </c>
      <c r="D61" s="671" t="s">
        <v>2640</v>
      </c>
      <c r="E61" s="671" t="s">
        <v>2641</v>
      </c>
      <c r="F61" s="238">
        <v>4</v>
      </c>
      <c r="G61" s="238">
        <v>2324</v>
      </c>
      <c r="H61" s="238">
        <v>1</v>
      </c>
      <c r="I61" s="238">
        <v>581</v>
      </c>
      <c r="J61" s="238">
        <v>2</v>
      </c>
      <c r="K61" s="238">
        <v>1166</v>
      </c>
      <c r="L61" s="238">
        <v>0.50172117039586916</v>
      </c>
      <c r="M61" s="238">
        <v>583</v>
      </c>
      <c r="N61" s="238">
        <v>2</v>
      </c>
      <c r="O61" s="238">
        <v>1166</v>
      </c>
      <c r="P61" s="682">
        <v>0.50172117039586916</v>
      </c>
      <c r="Q61" s="713">
        <v>583</v>
      </c>
    </row>
    <row r="62" spans="1:17" ht="14.4" customHeight="1" x14ac:dyDescent="0.3">
      <c r="A62" s="680" t="s">
        <v>493</v>
      </c>
      <c r="B62" s="671" t="s">
        <v>2653</v>
      </c>
      <c r="C62" s="671" t="s">
        <v>2593</v>
      </c>
      <c r="D62" s="671" t="s">
        <v>2594</v>
      </c>
      <c r="E62" s="671" t="s">
        <v>2595</v>
      </c>
      <c r="F62" s="238">
        <v>1</v>
      </c>
      <c r="G62" s="238">
        <v>34</v>
      </c>
      <c r="H62" s="238">
        <v>1</v>
      </c>
      <c r="I62" s="238">
        <v>34</v>
      </c>
      <c r="J62" s="238">
        <v>3</v>
      </c>
      <c r="K62" s="238">
        <v>102</v>
      </c>
      <c r="L62" s="238">
        <v>3</v>
      </c>
      <c r="M62" s="238">
        <v>34</v>
      </c>
      <c r="N62" s="238">
        <v>3</v>
      </c>
      <c r="O62" s="238">
        <v>102</v>
      </c>
      <c r="P62" s="682">
        <v>3</v>
      </c>
      <c r="Q62" s="713">
        <v>34</v>
      </c>
    </row>
    <row r="63" spans="1:17" ht="14.4" customHeight="1" x14ac:dyDescent="0.3">
      <c r="A63" s="680" t="s">
        <v>493</v>
      </c>
      <c r="B63" s="671" t="s">
        <v>2653</v>
      </c>
      <c r="C63" s="671" t="s">
        <v>2593</v>
      </c>
      <c r="D63" s="671" t="s">
        <v>2606</v>
      </c>
      <c r="E63" s="671" t="s">
        <v>2607</v>
      </c>
      <c r="F63" s="238"/>
      <c r="G63" s="238"/>
      <c r="H63" s="238"/>
      <c r="I63" s="238"/>
      <c r="J63" s="238"/>
      <c r="K63" s="238"/>
      <c r="L63" s="238"/>
      <c r="M63" s="238"/>
      <c r="N63" s="238">
        <v>2</v>
      </c>
      <c r="O63" s="238">
        <v>138</v>
      </c>
      <c r="P63" s="682"/>
      <c r="Q63" s="713">
        <v>69</v>
      </c>
    </row>
    <row r="64" spans="1:17" ht="14.4" customHeight="1" x14ac:dyDescent="0.3">
      <c r="A64" s="680" t="s">
        <v>493</v>
      </c>
      <c r="B64" s="671" t="s">
        <v>2653</v>
      </c>
      <c r="C64" s="671" t="s">
        <v>2593</v>
      </c>
      <c r="D64" s="671" t="s">
        <v>2614</v>
      </c>
      <c r="E64" s="671" t="s">
        <v>2615</v>
      </c>
      <c r="F64" s="238"/>
      <c r="G64" s="238"/>
      <c r="H64" s="238"/>
      <c r="I64" s="238"/>
      <c r="J64" s="238">
        <v>1</v>
      </c>
      <c r="K64" s="238">
        <v>78</v>
      </c>
      <c r="L64" s="238"/>
      <c r="M64" s="238">
        <v>78</v>
      </c>
      <c r="N64" s="238"/>
      <c r="O64" s="238"/>
      <c r="P64" s="682"/>
      <c r="Q64" s="713"/>
    </row>
    <row r="65" spans="1:17" ht="14.4" customHeight="1" x14ac:dyDescent="0.3">
      <c r="A65" s="680" t="s">
        <v>493</v>
      </c>
      <c r="B65" s="671" t="s">
        <v>2653</v>
      </c>
      <c r="C65" s="671" t="s">
        <v>2593</v>
      </c>
      <c r="D65" s="671" t="s">
        <v>2620</v>
      </c>
      <c r="E65" s="671" t="s">
        <v>2621</v>
      </c>
      <c r="F65" s="238"/>
      <c r="G65" s="238"/>
      <c r="H65" s="238"/>
      <c r="I65" s="238"/>
      <c r="J65" s="238"/>
      <c r="K65" s="238"/>
      <c r="L65" s="238"/>
      <c r="M65" s="238"/>
      <c r="N65" s="238">
        <v>5</v>
      </c>
      <c r="O65" s="238">
        <v>0</v>
      </c>
      <c r="P65" s="682"/>
      <c r="Q65" s="713">
        <v>0</v>
      </c>
    </row>
    <row r="66" spans="1:17" ht="14.4" customHeight="1" x14ac:dyDescent="0.3">
      <c r="A66" s="680" t="s">
        <v>493</v>
      </c>
      <c r="B66" s="671" t="s">
        <v>2656</v>
      </c>
      <c r="C66" s="671" t="s">
        <v>2593</v>
      </c>
      <c r="D66" s="671" t="s">
        <v>2661</v>
      </c>
      <c r="E66" s="671" t="s">
        <v>2662</v>
      </c>
      <c r="F66" s="238"/>
      <c r="G66" s="238"/>
      <c r="H66" s="238"/>
      <c r="I66" s="238"/>
      <c r="J66" s="238">
        <v>1</v>
      </c>
      <c r="K66" s="238">
        <v>645</v>
      </c>
      <c r="L66" s="238"/>
      <c r="M66" s="238">
        <v>645</v>
      </c>
      <c r="N66" s="238"/>
      <c r="O66" s="238"/>
      <c r="P66" s="682"/>
      <c r="Q66" s="713"/>
    </row>
    <row r="67" spans="1:17" ht="14.4" customHeight="1" x14ac:dyDescent="0.3">
      <c r="A67" s="680" t="s">
        <v>493</v>
      </c>
      <c r="B67" s="671" t="s">
        <v>2663</v>
      </c>
      <c r="C67" s="671" t="s">
        <v>2593</v>
      </c>
      <c r="D67" s="671" t="s">
        <v>2724</v>
      </c>
      <c r="E67" s="671" t="s">
        <v>2725</v>
      </c>
      <c r="F67" s="238">
        <v>1423</v>
      </c>
      <c r="G67" s="238">
        <v>1878696</v>
      </c>
      <c r="H67" s="238">
        <v>1</v>
      </c>
      <c r="I67" s="238">
        <v>1320.2361208713985</v>
      </c>
      <c r="J67" s="238">
        <v>2331</v>
      </c>
      <c r="K67" s="238">
        <v>2983226</v>
      </c>
      <c r="L67" s="238">
        <v>1.58792375136797</v>
      </c>
      <c r="M67" s="238">
        <v>1279.8052338052339</v>
      </c>
      <c r="N67" s="238">
        <v>2184</v>
      </c>
      <c r="O67" s="238">
        <v>2801740</v>
      </c>
      <c r="P67" s="682">
        <v>1.4913216401163361</v>
      </c>
      <c r="Q67" s="713">
        <v>1282.8479853479853</v>
      </c>
    </row>
    <row r="68" spans="1:17" ht="14.4" customHeight="1" x14ac:dyDescent="0.3">
      <c r="A68" s="680" t="s">
        <v>493</v>
      </c>
      <c r="B68" s="671" t="s">
        <v>2663</v>
      </c>
      <c r="C68" s="671" t="s">
        <v>2593</v>
      </c>
      <c r="D68" s="671" t="s">
        <v>2606</v>
      </c>
      <c r="E68" s="671" t="s">
        <v>2607</v>
      </c>
      <c r="F68" s="238">
        <v>18</v>
      </c>
      <c r="G68" s="238">
        <v>1224</v>
      </c>
      <c r="H68" s="238">
        <v>1</v>
      </c>
      <c r="I68" s="238">
        <v>68</v>
      </c>
      <c r="J68" s="238">
        <v>40</v>
      </c>
      <c r="K68" s="238">
        <v>2757</v>
      </c>
      <c r="L68" s="238">
        <v>2.2524509803921569</v>
      </c>
      <c r="M68" s="238">
        <v>68.924999999999997</v>
      </c>
      <c r="N68" s="238">
        <v>23</v>
      </c>
      <c r="O68" s="238">
        <v>1587</v>
      </c>
      <c r="P68" s="682">
        <v>1.2965686274509804</v>
      </c>
      <c r="Q68" s="713">
        <v>69</v>
      </c>
    </row>
    <row r="69" spans="1:17" ht="14.4" customHeight="1" x14ac:dyDescent="0.3">
      <c r="A69" s="680" t="s">
        <v>493</v>
      </c>
      <c r="B69" s="671" t="s">
        <v>2663</v>
      </c>
      <c r="C69" s="671" t="s">
        <v>2593</v>
      </c>
      <c r="D69" s="671" t="s">
        <v>2608</v>
      </c>
      <c r="E69" s="671" t="s">
        <v>2609</v>
      </c>
      <c r="F69" s="238">
        <v>1124</v>
      </c>
      <c r="G69" s="238">
        <v>357226</v>
      </c>
      <c r="H69" s="238">
        <v>1</v>
      </c>
      <c r="I69" s="238">
        <v>317.8167259786477</v>
      </c>
      <c r="J69" s="238">
        <v>2629</v>
      </c>
      <c r="K69" s="238">
        <v>838517</v>
      </c>
      <c r="L69" s="238">
        <v>2.3473011482926776</v>
      </c>
      <c r="M69" s="238">
        <v>318.94903004944848</v>
      </c>
      <c r="N69" s="238">
        <v>3483</v>
      </c>
      <c r="O69" s="238">
        <v>1111077</v>
      </c>
      <c r="P69" s="682">
        <v>3.1102915241331819</v>
      </c>
      <c r="Q69" s="713">
        <v>319</v>
      </c>
    </row>
    <row r="70" spans="1:17" ht="14.4" customHeight="1" x14ac:dyDescent="0.3">
      <c r="A70" s="680" t="s">
        <v>493</v>
      </c>
      <c r="B70" s="671" t="s">
        <v>2663</v>
      </c>
      <c r="C70" s="671" t="s">
        <v>2593</v>
      </c>
      <c r="D70" s="671" t="s">
        <v>2610</v>
      </c>
      <c r="E70" s="671" t="s">
        <v>2611</v>
      </c>
      <c r="F70" s="238">
        <v>286</v>
      </c>
      <c r="G70" s="238">
        <v>60346</v>
      </c>
      <c r="H70" s="238">
        <v>1</v>
      </c>
      <c r="I70" s="238">
        <v>211</v>
      </c>
      <c r="J70" s="238">
        <v>589</v>
      </c>
      <c r="K70" s="238">
        <v>124844</v>
      </c>
      <c r="L70" s="238">
        <v>2.0688032346800118</v>
      </c>
      <c r="M70" s="238">
        <v>211.95925297113752</v>
      </c>
      <c r="N70" s="238">
        <v>1527</v>
      </c>
      <c r="O70" s="238">
        <v>323724</v>
      </c>
      <c r="P70" s="682">
        <v>5.3644649189672888</v>
      </c>
      <c r="Q70" s="713">
        <v>212</v>
      </c>
    </row>
    <row r="71" spans="1:17" ht="14.4" customHeight="1" x14ac:dyDescent="0.3">
      <c r="A71" s="680" t="s">
        <v>493</v>
      </c>
      <c r="B71" s="671" t="s">
        <v>2663</v>
      </c>
      <c r="C71" s="671" t="s">
        <v>2593</v>
      </c>
      <c r="D71" s="671" t="s">
        <v>2726</v>
      </c>
      <c r="E71" s="671" t="s">
        <v>2727</v>
      </c>
      <c r="F71" s="238">
        <v>656</v>
      </c>
      <c r="G71" s="238">
        <v>14432</v>
      </c>
      <c r="H71" s="238">
        <v>1</v>
      </c>
      <c r="I71" s="238">
        <v>22</v>
      </c>
      <c r="J71" s="238">
        <v>1063</v>
      </c>
      <c r="K71" s="238">
        <v>23386</v>
      </c>
      <c r="L71" s="238">
        <v>1.6204268292682926</v>
      </c>
      <c r="M71" s="238">
        <v>22</v>
      </c>
      <c r="N71" s="238">
        <v>981</v>
      </c>
      <c r="O71" s="238">
        <v>21582</v>
      </c>
      <c r="P71" s="682">
        <v>1.4954268292682926</v>
      </c>
      <c r="Q71" s="713">
        <v>22</v>
      </c>
    </row>
    <row r="72" spans="1:17" ht="14.4" customHeight="1" x14ac:dyDescent="0.3">
      <c r="A72" s="680" t="s">
        <v>493</v>
      </c>
      <c r="B72" s="671" t="s">
        <v>2663</v>
      </c>
      <c r="C72" s="671" t="s">
        <v>2593</v>
      </c>
      <c r="D72" s="671" t="s">
        <v>2612</v>
      </c>
      <c r="E72" s="671" t="s">
        <v>2613</v>
      </c>
      <c r="F72" s="238">
        <v>41</v>
      </c>
      <c r="G72" s="238">
        <v>13030</v>
      </c>
      <c r="H72" s="238">
        <v>1</v>
      </c>
      <c r="I72" s="238">
        <v>317.80487804878049</v>
      </c>
      <c r="J72" s="238">
        <v>33</v>
      </c>
      <c r="K72" s="238">
        <v>10521</v>
      </c>
      <c r="L72" s="238">
        <v>0.80744435917114354</v>
      </c>
      <c r="M72" s="238">
        <v>318.81818181818181</v>
      </c>
      <c r="N72" s="238"/>
      <c r="O72" s="238"/>
      <c r="P72" s="682"/>
      <c r="Q72" s="713"/>
    </row>
    <row r="73" spans="1:17" ht="14.4" customHeight="1" x14ac:dyDescent="0.3">
      <c r="A73" s="680" t="s">
        <v>493</v>
      </c>
      <c r="B73" s="671" t="s">
        <v>2663</v>
      </c>
      <c r="C73" s="671" t="s">
        <v>2593</v>
      </c>
      <c r="D73" s="671" t="s">
        <v>2728</v>
      </c>
      <c r="E73" s="671" t="s">
        <v>2729</v>
      </c>
      <c r="F73" s="238">
        <v>15</v>
      </c>
      <c r="G73" s="238">
        <v>4995</v>
      </c>
      <c r="H73" s="238">
        <v>1</v>
      </c>
      <c r="I73" s="238">
        <v>333</v>
      </c>
      <c r="J73" s="238">
        <v>24</v>
      </c>
      <c r="K73" s="238">
        <v>8008</v>
      </c>
      <c r="L73" s="238">
        <v>1.6032032032032033</v>
      </c>
      <c r="M73" s="238">
        <v>333.66666666666669</v>
      </c>
      <c r="N73" s="238"/>
      <c r="O73" s="238"/>
      <c r="P73" s="682"/>
      <c r="Q73" s="713"/>
    </row>
    <row r="74" spans="1:17" ht="14.4" customHeight="1" x14ac:dyDescent="0.3">
      <c r="A74" s="680" t="s">
        <v>493</v>
      </c>
      <c r="B74" s="671" t="s">
        <v>2663</v>
      </c>
      <c r="C74" s="671" t="s">
        <v>2593</v>
      </c>
      <c r="D74" s="671" t="s">
        <v>2730</v>
      </c>
      <c r="E74" s="671" t="s">
        <v>2731</v>
      </c>
      <c r="F74" s="238">
        <v>10</v>
      </c>
      <c r="G74" s="238">
        <v>4520</v>
      </c>
      <c r="H74" s="238">
        <v>1</v>
      </c>
      <c r="I74" s="238">
        <v>452</v>
      </c>
      <c r="J74" s="238"/>
      <c r="K74" s="238"/>
      <c r="L74" s="238"/>
      <c r="M74" s="238"/>
      <c r="N74" s="238"/>
      <c r="O74" s="238"/>
      <c r="P74" s="682"/>
      <c r="Q74" s="713"/>
    </row>
    <row r="75" spans="1:17" ht="14.4" customHeight="1" x14ac:dyDescent="0.3">
      <c r="A75" s="680" t="s">
        <v>493</v>
      </c>
      <c r="B75" s="671" t="s">
        <v>2663</v>
      </c>
      <c r="C75" s="671" t="s">
        <v>2593</v>
      </c>
      <c r="D75" s="671" t="s">
        <v>2614</v>
      </c>
      <c r="E75" s="671" t="s">
        <v>2615</v>
      </c>
      <c r="F75" s="238">
        <v>2</v>
      </c>
      <c r="G75" s="238">
        <v>156</v>
      </c>
      <c r="H75" s="238">
        <v>1</v>
      </c>
      <c r="I75" s="238">
        <v>78</v>
      </c>
      <c r="J75" s="238">
        <v>4</v>
      </c>
      <c r="K75" s="238">
        <v>312</v>
      </c>
      <c r="L75" s="238">
        <v>2</v>
      </c>
      <c r="M75" s="238">
        <v>78</v>
      </c>
      <c r="N75" s="238">
        <v>5</v>
      </c>
      <c r="O75" s="238">
        <v>390</v>
      </c>
      <c r="P75" s="682">
        <v>2.5</v>
      </c>
      <c r="Q75" s="713">
        <v>78</v>
      </c>
    </row>
    <row r="76" spans="1:17" ht="14.4" customHeight="1" x14ac:dyDescent="0.3">
      <c r="A76" s="680" t="s">
        <v>493</v>
      </c>
      <c r="B76" s="671" t="s">
        <v>2663</v>
      </c>
      <c r="C76" s="671" t="s">
        <v>2593</v>
      </c>
      <c r="D76" s="671" t="s">
        <v>2732</v>
      </c>
      <c r="E76" s="671" t="s">
        <v>2733</v>
      </c>
      <c r="F76" s="238">
        <v>0</v>
      </c>
      <c r="G76" s="238">
        <v>0</v>
      </c>
      <c r="H76" s="238"/>
      <c r="I76" s="238"/>
      <c r="J76" s="238">
        <v>0</v>
      </c>
      <c r="K76" s="238">
        <v>0</v>
      </c>
      <c r="L76" s="238"/>
      <c r="M76" s="238"/>
      <c r="N76" s="238">
        <v>0</v>
      </c>
      <c r="O76" s="238">
        <v>0</v>
      </c>
      <c r="P76" s="682"/>
      <c r="Q76" s="713"/>
    </row>
    <row r="77" spans="1:17" ht="14.4" customHeight="1" x14ac:dyDescent="0.3">
      <c r="A77" s="680" t="s">
        <v>493</v>
      </c>
      <c r="B77" s="671" t="s">
        <v>2663</v>
      </c>
      <c r="C77" s="671" t="s">
        <v>2593</v>
      </c>
      <c r="D77" s="671" t="s">
        <v>2734</v>
      </c>
      <c r="E77" s="671" t="s">
        <v>2735</v>
      </c>
      <c r="F77" s="238">
        <v>242</v>
      </c>
      <c r="G77" s="238">
        <v>0</v>
      </c>
      <c r="H77" s="238"/>
      <c r="I77" s="238">
        <v>0</v>
      </c>
      <c r="J77" s="238">
        <v>367</v>
      </c>
      <c r="K77" s="238">
        <v>0</v>
      </c>
      <c r="L77" s="238"/>
      <c r="M77" s="238">
        <v>0</v>
      </c>
      <c r="N77" s="238">
        <v>205</v>
      </c>
      <c r="O77" s="238">
        <v>0</v>
      </c>
      <c r="P77" s="682"/>
      <c r="Q77" s="713">
        <v>0</v>
      </c>
    </row>
    <row r="78" spans="1:17" ht="14.4" customHeight="1" x14ac:dyDescent="0.3">
      <c r="A78" s="680" t="s">
        <v>493</v>
      </c>
      <c r="B78" s="671" t="s">
        <v>2663</v>
      </c>
      <c r="C78" s="671" t="s">
        <v>2593</v>
      </c>
      <c r="D78" s="671" t="s">
        <v>2616</v>
      </c>
      <c r="E78" s="671" t="s">
        <v>2617</v>
      </c>
      <c r="F78" s="238"/>
      <c r="G78" s="238"/>
      <c r="H78" s="238"/>
      <c r="I78" s="238"/>
      <c r="J78" s="238">
        <v>49</v>
      </c>
      <c r="K78" s="238">
        <v>0</v>
      </c>
      <c r="L78" s="238"/>
      <c r="M78" s="238">
        <v>0</v>
      </c>
      <c r="N78" s="238"/>
      <c r="O78" s="238"/>
      <c r="P78" s="682"/>
      <c r="Q78" s="713"/>
    </row>
    <row r="79" spans="1:17" ht="14.4" customHeight="1" x14ac:dyDescent="0.3">
      <c r="A79" s="680" t="s">
        <v>493</v>
      </c>
      <c r="B79" s="671" t="s">
        <v>2663</v>
      </c>
      <c r="C79" s="671" t="s">
        <v>2593</v>
      </c>
      <c r="D79" s="671" t="s">
        <v>2664</v>
      </c>
      <c r="E79" s="671" t="s">
        <v>2665</v>
      </c>
      <c r="F79" s="238">
        <v>1329</v>
      </c>
      <c r="G79" s="238">
        <v>0</v>
      </c>
      <c r="H79" s="238"/>
      <c r="I79" s="238">
        <v>0</v>
      </c>
      <c r="J79" s="238">
        <v>1488</v>
      </c>
      <c r="K79" s="238">
        <v>0</v>
      </c>
      <c r="L79" s="238"/>
      <c r="M79" s="238">
        <v>0</v>
      </c>
      <c r="N79" s="238"/>
      <c r="O79" s="238"/>
      <c r="P79" s="682"/>
      <c r="Q79" s="713"/>
    </row>
    <row r="80" spans="1:17" ht="14.4" customHeight="1" x14ac:dyDescent="0.3">
      <c r="A80" s="680" t="s">
        <v>493</v>
      </c>
      <c r="B80" s="671" t="s">
        <v>2663</v>
      </c>
      <c r="C80" s="671" t="s">
        <v>2593</v>
      </c>
      <c r="D80" s="671" t="s">
        <v>2632</v>
      </c>
      <c r="E80" s="671" t="s">
        <v>2633</v>
      </c>
      <c r="F80" s="238">
        <v>122</v>
      </c>
      <c r="G80" s="238">
        <v>65512</v>
      </c>
      <c r="H80" s="238">
        <v>1</v>
      </c>
      <c r="I80" s="238">
        <v>536.98360655737702</v>
      </c>
      <c r="J80" s="238">
        <v>173</v>
      </c>
      <c r="K80" s="238">
        <v>111477</v>
      </c>
      <c r="L80" s="238">
        <v>1.7016271828062035</v>
      </c>
      <c r="M80" s="238">
        <v>644.37572254335259</v>
      </c>
      <c r="N80" s="238">
        <v>162</v>
      </c>
      <c r="O80" s="238">
        <v>104490</v>
      </c>
      <c r="P80" s="682">
        <v>1.5949749664183661</v>
      </c>
      <c r="Q80" s="713">
        <v>645</v>
      </c>
    </row>
    <row r="81" spans="1:17" ht="14.4" customHeight="1" x14ac:dyDescent="0.3">
      <c r="A81" s="680" t="s">
        <v>493</v>
      </c>
      <c r="B81" s="671" t="s">
        <v>2663</v>
      </c>
      <c r="C81" s="671" t="s">
        <v>2593</v>
      </c>
      <c r="D81" s="671" t="s">
        <v>2636</v>
      </c>
      <c r="E81" s="671" t="s">
        <v>2637</v>
      </c>
      <c r="F81" s="238">
        <v>103</v>
      </c>
      <c r="G81" s="238">
        <v>131459</v>
      </c>
      <c r="H81" s="238">
        <v>1</v>
      </c>
      <c r="I81" s="238">
        <v>1276.3009708737864</v>
      </c>
      <c r="J81" s="238">
        <v>146</v>
      </c>
      <c r="K81" s="238">
        <v>187186</v>
      </c>
      <c r="L81" s="238">
        <v>1.4239116378490633</v>
      </c>
      <c r="M81" s="238">
        <v>1282.0958904109589</v>
      </c>
      <c r="N81" s="238">
        <v>139</v>
      </c>
      <c r="O81" s="238">
        <v>178337</v>
      </c>
      <c r="P81" s="682">
        <v>1.3565978746225058</v>
      </c>
      <c r="Q81" s="713">
        <v>1283</v>
      </c>
    </row>
    <row r="82" spans="1:17" ht="14.4" customHeight="1" x14ac:dyDescent="0.3">
      <c r="A82" s="680" t="s">
        <v>493</v>
      </c>
      <c r="B82" s="671" t="s">
        <v>2663</v>
      </c>
      <c r="C82" s="671" t="s">
        <v>2593</v>
      </c>
      <c r="D82" s="671" t="s">
        <v>2736</v>
      </c>
      <c r="E82" s="671" t="s">
        <v>2737</v>
      </c>
      <c r="F82" s="238">
        <v>85</v>
      </c>
      <c r="G82" s="238">
        <v>1700</v>
      </c>
      <c r="H82" s="238">
        <v>1</v>
      </c>
      <c r="I82" s="238">
        <v>20</v>
      </c>
      <c r="J82" s="238">
        <v>114</v>
      </c>
      <c r="K82" s="238">
        <v>2280</v>
      </c>
      <c r="L82" s="238">
        <v>1.3411764705882352</v>
      </c>
      <c r="M82" s="238">
        <v>20</v>
      </c>
      <c r="N82" s="238"/>
      <c r="O82" s="238"/>
      <c r="P82" s="682"/>
      <c r="Q82" s="713"/>
    </row>
    <row r="83" spans="1:17" ht="14.4" customHeight="1" x14ac:dyDescent="0.3">
      <c r="A83" s="680" t="s">
        <v>493</v>
      </c>
      <c r="B83" s="671" t="s">
        <v>2663</v>
      </c>
      <c r="C83" s="671" t="s">
        <v>2593</v>
      </c>
      <c r="D83" s="671" t="s">
        <v>2738</v>
      </c>
      <c r="E83" s="671" t="s">
        <v>2739</v>
      </c>
      <c r="F83" s="238">
        <v>74</v>
      </c>
      <c r="G83" s="238">
        <v>0</v>
      </c>
      <c r="H83" s="238"/>
      <c r="I83" s="238">
        <v>0</v>
      </c>
      <c r="J83" s="238">
        <v>182</v>
      </c>
      <c r="K83" s="238">
        <v>0</v>
      </c>
      <c r="L83" s="238"/>
      <c r="M83" s="238">
        <v>0</v>
      </c>
      <c r="N83" s="238">
        <v>259</v>
      </c>
      <c r="O83" s="238">
        <v>0</v>
      </c>
      <c r="P83" s="682"/>
      <c r="Q83" s="713">
        <v>0</v>
      </c>
    </row>
    <row r="84" spans="1:17" ht="14.4" customHeight="1" x14ac:dyDescent="0.3">
      <c r="A84" s="680" t="s">
        <v>493</v>
      </c>
      <c r="B84" s="671" t="s">
        <v>2663</v>
      </c>
      <c r="C84" s="671" t="s">
        <v>2593</v>
      </c>
      <c r="D84" s="671" t="s">
        <v>2740</v>
      </c>
      <c r="E84" s="671" t="s">
        <v>2741</v>
      </c>
      <c r="F84" s="238">
        <v>212</v>
      </c>
      <c r="G84" s="238">
        <v>46180</v>
      </c>
      <c r="H84" s="238">
        <v>1</v>
      </c>
      <c r="I84" s="238">
        <v>217.83018867924528</v>
      </c>
      <c r="J84" s="238">
        <v>182</v>
      </c>
      <c r="K84" s="238">
        <v>39858</v>
      </c>
      <c r="L84" s="238">
        <v>0.86310090948462537</v>
      </c>
      <c r="M84" s="238">
        <v>219</v>
      </c>
      <c r="N84" s="238"/>
      <c r="O84" s="238"/>
      <c r="P84" s="682"/>
      <c r="Q84" s="713"/>
    </row>
    <row r="85" spans="1:17" ht="14.4" customHeight="1" x14ac:dyDescent="0.3">
      <c r="A85" s="680" t="s">
        <v>493</v>
      </c>
      <c r="B85" s="671" t="s">
        <v>2663</v>
      </c>
      <c r="C85" s="671" t="s">
        <v>2593</v>
      </c>
      <c r="D85" s="671" t="s">
        <v>2742</v>
      </c>
      <c r="E85" s="671" t="s">
        <v>2743</v>
      </c>
      <c r="F85" s="238">
        <v>11</v>
      </c>
      <c r="G85" s="238">
        <v>1914</v>
      </c>
      <c r="H85" s="238">
        <v>1</v>
      </c>
      <c r="I85" s="238">
        <v>174</v>
      </c>
      <c r="J85" s="238">
        <v>17</v>
      </c>
      <c r="K85" s="238">
        <v>2975</v>
      </c>
      <c r="L85" s="238">
        <v>1.5543364681295715</v>
      </c>
      <c r="M85" s="238">
        <v>175</v>
      </c>
      <c r="N85" s="238"/>
      <c r="O85" s="238"/>
      <c r="P85" s="682"/>
      <c r="Q85" s="713"/>
    </row>
    <row r="86" spans="1:17" ht="14.4" customHeight="1" x14ac:dyDescent="0.3">
      <c r="A86" s="680" t="s">
        <v>493</v>
      </c>
      <c r="B86" s="671" t="s">
        <v>2663</v>
      </c>
      <c r="C86" s="671" t="s">
        <v>2593</v>
      </c>
      <c r="D86" s="671" t="s">
        <v>2744</v>
      </c>
      <c r="E86" s="671" t="s">
        <v>2745</v>
      </c>
      <c r="F86" s="238">
        <v>13</v>
      </c>
      <c r="G86" s="238">
        <v>3389</v>
      </c>
      <c r="H86" s="238">
        <v>1</v>
      </c>
      <c r="I86" s="238">
        <v>260.69230769230768</v>
      </c>
      <c r="J86" s="238">
        <v>22</v>
      </c>
      <c r="K86" s="238">
        <v>5786</v>
      </c>
      <c r="L86" s="238">
        <v>1.7072882856299794</v>
      </c>
      <c r="M86" s="238">
        <v>263</v>
      </c>
      <c r="N86" s="238"/>
      <c r="O86" s="238"/>
      <c r="P86" s="682"/>
      <c r="Q86" s="713"/>
    </row>
    <row r="87" spans="1:17" ht="14.4" customHeight="1" x14ac:dyDescent="0.3">
      <c r="A87" s="680" t="s">
        <v>493</v>
      </c>
      <c r="B87" s="671" t="s">
        <v>2663</v>
      </c>
      <c r="C87" s="671" t="s">
        <v>2593</v>
      </c>
      <c r="D87" s="671" t="s">
        <v>2746</v>
      </c>
      <c r="E87" s="671" t="s">
        <v>2747</v>
      </c>
      <c r="F87" s="238">
        <v>2</v>
      </c>
      <c r="G87" s="238">
        <v>1204</v>
      </c>
      <c r="H87" s="238">
        <v>1</v>
      </c>
      <c r="I87" s="238">
        <v>602</v>
      </c>
      <c r="J87" s="238"/>
      <c r="K87" s="238"/>
      <c r="L87" s="238"/>
      <c r="M87" s="238"/>
      <c r="N87" s="238"/>
      <c r="O87" s="238"/>
      <c r="P87" s="682"/>
      <c r="Q87" s="713"/>
    </row>
    <row r="88" spans="1:17" ht="14.4" customHeight="1" x14ac:dyDescent="0.3">
      <c r="A88" s="680" t="s">
        <v>493</v>
      </c>
      <c r="B88" s="671" t="s">
        <v>2666</v>
      </c>
      <c r="C88" s="671" t="s">
        <v>2593</v>
      </c>
      <c r="D88" s="671" t="s">
        <v>2608</v>
      </c>
      <c r="E88" s="671" t="s">
        <v>2609</v>
      </c>
      <c r="F88" s="238">
        <v>22</v>
      </c>
      <c r="G88" s="238">
        <v>6996</v>
      </c>
      <c r="H88" s="238">
        <v>1</v>
      </c>
      <c r="I88" s="238">
        <v>318</v>
      </c>
      <c r="J88" s="238">
        <v>106</v>
      </c>
      <c r="K88" s="238">
        <v>33814</v>
      </c>
      <c r="L88" s="238">
        <v>4.833333333333333</v>
      </c>
      <c r="M88" s="238">
        <v>319</v>
      </c>
      <c r="N88" s="238">
        <v>36</v>
      </c>
      <c r="O88" s="238">
        <v>11484</v>
      </c>
      <c r="P88" s="682">
        <v>1.6415094339622642</v>
      </c>
      <c r="Q88" s="713">
        <v>319</v>
      </c>
    </row>
    <row r="89" spans="1:17" ht="14.4" customHeight="1" x14ac:dyDescent="0.3">
      <c r="A89" s="680" t="s">
        <v>493</v>
      </c>
      <c r="B89" s="671" t="s">
        <v>2666</v>
      </c>
      <c r="C89" s="671" t="s">
        <v>2593</v>
      </c>
      <c r="D89" s="671" t="s">
        <v>2669</v>
      </c>
      <c r="E89" s="671" t="s">
        <v>2670</v>
      </c>
      <c r="F89" s="238">
        <v>15</v>
      </c>
      <c r="G89" s="238">
        <v>7890</v>
      </c>
      <c r="H89" s="238">
        <v>1</v>
      </c>
      <c r="I89" s="238">
        <v>526</v>
      </c>
      <c r="J89" s="238">
        <v>14</v>
      </c>
      <c r="K89" s="238">
        <v>7532</v>
      </c>
      <c r="L89" s="238">
        <v>0.95462610899873257</v>
      </c>
      <c r="M89" s="238">
        <v>538</v>
      </c>
      <c r="N89" s="238">
        <v>20</v>
      </c>
      <c r="O89" s="238">
        <v>10760</v>
      </c>
      <c r="P89" s="682">
        <v>1.3637515842839036</v>
      </c>
      <c r="Q89" s="713">
        <v>538</v>
      </c>
    </row>
    <row r="90" spans="1:17" ht="14.4" customHeight="1" x14ac:dyDescent="0.3">
      <c r="A90" s="680" t="s">
        <v>493</v>
      </c>
      <c r="B90" s="671" t="s">
        <v>2666</v>
      </c>
      <c r="C90" s="671" t="s">
        <v>2593</v>
      </c>
      <c r="D90" s="671" t="s">
        <v>2677</v>
      </c>
      <c r="E90" s="671" t="s">
        <v>2678</v>
      </c>
      <c r="F90" s="238">
        <v>29</v>
      </c>
      <c r="G90" s="238">
        <v>15254</v>
      </c>
      <c r="H90" s="238">
        <v>1</v>
      </c>
      <c r="I90" s="238">
        <v>526</v>
      </c>
      <c r="J90" s="238">
        <v>74</v>
      </c>
      <c r="K90" s="238">
        <v>39812</v>
      </c>
      <c r="L90" s="238">
        <v>2.609938376819195</v>
      </c>
      <c r="M90" s="238">
        <v>538</v>
      </c>
      <c r="N90" s="238">
        <v>58</v>
      </c>
      <c r="O90" s="238">
        <v>31204</v>
      </c>
      <c r="P90" s="682">
        <v>2.0456273764258555</v>
      </c>
      <c r="Q90" s="713">
        <v>538</v>
      </c>
    </row>
    <row r="91" spans="1:17" ht="14.4" customHeight="1" x14ac:dyDescent="0.3">
      <c r="A91" s="680" t="s">
        <v>493</v>
      </c>
      <c r="B91" s="671" t="s">
        <v>2666</v>
      </c>
      <c r="C91" s="671" t="s">
        <v>2593</v>
      </c>
      <c r="D91" s="671" t="s">
        <v>2679</v>
      </c>
      <c r="E91" s="671" t="s">
        <v>2680</v>
      </c>
      <c r="F91" s="238">
        <v>8</v>
      </c>
      <c r="G91" s="238">
        <v>2104</v>
      </c>
      <c r="H91" s="238">
        <v>1</v>
      </c>
      <c r="I91" s="238">
        <v>263</v>
      </c>
      <c r="J91" s="238"/>
      <c r="K91" s="238"/>
      <c r="L91" s="238"/>
      <c r="M91" s="238"/>
      <c r="N91" s="238"/>
      <c r="O91" s="238"/>
      <c r="P91" s="682"/>
      <c r="Q91" s="713"/>
    </row>
    <row r="92" spans="1:17" ht="14.4" customHeight="1" x14ac:dyDescent="0.3">
      <c r="A92" s="680" t="s">
        <v>493</v>
      </c>
      <c r="B92" s="671" t="s">
        <v>2666</v>
      </c>
      <c r="C92" s="671" t="s">
        <v>2593</v>
      </c>
      <c r="D92" s="671" t="s">
        <v>2748</v>
      </c>
      <c r="E92" s="671" t="s">
        <v>2749</v>
      </c>
      <c r="F92" s="238"/>
      <c r="G92" s="238"/>
      <c r="H92" s="238"/>
      <c r="I92" s="238"/>
      <c r="J92" s="238"/>
      <c r="K92" s="238"/>
      <c r="L92" s="238"/>
      <c r="M92" s="238"/>
      <c r="N92" s="238">
        <v>4</v>
      </c>
      <c r="O92" s="238">
        <v>1008</v>
      </c>
      <c r="P92" s="682"/>
      <c r="Q92" s="713">
        <v>252</v>
      </c>
    </row>
    <row r="93" spans="1:17" ht="14.4" customHeight="1" x14ac:dyDescent="0.3">
      <c r="A93" s="680" t="s">
        <v>493</v>
      </c>
      <c r="B93" s="671" t="s">
        <v>2750</v>
      </c>
      <c r="C93" s="671" t="s">
        <v>2593</v>
      </c>
      <c r="D93" s="671" t="s">
        <v>2751</v>
      </c>
      <c r="E93" s="671" t="s">
        <v>2752</v>
      </c>
      <c r="F93" s="238"/>
      <c r="G93" s="238"/>
      <c r="H93" s="238"/>
      <c r="I93" s="238"/>
      <c r="J93" s="238"/>
      <c r="K93" s="238"/>
      <c r="L93" s="238"/>
      <c r="M93" s="238"/>
      <c r="N93" s="238">
        <v>53</v>
      </c>
      <c r="O93" s="238">
        <v>4187</v>
      </c>
      <c r="P93" s="682"/>
      <c r="Q93" s="713">
        <v>79</v>
      </c>
    </row>
    <row r="94" spans="1:17" ht="14.4" customHeight="1" x14ac:dyDescent="0.3">
      <c r="A94" s="680" t="s">
        <v>493</v>
      </c>
      <c r="B94" s="671" t="s">
        <v>2750</v>
      </c>
      <c r="C94" s="671" t="s">
        <v>2593</v>
      </c>
      <c r="D94" s="671" t="s">
        <v>2736</v>
      </c>
      <c r="E94" s="671" t="s">
        <v>2737</v>
      </c>
      <c r="F94" s="238"/>
      <c r="G94" s="238"/>
      <c r="H94" s="238"/>
      <c r="I94" s="238"/>
      <c r="J94" s="238">
        <v>43</v>
      </c>
      <c r="K94" s="238">
        <v>860</v>
      </c>
      <c r="L94" s="238"/>
      <c r="M94" s="238">
        <v>20</v>
      </c>
      <c r="N94" s="238">
        <v>215</v>
      </c>
      <c r="O94" s="238">
        <v>4300</v>
      </c>
      <c r="P94" s="682"/>
      <c r="Q94" s="713">
        <v>20</v>
      </c>
    </row>
    <row r="95" spans="1:17" ht="14.4" customHeight="1" x14ac:dyDescent="0.3">
      <c r="A95" s="680" t="s">
        <v>493</v>
      </c>
      <c r="B95" s="671" t="s">
        <v>2750</v>
      </c>
      <c r="C95" s="671" t="s">
        <v>2593</v>
      </c>
      <c r="D95" s="671" t="s">
        <v>2740</v>
      </c>
      <c r="E95" s="671" t="s">
        <v>2741</v>
      </c>
      <c r="F95" s="238"/>
      <c r="G95" s="238"/>
      <c r="H95" s="238"/>
      <c r="I95" s="238"/>
      <c r="J95" s="238">
        <v>106</v>
      </c>
      <c r="K95" s="238">
        <v>23214</v>
      </c>
      <c r="L95" s="238"/>
      <c r="M95" s="238">
        <v>219</v>
      </c>
      <c r="N95" s="238">
        <v>130</v>
      </c>
      <c r="O95" s="238">
        <v>28470</v>
      </c>
      <c r="P95" s="682"/>
      <c r="Q95" s="713">
        <v>219</v>
      </c>
    </row>
    <row r="96" spans="1:17" ht="14.4" customHeight="1" x14ac:dyDescent="0.3">
      <c r="A96" s="680" t="s">
        <v>493</v>
      </c>
      <c r="B96" s="671" t="s">
        <v>2750</v>
      </c>
      <c r="C96" s="671" t="s">
        <v>2593</v>
      </c>
      <c r="D96" s="671" t="s">
        <v>2742</v>
      </c>
      <c r="E96" s="671" t="s">
        <v>2743</v>
      </c>
      <c r="F96" s="238"/>
      <c r="G96" s="238"/>
      <c r="H96" s="238"/>
      <c r="I96" s="238"/>
      <c r="J96" s="238">
        <v>9</v>
      </c>
      <c r="K96" s="238">
        <v>1575</v>
      </c>
      <c r="L96" s="238"/>
      <c r="M96" s="238">
        <v>175</v>
      </c>
      <c r="N96" s="238">
        <v>8</v>
      </c>
      <c r="O96" s="238">
        <v>1400</v>
      </c>
      <c r="P96" s="682"/>
      <c r="Q96" s="713">
        <v>175</v>
      </c>
    </row>
    <row r="97" spans="1:17" ht="14.4" customHeight="1" x14ac:dyDescent="0.3">
      <c r="A97" s="680" t="s">
        <v>493</v>
      </c>
      <c r="B97" s="671" t="s">
        <v>2750</v>
      </c>
      <c r="C97" s="671" t="s">
        <v>2593</v>
      </c>
      <c r="D97" s="671" t="s">
        <v>2744</v>
      </c>
      <c r="E97" s="671" t="s">
        <v>2745</v>
      </c>
      <c r="F97" s="238"/>
      <c r="G97" s="238"/>
      <c r="H97" s="238"/>
      <c r="I97" s="238"/>
      <c r="J97" s="238">
        <v>8</v>
      </c>
      <c r="K97" s="238">
        <v>2104</v>
      </c>
      <c r="L97" s="238"/>
      <c r="M97" s="238">
        <v>263</v>
      </c>
      <c r="N97" s="238">
        <v>14</v>
      </c>
      <c r="O97" s="238">
        <v>3682</v>
      </c>
      <c r="P97" s="682"/>
      <c r="Q97" s="713">
        <v>263</v>
      </c>
    </row>
    <row r="98" spans="1:17" ht="14.4" customHeight="1" x14ac:dyDescent="0.3">
      <c r="A98" s="680" t="s">
        <v>2753</v>
      </c>
      <c r="B98" s="671" t="s">
        <v>2574</v>
      </c>
      <c r="C98" s="671" t="s">
        <v>2593</v>
      </c>
      <c r="D98" s="671" t="s">
        <v>2632</v>
      </c>
      <c r="E98" s="671" t="s">
        <v>2633</v>
      </c>
      <c r="F98" s="238">
        <v>3</v>
      </c>
      <c r="G98" s="238">
        <v>1611</v>
      </c>
      <c r="H98" s="238">
        <v>1</v>
      </c>
      <c r="I98" s="238">
        <v>537</v>
      </c>
      <c r="J98" s="238"/>
      <c r="K98" s="238"/>
      <c r="L98" s="238"/>
      <c r="M98" s="238"/>
      <c r="N98" s="238">
        <v>1</v>
      </c>
      <c r="O98" s="238">
        <v>645</v>
      </c>
      <c r="P98" s="682">
        <v>0.40037243947858475</v>
      </c>
      <c r="Q98" s="713">
        <v>645</v>
      </c>
    </row>
    <row r="99" spans="1:17" ht="14.4" customHeight="1" x14ac:dyDescent="0.3">
      <c r="A99" s="680" t="s">
        <v>2754</v>
      </c>
      <c r="B99" s="671" t="s">
        <v>2574</v>
      </c>
      <c r="C99" s="671" t="s">
        <v>2593</v>
      </c>
      <c r="D99" s="671" t="s">
        <v>2632</v>
      </c>
      <c r="E99" s="671" t="s">
        <v>2633</v>
      </c>
      <c r="F99" s="238"/>
      <c r="G99" s="238"/>
      <c r="H99" s="238"/>
      <c r="I99" s="238"/>
      <c r="J99" s="238">
        <v>1</v>
      </c>
      <c r="K99" s="238">
        <v>645</v>
      </c>
      <c r="L99" s="238"/>
      <c r="M99" s="238">
        <v>645</v>
      </c>
      <c r="N99" s="238">
        <v>1</v>
      </c>
      <c r="O99" s="238">
        <v>645</v>
      </c>
      <c r="P99" s="682"/>
      <c r="Q99" s="713">
        <v>645</v>
      </c>
    </row>
    <row r="100" spans="1:17" ht="14.4" customHeight="1" x14ac:dyDescent="0.3">
      <c r="A100" s="680" t="s">
        <v>2755</v>
      </c>
      <c r="B100" s="671" t="s">
        <v>2574</v>
      </c>
      <c r="C100" s="671" t="s">
        <v>2593</v>
      </c>
      <c r="D100" s="671" t="s">
        <v>2632</v>
      </c>
      <c r="E100" s="671" t="s">
        <v>2633</v>
      </c>
      <c r="F100" s="238"/>
      <c r="G100" s="238"/>
      <c r="H100" s="238"/>
      <c r="I100" s="238"/>
      <c r="J100" s="238"/>
      <c r="K100" s="238"/>
      <c r="L100" s="238"/>
      <c r="M100" s="238"/>
      <c r="N100" s="238">
        <v>1</v>
      </c>
      <c r="O100" s="238">
        <v>645</v>
      </c>
      <c r="P100" s="682"/>
      <c r="Q100" s="713">
        <v>645</v>
      </c>
    </row>
    <row r="101" spans="1:17" ht="14.4" customHeight="1" x14ac:dyDescent="0.3">
      <c r="A101" s="680" t="s">
        <v>2756</v>
      </c>
      <c r="B101" s="671" t="s">
        <v>2574</v>
      </c>
      <c r="C101" s="671" t="s">
        <v>2593</v>
      </c>
      <c r="D101" s="671" t="s">
        <v>2632</v>
      </c>
      <c r="E101" s="671" t="s">
        <v>2633</v>
      </c>
      <c r="F101" s="238">
        <v>1</v>
      </c>
      <c r="G101" s="238">
        <v>537</v>
      </c>
      <c r="H101" s="238">
        <v>1</v>
      </c>
      <c r="I101" s="238">
        <v>537</v>
      </c>
      <c r="J101" s="238"/>
      <c r="K101" s="238"/>
      <c r="L101" s="238"/>
      <c r="M101" s="238"/>
      <c r="N101" s="238">
        <v>1</v>
      </c>
      <c r="O101" s="238">
        <v>645</v>
      </c>
      <c r="P101" s="682">
        <v>1.2011173184357542</v>
      </c>
      <c r="Q101" s="713">
        <v>645</v>
      </c>
    </row>
    <row r="102" spans="1:17" ht="14.4" customHeight="1" x14ac:dyDescent="0.3">
      <c r="A102" s="680" t="s">
        <v>2757</v>
      </c>
      <c r="B102" s="671" t="s">
        <v>2574</v>
      </c>
      <c r="C102" s="671" t="s">
        <v>2593</v>
      </c>
      <c r="D102" s="671" t="s">
        <v>2632</v>
      </c>
      <c r="E102" s="671" t="s">
        <v>2633</v>
      </c>
      <c r="F102" s="238">
        <v>1</v>
      </c>
      <c r="G102" s="238">
        <v>537</v>
      </c>
      <c r="H102" s="238">
        <v>1</v>
      </c>
      <c r="I102" s="238">
        <v>537</v>
      </c>
      <c r="J102" s="238">
        <v>1</v>
      </c>
      <c r="K102" s="238">
        <v>645</v>
      </c>
      <c r="L102" s="238">
        <v>1.2011173184357542</v>
      </c>
      <c r="M102" s="238">
        <v>645</v>
      </c>
      <c r="N102" s="238">
        <v>2</v>
      </c>
      <c r="O102" s="238">
        <v>1290</v>
      </c>
      <c r="P102" s="682">
        <v>2.4022346368715084</v>
      </c>
      <c r="Q102" s="713">
        <v>645</v>
      </c>
    </row>
    <row r="103" spans="1:17" ht="14.4" customHeight="1" x14ac:dyDescent="0.3">
      <c r="A103" s="680" t="s">
        <v>2758</v>
      </c>
      <c r="B103" s="671" t="s">
        <v>2574</v>
      </c>
      <c r="C103" s="671" t="s">
        <v>2593</v>
      </c>
      <c r="D103" s="671" t="s">
        <v>2606</v>
      </c>
      <c r="E103" s="671" t="s">
        <v>2607</v>
      </c>
      <c r="F103" s="238"/>
      <c r="G103" s="238"/>
      <c r="H103" s="238"/>
      <c r="I103" s="238"/>
      <c r="J103" s="238"/>
      <c r="K103" s="238"/>
      <c r="L103" s="238"/>
      <c r="M103" s="238"/>
      <c r="N103" s="238">
        <v>1</v>
      </c>
      <c r="O103" s="238">
        <v>69</v>
      </c>
      <c r="P103" s="682"/>
      <c r="Q103" s="713">
        <v>69</v>
      </c>
    </row>
    <row r="104" spans="1:17" ht="14.4" customHeight="1" x14ac:dyDescent="0.3">
      <c r="A104" s="680" t="s">
        <v>2758</v>
      </c>
      <c r="B104" s="671" t="s">
        <v>2574</v>
      </c>
      <c r="C104" s="671" t="s">
        <v>2593</v>
      </c>
      <c r="D104" s="671" t="s">
        <v>2632</v>
      </c>
      <c r="E104" s="671" t="s">
        <v>2633</v>
      </c>
      <c r="F104" s="238">
        <v>6</v>
      </c>
      <c r="G104" s="238">
        <v>3222</v>
      </c>
      <c r="H104" s="238">
        <v>1</v>
      </c>
      <c r="I104" s="238">
        <v>537</v>
      </c>
      <c r="J104" s="238">
        <v>5</v>
      </c>
      <c r="K104" s="238">
        <v>3225</v>
      </c>
      <c r="L104" s="238">
        <v>1.0009310986964619</v>
      </c>
      <c r="M104" s="238">
        <v>645</v>
      </c>
      <c r="N104" s="238">
        <v>6</v>
      </c>
      <c r="O104" s="238">
        <v>3870</v>
      </c>
      <c r="P104" s="682">
        <v>1.2011173184357542</v>
      </c>
      <c r="Q104" s="713">
        <v>645</v>
      </c>
    </row>
    <row r="105" spans="1:17" ht="14.4" customHeight="1" x14ac:dyDescent="0.3">
      <c r="A105" s="680" t="s">
        <v>2759</v>
      </c>
      <c r="B105" s="671" t="s">
        <v>2574</v>
      </c>
      <c r="C105" s="671" t="s">
        <v>2593</v>
      </c>
      <c r="D105" s="671" t="s">
        <v>2594</v>
      </c>
      <c r="E105" s="671" t="s">
        <v>2595</v>
      </c>
      <c r="F105" s="238"/>
      <c r="G105" s="238"/>
      <c r="H105" s="238"/>
      <c r="I105" s="238"/>
      <c r="J105" s="238">
        <v>1</v>
      </c>
      <c r="K105" s="238">
        <v>34</v>
      </c>
      <c r="L105" s="238"/>
      <c r="M105" s="238">
        <v>34</v>
      </c>
      <c r="N105" s="238"/>
      <c r="O105" s="238"/>
      <c r="P105" s="682"/>
      <c r="Q105" s="713"/>
    </row>
    <row r="106" spans="1:17" ht="14.4" customHeight="1" x14ac:dyDescent="0.3">
      <c r="A106" s="680" t="s">
        <v>2759</v>
      </c>
      <c r="B106" s="671" t="s">
        <v>2574</v>
      </c>
      <c r="C106" s="671" t="s">
        <v>2593</v>
      </c>
      <c r="D106" s="671" t="s">
        <v>2606</v>
      </c>
      <c r="E106" s="671" t="s">
        <v>2607</v>
      </c>
      <c r="F106" s="238"/>
      <c r="G106" s="238"/>
      <c r="H106" s="238"/>
      <c r="I106" s="238"/>
      <c r="J106" s="238"/>
      <c r="K106" s="238"/>
      <c r="L106" s="238"/>
      <c r="M106" s="238"/>
      <c r="N106" s="238">
        <v>1</v>
      </c>
      <c r="O106" s="238">
        <v>69</v>
      </c>
      <c r="P106" s="682"/>
      <c r="Q106" s="713">
        <v>69</v>
      </c>
    </row>
    <row r="107" spans="1:17" ht="14.4" customHeight="1" x14ac:dyDescent="0.3">
      <c r="A107" s="680" t="s">
        <v>2759</v>
      </c>
      <c r="B107" s="671" t="s">
        <v>2574</v>
      </c>
      <c r="C107" s="671" t="s">
        <v>2593</v>
      </c>
      <c r="D107" s="671" t="s">
        <v>2632</v>
      </c>
      <c r="E107" s="671" t="s">
        <v>2633</v>
      </c>
      <c r="F107" s="238">
        <v>5</v>
      </c>
      <c r="G107" s="238">
        <v>2685</v>
      </c>
      <c r="H107" s="238">
        <v>1</v>
      </c>
      <c r="I107" s="238">
        <v>537</v>
      </c>
      <c r="J107" s="238">
        <v>9</v>
      </c>
      <c r="K107" s="238">
        <v>5805</v>
      </c>
      <c r="L107" s="238">
        <v>2.1620111731843576</v>
      </c>
      <c r="M107" s="238">
        <v>645</v>
      </c>
      <c r="N107" s="238">
        <v>8</v>
      </c>
      <c r="O107" s="238">
        <v>5160</v>
      </c>
      <c r="P107" s="682">
        <v>1.9217877094972067</v>
      </c>
      <c r="Q107" s="713">
        <v>645</v>
      </c>
    </row>
    <row r="108" spans="1:17" ht="14.4" customHeight="1" x14ac:dyDescent="0.3">
      <c r="A108" s="680" t="s">
        <v>2760</v>
      </c>
      <c r="B108" s="671" t="s">
        <v>2574</v>
      </c>
      <c r="C108" s="671" t="s">
        <v>2593</v>
      </c>
      <c r="D108" s="671" t="s">
        <v>2632</v>
      </c>
      <c r="E108" s="671" t="s">
        <v>2633</v>
      </c>
      <c r="F108" s="238"/>
      <c r="G108" s="238"/>
      <c r="H108" s="238"/>
      <c r="I108" s="238"/>
      <c r="J108" s="238">
        <v>1</v>
      </c>
      <c r="K108" s="238">
        <v>645</v>
      </c>
      <c r="L108" s="238"/>
      <c r="M108" s="238">
        <v>645</v>
      </c>
      <c r="N108" s="238">
        <v>1</v>
      </c>
      <c r="O108" s="238">
        <v>645</v>
      </c>
      <c r="P108" s="682"/>
      <c r="Q108" s="713">
        <v>645</v>
      </c>
    </row>
    <row r="109" spans="1:17" ht="14.4" customHeight="1" x14ac:dyDescent="0.3">
      <c r="A109" s="680" t="s">
        <v>2761</v>
      </c>
      <c r="B109" s="671" t="s">
        <v>2574</v>
      </c>
      <c r="C109" s="671" t="s">
        <v>2593</v>
      </c>
      <c r="D109" s="671" t="s">
        <v>2632</v>
      </c>
      <c r="E109" s="671" t="s">
        <v>2633</v>
      </c>
      <c r="F109" s="238">
        <v>1</v>
      </c>
      <c r="G109" s="238">
        <v>537</v>
      </c>
      <c r="H109" s="238">
        <v>1</v>
      </c>
      <c r="I109" s="238">
        <v>537</v>
      </c>
      <c r="J109" s="238">
        <v>3</v>
      </c>
      <c r="K109" s="238">
        <v>1935</v>
      </c>
      <c r="L109" s="238">
        <v>3.6033519553072626</v>
      </c>
      <c r="M109" s="238">
        <v>645</v>
      </c>
      <c r="N109" s="238">
        <v>1</v>
      </c>
      <c r="O109" s="238">
        <v>645</v>
      </c>
      <c r="P109" s="682">
        <v>1.2011173184357542</v>
      </c>
      <c r="Q109" s="713">
        <v>645</v>
      </c>
    </row>
    <row r="110" spans="1:17" ht="14.4" customHeight="1" x14ac:dyDescent="0.3">
      <c r="A110" s="680" t="s">
        <v>2762</v>
      </c>
      <c r="B110" s="671" t="s">
        <v>2574</v>
      </c>
      <c r="C110" s="671" t="s">
        <v>2593</v>
      </c>
      <c r="D110" s="671" t="s">
        <v>2594</v>
      </c>
      <c r="E110" s="671" t="s">
        <v>2595</v>
      </c>
      <c r="F110" s="238"/>
      <c r="G110" s="238"/>
      <c r="H110" s="238"/>
      <c r="I110" s="238"/>
      <c r="J110" s="238">
        <v>1</v>
      </c>
      <c r="K110" s="238">
        <v>34</v>
      </c>
      <c r="L110" s="238"/>
      <c r="M110" s="238">
        <v>34</v>
      </c>
      <c r="N110" s="238"/>
      <c r="O110" s="238"/>
      <c r="P110" s="682"/>
      <c r="Q110" s="713"/>
    </row>
    <row r="111" spans="1:17" ht="14.4" customHeight="1" thickBot="1" x14ac:dyDescent="0.35">
      <c r="A111" s="637" t="s">
        <v>2762</v>
      </c>
      <c r="B111" s="673" t="s">
        <v>2574</v>
      </c>
      <c r="C111" s="673" t="s">
        <v>2593</v>
      </c>
      <c r="D111" s="673" t="s">
        <v>2632</v>
      </c>
      <c r="E111" s="673" t="s">
        <v>2633</v>
      </c>
      <c r="F111" s="674">
        <v>3</v>
      </c>
      <c r="G111" s="674">
        <v>1611</v>
      </c>
      <c r="H111" s="674">
        <v>1</v>
      </c>
      <c r="I111" s="674">
        <v>537</v>
      </c>
      <c r="J111" s="674">
        <v>4</v>
      </c>
      <c r="K111" s="674">
        <v>2580</v>
      </c>
      <c r="L111" s="674">
        <v>1.601489757914339</v>
      </c>
      <c r="M111" s="674">
        <v>645</v>
      </c>
      <c r="N111" s="674">
        <v>1</v>
      </c>
      <c r="O111" s="674">
        <v>645</v>
      </c>
      <c r="P111" s="683">
        <v>0.40037243947858475</v>
      </c>
      <c r="Q111" s="714">
        <v>645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7" customWidth="1"/>
    <col min="2" max="4" width="7.88671875" style="367" customWidth="1"/>
    <col min="5" max="5" width="7.88671875" style="376" customWidth="1"/>
    <col min="6" max="8" width="7.88671875" style="367" customWidth="1"/>
    <col min="9" max="9" width="7.88671875" style="377" customWidth="1"/>
    <col min="10" max="13" width="7.88671875" style="367" customWidth="1"/>
    <col min="14" max="16384" width="9.33203125" style="367"/>
  </cols>
  <sheetData>
    <row r="1" spans="1:13" ht="18.600000000000001" customHeight="1" thickBot="1" x14ac:dyDescent="0.4">
      <c r="A1" s="549" t="s">
        <v>139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89" t="s">
        <v>298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4.4" customHeight="1" thickBot="1" x14ac:dyDescent="0.35">
      <c r="A3" s="550" t="s">
        <v>73</v>
      </c>
      <c r="B3" s="529" t="s">
        <v>74</v>
      </c>
      <c r="C3" s="530"/>
      <c r="D3" s="530"/>
      <c r="E3" s="531"/>
      <c r="F3" s="529" t="s">
        <v>242</v>
      </c>
      <c r="G3" s="530"/>
      <c r="H3" s="530"/>
      <c r="I3" s="531"/>
      <c r="J3" s="123"/>
      <c r="K3" s="124"/>
      <c r="L3" s="123"/>
      <c r="M3" s="125"/>
    </row>
    <row r="4" spans="1:13" ht="14.4" customHeight="1" thickBot="1" x14ac:dyDescent="0.35">
      <c r="A4" s="551"/>
      <c r="B4" s="126">
        <v>2012</v>
      </c>
      <c r="C4" s="127">
        <v>2013</v>
      </c>
      <c r="D4" s="127">
        <v>2014</v>
      </c>
      <c r="E4" s="128" t="s">
        <v>5</v>
      </c>
      <c r="F4" s="127">
        <v>2012</v>
      </c>
      <c r="G4" s="127">
        <v>2013</v>
      </c>
      <c r="H4" s="127">
        <v>2014</v>
      </c>
      <c r="I4" s="128" t="s">
        <v>5</v>
      </c>
      <c r="J4" s="123"/>
      <c r="K4" s="123"/>
      <c r="L4" s="129" t="s">
        <v>75</v>
      </c>
      <c r="M4" s="130" t="s">
        <v>76</v>
      </c>
    </row>
    <row r="5" spans="1:13" ht="14.4" hidden="1" customHeight="1" outlineLevel="1" x14ac:dyDescent="0.3">
      <c r="A5" s="118" t="s">
        <v>172</v>
      </c>
      <c r="B5" s="121">
        <v>72.070999999999998</v>
      </c>
      <c r="C5" s="114">
        <v>76.850999999999999</v>
      </c>
      <c r="D5" s="114">
        <v>62.33</v>
      </c>
      <c r="E5" s="131">
        <v>0.86484161451901598</v>
      </c>
      <c r="F5" s="132">
        <v>66</v>
      </c>
      <c r="G5" s="114">
        <v>76</v>
      </c>
      <c r="H5" s="114">
        <v>64</v>
      </c>
      <c r="I5" s="133">
        <v>0.96969696969696972</v>
      </c>
      <c r="J5" s="123"/>
      <c r="K5" s="123"/>
      <c r="L5" s="7">
        <f>D5-B5</f>
        <v>-9.7409999999999997</v>
      </c>
      <c r="M5" s="8">
        <f>H5-F5</f>
        <v>-2</v>
      </c>
    </row>
    <row r="6" spans="1:13" ht="14.4" hidden="1" customHeight="1" outlineLevel="1" x14ac:dyDescent="0.3">
      <c r="A6" s="119" t="s">
        <v>173</v>
      </c>
      <c r="B6" s="122">
        <v>15.265000000000001</v>
      </c>
      <c r="C6" s="113">
        <v>15.972</v>
      </c>
      <c r="D6" s="113">
        <v>11.621</v>
      </c>
      <c r="E6" s="134">
        <v>0.76128398296757283</v>
      </c>
      <c r="F6" s="135">
        <v>19</v>
      </c>
      <c r="G6" s="113">
        <v>15</v>
      </c>
      <c r="H6" s="113">
        <v>15</v>
      </c>
      <c r="I6" s="136">
        <v>0.78947368421052633</v>
      </c>
      <c r="J6" s="123"/>
      <c r="K6" s="123"/>
      <c r="L6" s="5">
        <f t="shared" ref="L6:L11" si="0">D6-B6</f>
        <v>-3.6440000000000001</v>
      </c>
      <c r="M6" s="6">
        <f t="shared" ref="M6:M13" si="1">H6-F6</f>
        <v>-4</v>
      </c>
    </row>
    <row r="7" spans="1:13" ht="14.4" hidden="1" customHeight="1" outlineLevel="1" x14ac:dyDescent="0.3">
      <c r="A7" s="119" t="s">
        <v>174</v>
      </c>
      <c r="B7" s="122">
        <v>76.924000000000007</v>
      </c>
      <c r="C7" s="113">
        <v>55.271000000000001</v>
      </c>
      <c r="D7" s="113">
        <v>52.847999999999999</v>
      </c>
      <c r="E7" s="134">
        <v>0.68701575581093022</v>
      </c>
      <c r="F7" s="135">
        <v>61</v>
      </c>
      <c r="G7" s="113">
        <v>51</v>
      </c>
      <c r="H7" s="113">
        <v>50</v>
      </c>
      <c r="I7" s="136">
        <v>0.81967213114754101</v>
      </c>
      <c r="J7" s="123"/>
      <c r="K7" s="123"/>
      <c r="L7" s="5">
        <f t="shared" si="0"/>
        <v>-24.076000000000008</v>
      </c>
      <c r="M7" s="6">
        <f t="shared" si="1"/>
        <v>-11</v>
      </c>
    </row>
    <row r="8" spans="1:13" ht="14.4" hidden="1" customHeight="1" outlineLevel="1" x14ac:dyDescent="0.3">
      <c r="A8" s="119" t="s">
        <v>175</v>
      </c>
      <c r="B8" s="122">
        <v>0.41</v>
      </c>
      <c r="C8" s="113">
        <v>4.2539999999999996</v>
      </c>
      <c r="D8" s="113">
        <v>4.2519999999999998</v>
      </c>
      <c r="E8" s="134">
        <v>10.370731707317074</v>
      </c>
      <c r="F8" s="135">
        <v>1</v>
      </c>
      <c r="G8" s="113">
        <v>5</v>
      </c>
      <c r="H8" s="113">
        <v>4</v>
      </c>
      <c r="I8" s="136">
        <v>4</v>
      </c>
      <c r="J8" s="123"/>
      <c r="K8" s="123"/>
      <c r="L8" s="5">
        <f t="shared" si="0"/>
        <v>3.8419999999999996</v>
      </c>
      <c r="M8" s="6">
        <f t="shared" si="1"/>
        <v>3</v>
      </c>
    </row>
    <row r="9" spans="1:13" ht="14.4" hidden="1" customHeight="1" outlineLevel="1" x14ac:dyDescent="0.3">
      <c r="A9" s="119" t="s">
        <v>176</v>
      </c>
      <c r="B9" s="122">
        <v>0</v>
      </c>
      <c r="C9" s="113">
        <v>0</v>
      </c>
      <c r="D9" s="113">
        <v>0</v>
      </c>
      <c r="E9" s="134" t="s">
        <v>494</v>
      </c>
      <c r="F9" s="135">
        <v>0</v>
      </c>
      <c r="G9" s="113">
        <v>0</v>
      </c>
      <c r="H9" s="113">
        <v>0</v>
      </c>
      <c r="I9" s="136" t="s">
        <v>494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177</v>
      </c>
      <c r="B10" s="122">
        <v>18.936</v>
      </c>
      <c r="C10" s="113">
        <v>22.949000000000002</v>
      </c>
      <c r="D10" s="113">
        <v>18.524000000000001</v>
      </c>
      <c r="E10" s="134">
        <v>0.97824250105618937</v>
      </c>
      <c r="F10" s="135">
        <v>15</v>
      </c>
      <c r="G10" s="113">
        <v>24</v>
      </c>
      <c r="H10" s="113">
        <v>19</v>
      </c>
      <c r="I10" s="136">
        <v>1.2666666666666666</v>
      </c>
      <c r="J10" s="123"/>
      <c r="K10" s="123"/>
      <c r="L10" s="5">
        <f t="shared" si="0"/>
        <v>-0.41199999999999903</v>
      </c>
      <c r="M10" s="6">
        <f t="shared" si="1"/>
        <v>4</v>
      </c>
    </row>
    <row r="11" spans="1:13" ht="14.4" hidden="1" customHeight="1" outlineLevel="1" x14ac:dyDescent="0.3">
      <c r="A11" s="119" t="s">
        <v>178</v>
      </c>
      <c r="B11" s="122">
        <v>2.552</v>
      </c>
      <c r="C11" s="113">
        <v>0.93</v>
      </c>
      <c r="D11" s="113">
        <v>5.61</v>
      </c>
      <c r="E11" s="134">
        <v>2.1982758620689657</v>
      </c>
      <c r="F11" s="135">
        <v>5</v>
      </c>
      <c r="G11" s="113">
        <v>1</v>
      </c>
      <c r="H11" s="113">
        <v>4</v>
      </c>
      <c r="I11" s="136">
        <v>0.8</v>
      </c>
      <c r="J11" s="123"/>
      <c r="K11" s="123"/>
      <c r="L11" s="5">
        <f t="shared" si="0"/>
        <v>3.0580000000000003</v>
      </c>
      <c r="M11" s="6">
        <f t="shared" si="1"/>
        <v>-1</v>
      </c>
    </row>
    <row r="12" spans="1:13" ht="14.4" hidden="1" customHeight="1" outlineLevel="1" thickBot="1" x14ac:dyDescent="0.35">
      <c r="A12" s="250" t="s">
        <v>241</v>
      </c>
      <c r="B12" s="251">
        <v>0.93</v>
      </c>
      <c r="C12" s="252">
        <v>0</v>
      </c>
      <c r="D12" s="252">
        <v>1.59</v>
      </c>
      <c r="E12" s="253"/>
      <c r="F12" s="254">
        <v>1</v>
      </c>
      <c r="G12" s="252">
        <v>0</v>
      </c>
      <c r="H12" s="252">
        <v>1</v>
      </c>
      <c r="I12" s="255"/>
      <c r="J12" s="123"/>
      <c r="K12" s="123"/>
      <c r="L12" s="256">
        <f>D12-B12</f>
        <v>0.66</v>
      </c>
      <c r="M12" s="257">
        <f>H12-F12</f>
        <v>0</v>
      </c>
    </row>
    <row r="13" spans="1:13" ht="14.4" customHeight="1" collapsed="1" thickBot="1" x14ac:dyDescent="0.35">
      <c r="A13" s="120" t="s">
        <v>6</v>
      </c>
      <c r="B13" s="115">
        <f>SUM(B5:B12)</f>
        <v>187.08799999999999</v>
      </c>
      <c r="C13" s="116">
        <f>SUM(C5:C12)</f>
        <v>176.227</v>
      </c>
      <c r="D13" s="116">
        <f>SUM(D5:D12)</f>
        <v>156.77500000000001</v>
      </c>
      <c r="E13" s="137">
        <f>IF(OR(D13=0,B13=0),0,D13/B13)</f>
        <v>0.83797464294877277</v>
      </c>
      <c r="F13" s="138">
        <f>SUM(F5:F12)</f>
        <v>168</v>
      </c>
      <c r="G13" s="116">
        <f>SUM(G5:G12)</f>
        <v>172</v>
      </c>
      <c r="H13" s="116">
        <f>SUM(H5:H12)</f>
        <v>157</v>
      </c>
      <c r="I13" s="139">
        <f>IF(OR(H13=0,F13=0),0,H13/F13)</f>
        <v>0.93452380952380953</v>
      </c>
      <c r="J13" s="123"/>
      <c r="K13" s="123"/>
      <c r="L13" s="129">
        <f>D13-B13</f>
        <v>-30.312999999999988</v>
      </c>
      <c r="M13" s="140">
        <f t="shared" si="1"/>
        <v>-11</v>
      </c>
    </row>
    <row r="14" spans="1:13" ht="14.4" customHeight="1" x14ac:dyDescent="0.3">
      <c r="A14" s="141"/>
      <c r="B14" s="552"/>
      <c r="C14" s="552"/>
      <c r="D14" s="552"/>
      <c r="E14" s="552"/>
      <c r="F14" s="552"/>
      <c r="G14" s="552"/>
      <c r="H14" s="552"/>
      <c r="I14" s="552"/>
      <c r="J14" s="123"/>
      <c r="K14" s="123"/>
      <c r="L14" s="123"/>
      <c r="M14" s="125"/>
    </row>
    <row r="15" spans="1:13" ht="14.4" customHeight="1" thickBot="1" x14ac:dyDescent="0.35">
      <c r="A15" s="141"/>
      <c r="B15" s="369"/>
      <c r="C15" s="370"/>
      <c r="D15" s="370"/>
      <c r="E15" s="370"/>
      <c r="F15" s="369"/>
      <c r="G15" s="370"/>
      <c r="H15" s="370"/>
      <c r="I15" s="370"/>
      <c r="J15" s="123"/>
      <c r="K15" s="123"/>
      <c r="L15" s="123"/>
      <c r="M15" s="125"/>
    </row>
    <row r="16" spans="1:13" ht="14.4" customHeight="1" thickBot="1" x14ac:dyDescent="0.35">
      <c r="A16" s="558" t="s">
        <v>235</v>
      </c>
      <c r="B16" s="560" t="s">
        <v>74</v>
      </c>
      <c r="C16" s="561"/>
      <c r="D16" s="561"/>
      <c r="E16" s="562"/>
      <c r="F16" s="560" t="s">
        <v>242</v>
      </c>
      <c r="G16" s="561"/>
      <c r="H16" s="561"/>
      <c r="I16" s="562"/>
      <c r="J16" s="543" t="s">
        <v>183</v>
      </c>
      <c r="K16" s="544"/>
      <c r="L16" s="158"/>
      <c r="M16" s="158"/>
    </row>
    <row r="17" spans="1:13" ht="14.4" customHeight="1" thickBot="1" x14ac:dyDescent="0.35">
      <c r="A17" s="559"/>
      <c r="B17" s="142">
        <v>2012</v>
      </c>
      <c r="C17" s="143">
        <v>2013</v>
      </c>
      <c r="D17" s="143">
        <v>2014</v>
      </c>
      <c r="E17" s="144" t="s">
        <v>5</v>
      </c>
      <c r="F17" s="142">
        <v>2012</v>
      </c>
      <c r="G17" s="143">
        <v>2013</v>
      </c>
      <c r="H17" s="143">
        <v>2014</v>
      </c>
      <c r="I17" s="144" t="s">
        <v>5</v>
      </c>
      <c r="J17" s="545" t="s">
        <v>184</v>
      </c>
      <c r="K17" s="546"/>
      <c r="L17" s="145" t="s">
        <v>75</v>
      </c>
      <c r="M17" s="146" t="s">
        <v>76</v>
      </c>
    </row>
    <row r="18" spans="1:13" ht="14.4" hidden="1" customHeight="1" outlineLevel="1" x14ac:dyDescent="0.3">
      <c r="A18" s="118" t="s">
        <v>172</v>
      </c>
      <c r="B18" s="121">
        <v>72.070999999999998</v>
      </c>
      <c r="C18" s="114">
        <v>76.850999999999999</v>
      </c>
      <c r="D18" s="114">
        <v>62.33</v>
      </c>
      <c r="E18" s="131">
        <v>0.86484161451901598</v>
      </c>
      <c r="F18" s="121">
        <v>66</v>
      </c>
      <c r="G18" s="114">
        <v>76</v>
      </c>
      <c r="H18" s="114">
        <v>64</v>
      </c>
      <c r="I18" s="133">
        <v>0.96969696969696972</v>
      </c>
      <c r="J18" s="547">
        <f>0.97*0.976</f>
        <v>0.94672000000000001</v>
      </c>
      <c r="K18" s="548"/>
      <c r="L18" s="147">
        <f>D18-B18</f>
        <v>-9.7409999999999997</v>
      </c>
      <c r="M18" s="148">
        <f>H18-F18</f>
        <v>-2</v>
      </c>
    </row>
    <row r="19" spans="1:13" ht="14.4" hidden="1" customHeight="1" outlineLevel="1" x14ac:dyDescent="0.3">
      <c r="A19" s="119" t="s">
        <v>173</v>
      </c>
      <c r="B19" s="122">
        <v>15.265000000000001</v>
      </c>
      <c r="C19" s="113">
        <v>15.972</v>
      </c>
      <c r="D19" s="113">
        <v>11.621</v>
      </c>
      <c r="E19" s="134">
        <v>0.76128398296757283</v>
      </c>
      <c r="F19" s="122">
        <v>19</v>
      </c>
      <c r="G19" s="113">
        <v>15</v>
      </c>
      <c r="H19" s="113">
        <v>15</v>
      </c>
      <c r="I19" s="136">
        <v>0.78947368421052633</v>
      </c>
      <c r="J19" s="547">
        <f>0.97*1.096</f>
        <v>1.0631200000000001</v>
      </c>
      <c r="K19" s="548"/>
      <c r="L19" s="149">
        <f t="shared" ref="L19:L26" si="2">D19-B19</f>
        <v>-3.6440000000000001</v>
      </c>
      <c r="M19" s="150">
        <f t="shared" ref="M19:M26" si="3">H19-F19</f>
        <v>-4</v>
      </c>
    </row>
    <row r="20" spans="1:13" ht="14.4" hidden="1" customHeight="1" outlineLevel="1" x14ac:dyDescent="0.3">
      <c r="A20" s="119" t="s">
        <v>174</v>
      </c>
      <c r="B20" s="122">
        <v>76.924000000000007</v>
      </c>
      <c r="C20" s="113">
        <v>55.271000000000001</v>
      </c>
      <c r="D20" s="113">
        <v>52.847999999999999</v>
      </c>
      <c r="E20" s="134">
        <v>0.68701575581093022</v>
      </c>
      <c r="F20" s="122">
        <v>61</v>
      </c>
      <c r="G20" s="113">
        <v>51</v>
      </c>
      <c r="H20" s="113">
        <v>50</v>
      </c>
      <c r="I20" s="136">
        <v>0.81967213114754101</v>
      </c>
      <c r="J20" s="547">
        <f>0.97*1.047</f>
        <v>1.01559</v>
      </c>
      <c r="K20" s="548"/>
      <c r="L20" s="149">
        <f t="shared" si="2"/>
        <v>-24.076000000000008</v>
      </c>
      <c r="M20" s="150">
        <f t="shared" si="3"/>
        <v>-11</v>
      </c>
    </row>
    <row r="21" spans="1:13" ht="14.4" hidden="1" customHeight="1" outlineLevel="1" x14ac:dyDescent="0.3">
      <c r="A21" s="119" t="s">
        <v>175</v>
      </c>
      <c r="B21" s="122">
        <v>0.41</v>
      </c>
      <c r="C21" s="113">
        <v>4.2539999999999996</v>
      </c>
      <c r="D21" s="113">
        <v>4.2519999999999998</v>
      </c>
      <c r="E21" s="134">
        <v>10.370731707317074</v>
      </c>
      <c r="F21" s="122">
        <v>1</v>
      </c>
      <c r="G21" s="113">
        <v>5</v>
      </c>
      <c r="H21" s="113">
        <v>4</v>
      </c>
      <c r="I21" s="136">
        <v>4</v>
      </c>
      <c r="J21" s="547">
        <f>0.97*1.091</f>
        <v>1.05827</v>
      </c>
      <c r="K21" s="548"/>
      <c r="L21" s="149">
        <f t="shared" si="2"/>
        <v>3.8419999999999996</v>
      </c>
      <c r="M21" s="150">
        <f t="shared" si="3"/>
        <v>3</v>
      </c>
    </row>
    <row r="22" spans="1:13" ht="14.4" hidden="1" customHeight="1" outlineLevel="1" x14ac:dyDescent="0.3">
      <c r="A22" s="119" t="s">
        <v>176</v>
      </c>
      <c r="B22" s="122">
        <v>0</v>
      </c>
      <c r="C22" s="113">
        <v>0</v>
      </c>
      <c r="D22" s="113">
        <v>0</v>
      </c>
      <c r="E22" s="134" t="s">
        <v>494</v>
      </c>
      <c r="F22" s="122">
        <v>0</v>
      </c>
      <c r="G22" s="113">
        <v>0</v>
      </c>
      <c r="H22" s="113">
        <v>0</v>
      </c>
      <c r="I22" s="136" t="s">
        <v>494</v>
      </c>
      <c r="J22" s="547">
        <f>0.97*1</f>
        <v>0.97</v>
      </c>
      <c r="K22" s="548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177</v>
      </c>
      <c r="B23" s="122">
        <v>18.936</v>
      </c>
      <c r="C23" s="113">
        <v>22.949000000000002</v>
      </c>
      <c r="D23" s="113">
        <v>18.524000000000001</v>
      </c>
      <c r="E23" s="134">
        <v>0.97824250105618937</v>
      </c>
      <c r="F23" s="122">
        <v>15</v>
      </c>
      <c r="G23" s="113">
        <v>24</v>
      </c>
      <c r="H23" s="113">
        <v>19</v>
      </c>
      <c r="I23" s="136">
        <v>1.2666666666666666</v>
      </c>
      <c r="J23" s="547">
        <f>0.97*1.096</f>
        <v>1.0631200000000001</v>
      </c>
      <c r="K23" s="548"/>
      <c r="L23" s="149">
        <f t="shared" si="2"/>
        <v>-0.41199999999999903</v>
      </c>
      <c r="M23" s="150">
        <f t="shared" si="3"/>
        <v>4</v>
      </c>
    </row>
    <row r="24" spans="1:13" ht="14.4" hidden="1" customHeight="1" outlineLevel="1" x14ac:dyDescent="0.3">
      <c r="A24" s="119" t="s">
        <v>178</v>
      </c>
      <c r="B24" s="122">
        <v>2.552</v>
      </c>
      <c r="C24" s="113">
        <v>0.93</v>
      </c>
      <c r="D24" s="113">
        <v>5.61</v>
      </c>
      <c r="E24" s="134">
        <v>2.1982758620689657</v>
      </c>
      <c r="F24" s="122">
        <v>5</v>
      </c>
      <c r="G24" s="113">
        <v>1</v>
      </c>
      <c r="H24" s="113">
        <v>4</v>
      </c>
      <c r="I24" s="136">
        <v>0.8</v>
      </c>
      <c r="J24" s="547">
        <f>0.97*0.989</f>
        <v>0.95933000000000002</v>
      </c>
      <c r="K24" s="548"/>
      <c r="L24" s="149">
        <f t="shared" si="2"/>
        <v>3.0580000000000003</v>
      </c>
      <c r="M24" s="150">
        <f t="shared" si="3"/>
        <v>-1</v>
      </c>
    </row>
    <row r="25" spans="1:13" ht="14.4" hidden="1" customHeight="1" outlineLevel="1" thickBot="1" x14ac:dyDescent="0.35">
      <c r="A25" s="250" t="s">
        <v>241</v>
      </c>
      <c r="B25" s="251">
        <v>0.93</v>
      </c>
      <c r="C25" s="252">
        <v>0</v>
      </c>
      <c r="D25" s="252">
        <v>1.59</v>
      </c>
      <c r="E25" s="253"/>
      <c r="F25" s="251">
        <v>1</v>
      </c>
      <c r="G25" s="252">
        <v>0</v>
      </c>
      <c r="H25" s="252">
        <v>1</v>
      </c>
      <c r="I25" s="255"/>
      <c r="J25" s="371"/>
      <c r="K25" s="372"/>
      <c r="L25" s="258">
        <f>D25-B25</f>
        <v>0.66</v>
      </c>
      <c r="M25" s="259">
        <f>H25-F25</f>
        <v>0</v>
      </c>
    </row>
    <row r="26" spans="1:13" ht="14.4" customHeight="1" collapsed="1" thickBot="1" x14ac:dyDescent="0.35">
      <c r="A26" s="151" t="s">
        <v>6</v>
      </c>
      <c r="B26" s="152">
        <f>SUM(B18:B25)</f>
        <v>187.08799999999999</v>
      </c>
      <c r="C26" s="153">
        <f>SUM(C18:C25)</f>
        <v>176.227</v>
      </c>
      <c r="D26" s="153">
        <f>SUM(D18:D25)</f>
        <v>156.77500000000001</v>
      </c>
      <c r="E26" s="154">
        <f>IF(OR(D26=0,B26=0),0,D26/B26)</f>
        <v>0.83797464294877277</v>
      </c>
      <c r="F26" s="152">
        <f>SUM(F18:F25)</f>
        <v>168</v>
      </c>
      <c r="G26" s="153">
        <f>SUM(G18:G25)</f>
        <v>172</v>
      </c>
      <c r="H26" s="153">
        <f>SUM(H18:H25)</f>
        <v>157</v>
      </c>
      <c r="I26" s="155">
        <f>IF(OR(H26=0,F26=0),0,H26/F26)</f>
        <v>0.93452380952380953</v>
      </c>
      <c r="J26" s="123"/>
      <c r="K26" s="123"/>
      <c r="L26" s="145">
        <f t="shared" si="2"/>
        <v>-30.312999999999988</v>
      </c>
      <c r="M26" s="156">
        <f t="shared" si="3"/>
        <v>-11</v>
      </c>
    </row>
    <row r="27" spans="1:13" ht="14.4" customHeight="1" x14ac:dyDescent="0.3">
      <c r="A27" s="157"/>
      <c r="B27" s="552" t="s">
        <v>237</v>
      </c>
      <c r="C27" s="563"/>
      <c r="D27" s="563"/>
      <c r="E27" s="563"/>
      <c r="F27" s="552" t="s">
        <v>238</v>
      </c>
      <c r="G27" s="563"/>
      <c r="H27" s="563"/>
      <c r="I27" s="563"/>
      <c r="J27" s="158"/>
      <c r="K27" s="158"/>
      <c r="L27" s="158"/>
      <c r="M27" s="159"/>
    </row>
    <row r="28" spans="1:13" ht="14.4" customHeight="1" thickBot="1" x14ac:dyDescent="0.35">
      <c r="A28" s="157"/>
      <c r="B28" s="369"/>
      <c r="C28" s="370"/>
      <c r="D28" s="370"/>
      <c r="E28" s="370"/>
      <c r="F28" s="369"/>
      <c r="G28" s="370"/>
      <c r="H28" s="370"/>
      <c r="I28" s="370"/>
      <c r="J28" s="158"/>
      <c r="K28" s="158"/>
      <c r="L28" s="158"/>
      <c r="M28" s="159"/>
    </row>
    <row r="29" spans="1:13" ht="14.4" customHeight="1" thickBot="1" x14ac:dyDescent="0.35">
      <c r="A29" s="553" t="s">
        <v>236</v>
      </c>
      <c r="B29" s="555" t="s">
        <v>74</v>
      </c>
      <c r="C29" s="556"/>
      <c r="D29" s="556"/>
      <c r="E29" s="557"/>
      <c r="F29" s="556" t="s">
        <v>242</v>
      </c>
      <c r="G29" s="556"/>
      <c r="H29" s="556"/>
      <c r="I29" s="557"/>
      <c r="J29" s="158"/>
      <c r="K29" s="158"/>
      <c r="L29" s="158"/>
      <c r="M29" s="159"/>
    </row>
    <row r="30" spans="1:13" ht="14.4" customHeight="1" thickBot="1" x14ac:dyDescent="0.35">
      <c r="A30" s="554"/>
      <c r="B30" s="160">
        <v>2012</v>
      </c>
      <c r="C30" s="161">
        <v>2013</v>
      </c>
      <c r="D30" s="161">
        <v>2014</v>
      </c>
      <c r="E30" s="162" t="s">
        <v>5</v>
      </c>
      <c r="F30" s="161">
        <v>2012</v>
      </c>
      <c r="G30" s="161">
        <v>2013</v>
      </c>
      <c r="H30" s="161">
        <v>2014</v>
      </c>
      <c r="I30" s="162" t="s">
        <v>5</v>
      </c>
      <c r="J30" s="158"/>
      <c r="K30" s="158"/>
      <c r="L30" s="163" t="s">
        <v>75</v>
      </c>
      <c r="M30" s="164" t="s">
        <v>76</v>
      </c>
    </row>
    <row r="31" spans="1:13" ht="14.4" hidden="1" customHeight="1" outlineLevel="1" x14ac:dyDescent="0.3">
      <c r="A31" s="118" t="s">
        <v>172</v>
      </c>
      <c r="B31" s="121">
        <v>0</v>
      </c>
      <c r="C31" s="114">
        <v>0</v>
      </c>
      <c r="D31" s="114">
        <v>0</v>
      </c>
      <c r="E31" s="131" t="s">
        <v>494</v>
      </c>
      <c r="F31" s="132">
        <v>0</v>
      </c>
      <c r="G31" s="114">
        <v>0</v>
      </c>
      <c r="H31" s="114">
        <v>0</v>
      </c>
      <c r="I31" s="133" t="s">
        <v>494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173</v>
      </c>
      <c r="B32" s="122">
        <v>0</v>
      </c>
      <c r="C32" s="113">
        <v>0</v>
      </c>
      <c r="D32" s="113">
        <v>0</v>
      </c>
      <c r="E32" s="134" t="s">
        <v>494</v>
      </c>
      <c r="F32" s="135">
        <v>0</v>
      </c>
      <c r="G32" s="113">
        <v>0</v>
      </c>
      <c r="H32" s="113">
        <v>0</v>
      </c>
      <c r="I32" s="136" t="s">
        <v>494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174</v>
      </c>
      <c r="B33" s="122">
        <v>0</v>
      </c>
      <c r="C33" s="113">
        <v>0</v>
      </c>
      <c r="D33" s="113">
        <v>0</v>
      </c>
      <c r="E33" s="134" t="s">
        <v>494</v>
      </c>
      <c r="F33" s="135">
        <v>0</v>
      </c>
      <c r="G33" s="113">
        <v>0</v>
      </c>
      <c r="H33" s="113">
        <v>0</v>
      </c>
      <c r="I33" s="136" t="s">
        <v>494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175</v>
      </c>
      <c r="B34" s="122">
        <v>0</v>
      </c>
      <c r="C34" s="113">
        <v>0</v>
      </c>
      <c r="D34" s="113">
        <v>0</v>
      </c>
      <c r="E34" s="134" t="s">
        <v>494</v>
      </c>
      <c r="F34" s="135">
        <v>0</v>
      </c>
      <c r="G34" s="113">
        <v>0</v>
      </c>
      <c r="H34" s="113">
        <v>0</v>
      </c>
      <c r="I34" s="136" t="s">
        <v>494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176</v>
      </c>
      <c r="B35" s="122">
        <v>0</v>
      </c>
      <c r="C35" s="113">
        <v>0</v>
      </c>
      <c r="D35" s="113">
        <v>0</v>
      </c>
      <c r="E35" s="134" t="s">
        <v>494</v>
      </c>
      <c r="F35" s="135">
        <v>0</v>
      </c>
      <c r="G35" s="113">
        <v>0</v>
      </c>
      <c r="H35" s="113">
        <v>0</v>
      </c>
      <c r="I35" s="136" t="s">
        <v>494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177</v>
      </c>
      <c r="B36" s="122">
        <v>0</v>
      </c>
      <c r="C36" s="113">
        <v>0</v>
      </c>
      <c r="D36" s="113">
        <v>0</v>
      </c>
      <c r="E36" s="134" t="s">
        <v>494</v>
      </c>
      <c r="F36" s="135">
        <v>0</v>
      </c>
      <c r="G36" s="113">
        <v>0</v>
      </c>
      <c r="H36" s="113">
        <v>0</v>
      </c>
      <c r="I36" s="136" t="s">
        <v>494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178</v>
      </c>
      <c r="B37" s="122">
        <v>0</v>
      </c>
      <c r="C37" s="113">
        <v>0</v>
      </c>
      <c r="D37" s="113">
        <v>0</v>
      </c>
      <c r="E37" s="134" t="s">
        <v>494</v>
      </c>
      <c r="F37" s="135">
        <v>0</v>
      </c>
      <c r="G37" s="113">
        <v>0</v>
      </c>
      <c r="H37" s="113">
        <v>0</v>
      </c>
      <c r="I37" s="136" t="s">
        <v>494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50" t="s">
        <v>241</v>
      </c>
      <c r="B38" s="251">
        <v>0</v>
      </c>
      <c r="C38" s="252">
        <v>0</v>
      </c>
      <c r="D38" s="252">
        <v>0</v>
      </c>
      <c r="E38" s="253"/>
      <c r="F38" s="254">
        <v>0</v>
      </c>
      <c r="G38" s="252">
        <v>0</v>
      </c>
      <c r="H38" s="252">
        <v>0</v>
      </c>
      <c r="I38" s="255"/>
      <c r="J38" s="158"/>
      <c r="K38" s="158"/>
      <c r="L38" s="258">
        <f>D38-B38</f>
        <v>0</v>
      </c>
      <c r="M38" s="259">
        <f>H38-F38</f>
        <v>0</v>
      </c>
    </row>
    <row r="39" spans="1:13" ht="14.4" customHeight="1" collapsed="1" thickBot="1" x14ac:dyDescent="0.35">
      <c r="A39" s="165" t="s">
        <v>6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3"/>
      <c r="B40" s="373"/>
      <c r="C40" s="373"/>
      <c r="D40" s="373"/>
      <c r="E40" s="374"/>
      <c r="F40" s="373"/>
      <c r="G40" s="373"/>
      <c r="H40" s="373"/>
      <c r="I40" s="375"/>
      <c r="J40" s="373"/>
      <c r="K40" s="373"/>
      <c r="L40" s="373"/>
      <c r="M40" s="373"/>
    </row>
    <row r="41" spans="1:13" ht="14.4" customHeight="1" x14ac:dyDescent="0.3">
      <c r="A41" s="268" t="s">
        <v>239</v>
      </c>
      <c r="B41" s="373"/>
      <c r="C41" s="373"/>
      <c r="D41" s="373"/>
      <c r="E41" s="374"/>
      <c r="F41" s="373"/>
      <c r="G41" s="373"/>
      <c r="H41" s="373"/>
      <c r="I41" s="375"/>
      <c r="J41" s="373"/>
      <c r="K41" s="373"/>
      <c r="L41" s="373"/>
      <c r="M41" s="373"/>
    </row>
    <row r="42" spans="1:13" ht="14.4" customHeight="1" x14ac:dyDescent="0.3">
      <c r="A42" s="249" t="s">
        <v>240</v>
      </c>
      <c r="B42" s="373"/>
      <c r="C42" s="373"/>
      <c r="D42" s="373"/>
      <c r="E42" s="374"/>
      <c r="F42" s="373"/>
      <c r="G42" s="373"/>
      <c r="H42" s="373"/>
      <c r="I42" s="375"/>
      <c r="J42" s="373"/>
      <c r="K42" s="373"/>
      <c r="L42" s="373"/>
      <c r="M42" s="37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7" t="s">
        <v>118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89" t="s">
        <v>298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8"/>
      <c r="C3" s="37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8"/>
      <c r="C4" s="378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8"/>
      <c r="C5" s="378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8"/>
      <c r="C6" s="378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8"/>
      <c r="C7" s="378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8"/>
      <c r="C8" s="378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8"/>
      <c r="C9" s="378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8"/>
      <c r="C10" s="378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8"/>
      <c r="C11" s="378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8"/>
      <c r="C12" s="378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8"/>
      <c r="C13" s="378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8"/>
      <c r="C14" s="378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8"/>
      <c r="C15" s="378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8"/>
      <c r="C16" s="378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8"/>
      <c r="C17" s="378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8"/>
      <c r="C18" s="378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8"/>
      <c r="C19" s="378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8"/>
      <c r="C20" s="378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8"/>
      <c r="C21" s="378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8"/>
      <c r="C22" s="378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8"/>
      <c r="C23" s="378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8"/>
      <c r="C24" s="3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8"/>
      <c r="C25" s="378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8"/>
      <c r="C26" s="378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8"/>
      <c r="C27" s="378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8"/>
      <c r="C28" s="378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8"/>
      <c r="C29" s="378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8"/>
      <c r="C30" s="378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4" t="s">
        <v>86</v>
      </c>
      <c r="C31" s="565"/>
      <c r="D31" s="565"/>
      <c r="E31" s="566"/>
      <c r="F31" s="171" t="s">
        <v>86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70</v>
      </c>
      <c r="B32" s="172" t="s">
        <v>89</v>
      </c>
      <c r="C32" s="173" t="s">
        <v>90</v>
      </c>
      <c r="D32" s="173" t="s">
        <v>91</v>
      </c>
      <c r="E32" s="174" t="s">
        <v>5</v>
      </c>
      <c r="F32" s="175" t="s">
        <v>92</v>
      </c>
      <c r="G32" s="379"/>
      <c r="H32" s="379" t="s">
        <v>119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106</v>
      </c>
      <c r="B33" s="206">
        <v>646.45000000000005</v>
      </c>
      <c r="C33" s="206">
        <v>837</v>
      </c>
      <c r="D33" s="84">
        <f>IF(C33="","",C33-B33)</f>
        <v>190.54999999999995</v>
      </c>
      <c r="E33" s="85">
        <f>IF(C33="","",C33/B33)</f>
        <v>1.2947637094902931</v>
      </c>
      <c r="F33" s="86">
        <v>342</v>
      </c>
      <c r="G33" s="379">
        <v>0</v>
      </c>
      <c r="H33" s="380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107</v>
      </c>
      <c r="B34" s="207">
        <v>1866.19</v>
      </c>
      <c r="C34" s="207">
        <v>2646</v>
      </c>
      <c r="D34" s="87">
        <f t="shared" ref="D34:D45" si="0">IF(C34="","",C34-B34)</f>
        <v>779.81</v>
      </c>
      <c r="E34" s="88">
        <f t="shared" ref="E34:E45" si="1">IF(C34="","",C34/B34)</f>
        <v>1.4178620612049149</v>
      </c>
      <c r="F34" s="89">
        <v>1176.76</v>
      </c>
      <c r="G34" s="379">
        <v>1</v>
      </c>
      <c r="H34" s="380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108</v>
      </c>
      <c r="B35" s="207"/>
      <c r="C35" s="207"/>
      <c r="D35" s="87" t="str">
        <f t="shared" si="0"/>
        <v/>
      </c>
      <c r="E35" s="88" t="str">
        <f t="shared" si="1"/>
        <v/>
      </c>
      <c r="F35" s="89"/>
      <c r="G35" s="381"/>
      <c r="H35" s="381"/>
      <c r="I35" s="80"/>
      <c r="J35" s="80"/>
      <c r="K35" s="80"/>
      <c r="L35" s="80"/>
      <c r="M35" s="80"/>
    </row>
    <row r="36" spans="1:13" ht="14.4" customHeight="1" x14ac:dyDescent="0.3">
      <c r="A36" s="177" t="s">
        <v>109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81"/>
      <c r="H36" s="381"/>
      <c r="I36" s="80"/>
      <c r="J36" s="80"/>
      <c r="K36" s="80"/>
      <c r="L36" s="80"/>
      <c r="M36" s="80"/>
    </row>
    <row r="37" spans="1:13" ht="14.4" customHeight="1" x14ac:dyDescent="0.3">
      <c r="A37" s="177" t="s">
        <v>110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81"/>
      <c r="H37" s="381"/>
      <c r="I37" s="80"/>
      <c r="J37" s="80"/>
      <c r="K37" s="80"/>
      <c r="L37" s="80"/>
      <c r="M37" s="80"/>
    </row>
    <row r="38" spans="1:13" ht="14.4" customHeight="1" x14ac:dyDescent="0.3">
      <c r="A38" s="177" t="s">
        <v>111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81"/>
      <c r="H38" s="381"/>
      <c r="I38" s="80"/>
      <c r="J38" s="80"/>
      <c r="K38" s="80"/>
      <c r="L38" s="80"/>
      <c r="M38" s="80"/>
    </row>
    <row r="39" spans="1:13" ht="14.4" customHeight="1" x14ac:dyDescent="0.3">
      <c r="A39" s="177" t="s">
        <v>112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81"/>
      <c r="H39" s="381"/>
      <c r="I39" s="80"/>
      <c r="J39" s="80"/>
      <c r="K39" s="80"/>
      <c r="L39" s="80"/>
      <c r="M39" s="80"/>
    </row>
    <row r="40" spans="1:13" ht="14.4" customHeight="1" x14ac:dyDescent="0.3">
      <c r="A40" s="177" t="s">
        <v>113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81"/>
      <c r="H40" s="381"/>
      <c r="I40" s="80"/>
      <c r="J40" s="80"/>
      <c r="K40" s="80"/>
      <c r="L40" s="80"/>
      <c r="M40" s="80"/>
    </row>
    <row r="41" spans="1:13" ht="14.4" customHeight="1" x14ac:dyDescent="0.3">
      <c r="A41" s="177" t="s">
        <v>114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81"/>
      <c r="H41" s="381"/>
      <c r="I41" s="80"/>
      <c r="J41" s="80"/>
      <c r="K41" s="80"/>
      <c r="L41" s="80"/>
      <c r="M41" s="80"/>
    </row>
    <row r="42" spans="1:13" ht="14.4" customHeight="1" x14ac:dyDescent="0.3">
      <c r="A42" s="177" t="s">
        <v>115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81"/>
      <c r="H42" s="381"/>
      <c r="I42" s="80"/>
      <c r="J42" s="80"/>
      <c r="K42" s="80"/>
      <c r="L42" s="80"/>
      <c r="M42" s="80"/>
    </row>
    <row r="43" spans="1:13" ht="14.4" customHeight="1" x14ac:dyDescent="0.3">
      <c r="A43" s="177" t="s">
        <v>116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81"/>
      <c r="H43" s="381"/>
      <c r="I43" s="80"/>
      <c r="J43" s="80"/>
      <c r="K43" s="80"/>
      <c r="L43" s="80"/>
      <c r="M43" s="80"/>
    </row>
    <row r="44" spans="1:13" ht="14.4" customHeight="1" x14ac:dyDescent="0.3">
      <c r="A44" s="177" t="s">
        <v>117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81"/>
      <c r="H44" s="381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120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81"/>
      <c r="H45" s="381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3" customWidth="1"/>
    <col min="3" max="3" width="5.88671875" style="223" customWidth="1"/>
    <col min="4" max="4" width="7.6640625" style="223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3" customWidth="1"/>
    <col min="20" max="20" width="9.6640625" style="223" customWidth="1"/>
    <col min="21" max="21" width="7.6640625" style="22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7" customFormat="1" ht="18.600000000000001" customHeight="1" thickBot="1" x14ac:dyDescent="0.4">
      <c r="A1" s="520" t="s">
        <v>2851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4.4" customHeight="1" thickBot="1" x14ac:dyDescent="0.35">
      <c r="A2" s="389" t="s">
        <v>298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2"/>
      <c r="Q2" s="382"/>
      <c r="R2" s="382"/>
      <c r="S2" s="383"/>
      <c r="T2" s="383"/>
      <c r="U2" s="383"/>
      <c r="V2" s="382"/>
      <c r="W2" s="384"/>
    </row>
    <row r="3" spans="1:23" s="94" customFormat="1" ht="14.4" customHeight="1" x14ac:dyDescent="0.3">
      <c r="A3" s="573" t="s">
        <v>78</v>
      </c>
      <c r="B3" s="574">
        <v>2012</v>
      </c>
      <c r="C3" s="575"/>
      <c r="D3" s="576"/>
      <c r="E3" s="574">
        <v>2013</v>
      </c>
      <c r="F3" s="575"/>
      <c r="G3" s="576"/>
      <c r="H3" s="574">
        <v>2014</v>
      </c>
      <c r="I3" s="575"/>
      <c r="J3" s="576"/>
      <c r="K3" s="577" t="s">
        <v>79</v>
      </c>
      <c r="L3" s="569" t="s">
        <v>80</v>
      </c>
      <c r="M3" s="569" t="s">
        <v>81</v>
      </c>
      <c r="N3" s="569" t="s">
        <v>82</v>
      </c>
      <c r="O3" s="276" t="s">
        <v>83</v>
      </c>
      <c r="P3" s="570" t="s">
        <v>84</v>
      </c>
      <c r="Q3" s="571" t="s">
        <v>85</v>
      </c>
      <c r="R3" s="572"/>
      <c r="S3" s="567" t="s">
        <v>86</v>
      </c>
      <c r="T3" s="568"/>
      <c r="U3" s="568"/>
      <c r="V3" s="568"/>
      <c r="W3" s="224" t="s">
        <v>86</v>
      </c>
    </row>
    <row r="4" spans="1:23" s="95" customFormat="1" ht="14.4" customHeight="1" thickBot="1" x14ac:dyDescent="0.35">
      <c r="A4" s="777"/>
      <c r="B4" s="778" t="s">
        <v>87</v>
      </c>
      <c r="C4" s="779" t="s">
        <v>75</v>
      </c>
      <c r="D4" s="780" t="s">
        <v>88</v>
      </c>
      <c r="E4" s="778" t="s">
        <v>87</v>
      </c>
      <c r="F4" s="779" t="s">
        <v>75</v>
      </c>
      <c r="G4" s="780" t="s">
        <v>88</v>
      </c>
      <c r="H4" s="778" t="s">
        <v>87</v>
      </c>
      <c r="I4" s="779" t="s">
        <v>75</v>
      </c>
      <c r="J4" s="780" t="s">
        <v>88</v>
      </c>
      <c r="K4" s="781"/>
      <c r="L4" s="782"/>
      <c r="M4" s="782"/>
      <c r="N4" s="782"/>
      <c r="O4" s="783"/>
      <c r="P4" s="784"/>
      <c r="Q4" s="785" t="s">
        <v>76</v>
      </c>
      <c r="R4" s="786" t="s">
        <v>75</v>
      </c>
      <c r="S4" s="787" t="s">
        <v>89</v>
      </c>
      <c r="T4" s="788" t="s">
        <v>90</v>
      </c>
      <c r="U4" s="788" t="s">
        <v>91</v>
      </c>
      <c r="V4" s="789" t="s">
        <v>5</v>
      </c>
      <c r="W4" s="790" t="s">
        <v>92</v>
      </c>
    </row>
    <row r="5" spans="1:23" ht="14.4" customHeight="1" x14ac:dyDescent="0.3">
      <c r="A5" s="820" t="s">
        <v>2764</v>
      </c>
      <c r="B5" s="791"/>
      <c r="C5" s="792"/>
      <c r="D5" s="793"/>
      <c r="E5" s="794">
        <v>2</v>
      </c>
      <c r="F5" s="795">
        <v>1.67</v>
      </c>
      <c r="G5" s="796">
        <v>19.5</v>
      </c>
      <c r="H5" s="797"/>
      <c r="I5" s="798"/>
      <c r="J5" s="799"/>
      <c r="K5" s="800">
        <v>0.84</v>
      </c>
      <c r="L5" s="797">
        <v>2</v>
      </c>
      <c r="M5" s="797">
        <v>22</v>
      </c>
      <c r="N5" s="801">
        <v>7.44</v>
      </c>
      <c r="O5" s="797" t="s">
        <v>2765</v>
      </c>
      <c r="P5" s="802" t="s">
        <v>2766</v>
      </c>
      <c r="Q5" s="803">
        <f>H5-B5</f>
        <v>0</v>
      </c>
      <c r="R5" s="803">
        <f>I5-C5</f>
        <v>0</v>
      </c>
      <c r="S5" s="791" t="str">
        <f>IF(H5=0,"",H5*N5)</f>
        <v/>
      </c>
      <c r="T5" s="791" t="str">
        <f>IF(H5=0,"",H5*J5)</f>
        <v/>
      </c>
      <c r="U5" s="791" t="str">
        <f>IF(H5=0,"",T5-S5)</f>
        <v/>
      </c>
      <c r="V5" s="804" t="str">
        <f>IF(H5=0,"",T5/S5)</f>
        <v/>
      </c>
      <c r="W5" s="805"/>
    </row>
    <row r="6" spans="1:23" ht="14.4" customHeight="1" x14ac:dyDescent="0.3">
      <c r="A6" s="821" t="s">
        <v>2767</v>
      </c>
      <c r="B6" s="806"/>
      <c r="C6" s="807"/>
      <c r="D6" s="775"/>
      <c r="E6" s="808"/>
      <c r="F6" s="809"/>
      <c r="G6" s="761"/>
      <c r="H6" s="810">
        <v>1</v>
      </c>
      <c r="I6" s="811">
        <v>1</v>
      </c>
      <c r="J6" s="762">
        <v>21</v>
      </c>
      <c r="K6" s="812">
        <v>1</v>
      </c>
      <c r="L6" s="810">
        <v>3</v>
      </c>
      <c r="M6" s="810">
        <v>28</v>
      </c>
      <c r="N6" s="813">
        <v>9.44</v>
      </c>
      <c r="O6" s="810" t="s">
        <v>2765</v>
      </c>
      <c r="P6" s="814" t="s">
        <v>2768</v>
      </c>
      <c r="Q6" s="815">
        <f t="shared" ref="Q6:R47" si="0">H6-B6</f>
        <v>1</v>
      </c>
      <c r="R6" s="815">
        <f t="shared" si="0"/>
        <v>1</v>
      </c>
      <c r="S6" s="806">
        <f t="shared" ref="S6:S47" si="1">IF(H6=0,"",H6*N6)</f>
        <v>9.44</v>
      </c>
      <c r="T6" s="806">
        <f t="shared" ref="T6:T47" si="2">IF(H6=0,"",H6*J6)</f>
        <v>21</v>
      </c>
      <c r="U6" s="806">
        <f t="shared" ref="U6:U47" si="3">IF(H6=0,"",T6-S6)</f>
        <v>11.56</v>
      </c>
      <c r="V6" s="816">
        <f t="shared" ref="V6:V47" si="4">IF(H6=0,"",T6/S6)</f>
        <v>2.2245762711864407</v>
      </c>
      <c r="W6" s="763">
        <v>12</v>
      </c>
    </row>
    <row r="7" spans="1:23" ht="14.4" customHeight="1" x14ac:dyDescent="0.3">
      <c r="A7" s="822" t="s">
        <v>2769</v>
      </c>
      <c r="B7" s="770"/>
      <c r="C7" s="771"/>
      <c r="D7" s="772"/>
      <c r="E7" s="751">
        <v>3</v>
      </c>
      <c r="F7" s="752">
        <v>9.73</v>
      </c>
      <c r="G7" s="753">
        <v>26.7</v>
      </c>
      <c r="H7" s="754"/>
      <c r="I7" s="755"/>
      <c r="J7" s="756"/>
      <c r="K7" s="757">
        <v>2.5</v>
      </c>
      <c r="L7" s="754">
        <v>4</v>
      </c>
      <c r="M7" s="754">
        <v>33</v>
      </c>
      <c r="N7" s="758">
        <v>10.84</v>
      </c>
      <c r="O7" s="754" t="s">
        <v>2765</v>
      </c>
      <c r="P7" s="773" t="s">
        <v>2770</v>
      </c>
      <c r="Q7" s="759">
        <f t="shared" si="0"/>
        <v>0</v>
      </c>
      <c r="R7" s="759">
        <f t="shared" si="0"/>
        <v>0</v>
      </c>
      <c r="S7" s="770" t="str">
        <f t="shared" si="1"/>
        <v/>
      </c>
      <c r="T7" s="770" t="str">
        <f t="shared" si="2"/>
        <v/>
      </c>
      <c r="U7" s="770" t="str">
        <f t="shared" si="3"/>
        <v/>
      </c>
      <c r="V7" s="774" t="str">
        <f t="shared" si="4"/>
        <v/>
      </c>
      <c r="W7" s="760"/>
    </row>
    <row r="8" spans="1:23" ht="14.4" customHeight="1" x14ac:dyDescent="0.3">
      <c r="A8" s="822" t="s">
        <v>2771</v>
      </c>
      <c r="B8" s="770"/>
      <c r="C8" s="771"/>
      <c r="D8" s="772"/>
      <c r="E8" s="776"/>
      <c r="F8" s="755"/>
      <c r="G8" s="756"/>
      <c r="H8" s="751">
        <v>1</v>
      </c>
      <c r="I8" s="752">
        <v>2.25</v>
      </c>
      <c r="J8" s="764">
        <v>39</v>
      </c>
      <c r="K8" s="757">
        <v>0.64</v>
      </c>
      <c r="L8" s="754">
        <v>2</v>
      </c>
      <c r="M8" s="754">
        <v>16</v>
      </c>
      <c r="N8" s="758">
        <v>5.45</v>
      </c>
      <c r="O8" s="754" t="s">
        <v>2765</v>
      </c>
      <c r="P8" s="773" t="s">
        <v>2772</v>
      </c>
      <c r="Q8" s="759">
        <f t="shared" si="0"/>
        <v>1</v>
      </c>
      <c r="R8" s="759">
        <f t="shared" si="0"/>
        <v>2.25</v>
      </c>
      <c r="S8" s="770">
        <f t="shared" si="1"/>
        <v>5.45</v>
      </c>
      <c r="T8" s="770">
        <f t="shared" si="2"/>
        <v>39</v>
      </c>
      <c r="U8" s="770">
        <f t="shared" si="3"/>
        <v>33.549999999999997</v>
      </c>
      <c r="V8" s="774">
        <f t="shared" si="4"/>
        <v>7.1559633027522933</v>
      </c>
      <c r="W8" s="760">
        <v>34</v>
      </c>
    </row>
    <row r="9" spans="1:23" ht="14.4" customHeight="1" x14ac:dyDescent="0.3">
      <c r="A9" s="822" t="s">
        <v>2773</v>
      </c>
      <c r="B9" s="765">
        <v>1</v>
      </c>
      <c r="C9" s="766">
        <v>0.62</v>
      </c>
      <c r="D9" s="767">
        <v>13</v>
      </c>
      <c r="E9" s="776"/>
      <c r="F9" s="755"/>
      <c r="G9" s="756"/>
      <c r="H9" s="754"/>
      <c r="I9" s="755"/>
      <c r="J9" s="756"/>
      <c r="K9" s="757">
        <v>0.57999999999999996</v>
      </c>
      <c r="L9" s="754">
        <v>2</v>
      </c>
      <c r="M9" s="754">
        <v>17</v>
      </c>
      <c r="N9" s="758">
        <v>5.55</v>
      </c>
      <c r="O9" s="754" t="s">
        <v>2765</v>
      </c>
      <c r="P9" s="773" t="s">
        <v>2774</v>
      </c>
      <c r="Q9" s="759">
        <f t="shared" si="0"/>
        <v>-1</v>
      </c>
      <c r="R9" s="759">
        <f t="shared" si="0"/>
        <v>-0.62</v>
      </c>
      <c r="S9" s="770" t="str">
        <f t="shared" si="1"/>
        <v/>
      </c>
      <c r="T9" s="770" t="str">
        <f t="shared" si="2"/>
        <v/>
      </c>
      <c r="U9" s="770" t="str">
        <f t="shared" si="3"/>
        <v/>
      </c>
      <c r="V9" s="774" t="str">
        <f t="shared" si="4"/>
        <v/>
      </c>
      <c r="W9" s="760"/>
    </row>
    <row r="10" spans="1:23" ht="14.4" customHeight="1" x14ac:dyDescent="0.3">
      <c r="A10" s="822" t="s">
        <v>2775</v>
      </c>
      <c r="B10" s="765">
        <v>1</v>
      </c>
      <c r="C10" s="766">
        <v>0.57999999999999996</v>
      </c>
      <c r="D10" s="767">
        <v>11</v>
      </c>
      <c r="E10" s="776"/>
      <c r="F10" s="755"/>
      <c r="G10" s="756"/>
      <c r="H10" s="754"/>
      <c r="I10" s="755"/>
      <c r="J10" s="756"/>
      <c r="K10" s="757">
        <v>0.57999999999999996</v>
      </c>
      <c r="L10" s="754">
        <v>3</v>
      </c>
      <c r="M10" s="754">
        <v>23</v>
      </c>
      <c r="N10" s="758">
        <v>7.73</v>
      </c>
      <c r="O10" s="754" t="s">
        <v>2765</v>
      </c>
      <c r="P10" s="773" t="s">
        <v>2776</v>
      </c>
      <c r="Q10" s="759">
        <f t="shared" si="0"/>
        <v>-1</v>
      </c>
      <c r="R10" s="759">
        <f t="shared" si="0"/>
        <v>-0.57999999999999996</v>
      </c>
      <c r="S10" s="770" t="str">
        <f t="shared" si="1"/>
        <v/>
      </c>
      <c r="T10" s="770" t="str">
        <f t="shared" si="2"/>
        <v/>
      </c>
      <c r="U10" s="770" t="str">
        <f t="shared" si="3"/>
        <v/>
      </c>
      <c r="V10" s="774" t="str">
        <f t="shared" si="4"/>
        <v/>
      </c>
      <c r="W10" s="760"/>
    </row>
    <row r="11" spans="1:23" ht="14.4" customHeight="1" x14ac:dyDescent="0.3">
      <c r="A11" s="822" t="s">
        <v>2777</v>
      </c>
      <c r="B11" s="770"/>
      <c r="C11" s="771"/>
      <c r="D11" s="772"/>
      <c r="E11" s="776"/>
      <c r="F11" s="755"/>
      <c r="G11" s="756"/>
      <c r="H11" s="751">
        <v>1</v>
      </c>
      <c r="I11" s="752">
        <v>2.73</v>
      </c>
      <c r="J11" s="764">
        <v>51</v>
      </c>
      <c r="K11" s="757">
        <v>0.77</v>
      </c>
      <c r="L11" s="754">
        <v>2</v>
      </c>
      <c r="M11" s="754">
        <v>20</v>
      </c>
      <c r="N11" s="758">
        <v>6.73</v>
      </c>
      <c r="O11" s="754" t="s">
        <v>2765</v>
      </c>
      <c r="P11" s="773" t="s">
        <v>2778</v>
      </c>
      <c r="Q11" s="759">
        <f t="shared" si="0"/>
        <v>1</v>
      </c>
      <c r="R11" s="759">
        <f t="shared" si="0"/>
        <v>2.73</v>
      </c>
      <c r="S11" s="770">
        <f t="shared" si="1"/>
        <v>6.73</v>
      </c>
      <c r="T11" s="770">
        <f t="shared" si="2"/>
        <v>51</v>
      </c>
      <c r="U11" s="770">
        <f t="shared" si="3"/>
        <v>44.269999999999996</v>
      </c>
      <c r="V11" s="774">
        <f t="shared" si="4"/>
        <v>7.578008915304606</v>
      </c>
      <c r="W11" s="760">
        <v>44</v>
      </c>
    </row>
    <row r="12" spans="1:23" ht="14.4" customHeight="1" x14ac:dyDescent="0.3">
      <c r="A12" s="822" t="s">
        <v>2779</v>
      </c>
      <c r="B12" s="765">
        <v>1</v>
      </c>
      <c r="C12" s="766">
        <v>0.71</v>
      </c>
      <c r="D12" s="767">
        <v>12</v>
      </c>
      <c r="E12" s="776"/>
      <c r="F12" s="755"/>
      <c r="G12" s="756"/>
      <c r="H12" s="754"/>
      <c r="I12" s="755"/>
      <c r="J12" s="756"/>
      <c r="K12" s="757">
        <v>0.71</v>
      </c>
      <c r="L12" s="754">
        <v>3</v>
      </c>
      <c r="M12" s="754">
        <v>30</v>
      </c>
      <c r="N12" s="758">
        <v>9.9</v>
      </c>
      <c r="O12" s="754" t="s">
        <v>2765</v>
      </c>
      <c r="P12" s="773" t="s">
        <v>2780</v>
      </c>
      <c r="Q12" s="759">
        <f t="shared" si="0"/>
        <v>-1</v>
      </c>
      <c r="R12" s="759">
        <f t="shared" si="0"/>
        <v>-0.71</v>
      </c>
      <c r="S12" s="770" t="str">
        <f t="shared" si="1"/>
        <v/>
      </c>
      <c r="T12" s="770" t="str">
        <f t="shared" si="2"/>
        <v/>
      </c>
      <c r="U12" s="770" t="str">
        <f t="shared" si="3"/>
        <v/>
      </c>
      <c r="V12" s="774" t="str">
        <f t="shared" si="4"/>
        <v/>
      </c>
      <c r="W12" s="760"/>
    </row>
    <row r="13" spans="1:23" ht="14.4" customHeight="1" x14ac:dyDescent="0.3">
      <c r="A13" s="822" t="s">
        <v>2781</v>
      </c>
      <c r="B13" s="770"/>
      <c r="C13" s="771"/>
      <c r="D13" s="772"/>
      <c r="E13" s="776"/>
      <c r="F13" s="755"/>
      <c r="G13" s="756"/>
      <c r="H13" s="751">
        <v>1</v>
      </c>
      <c r="I13" s="752">
        <v>8.92</v>
      </c>
      <c r="J13" s="753">
        <v>7</v>
      </c>
      <c r="K13" s="757">
        <v>8.92</v>
      </c>
      <c r="L13" s="754">
        <v>3</v>
      </c>
      <c r="M13" s="754">
        <v>31</v>
      </c>
      <c r="N13" s="758">
        <v>10.27</v>
      </c>
      <c r="O13" s="754" t="s">
        <v>2765</v>
      </c>
      <c r="P13" s="773" t="s">
        <v>2782</v>
      </c>
      <c r="Q13" s="759">
        <f t="shared" si="0"/>
        <v>1</v>
      </c>
      <c r="R13" s="759">
        <f t="shared" si="0"/>
        <v>8.92</v>
      </c>
      <c r="S13" s="770">
        <f t="shared" si="1"/>
        <v>10.27</v>
      </c>
      <c r="T13" s="770">
        <f t="shared" si="2"/>
        <v>7</v>
      </c>
      <c r="U13" s="770">
        <f t="shared" si="3"/>
        <v>-3.2699999999999996</v>
      </c>
      <c r="V13" s="774">
        <f t="shared" si="4"/>
        <v>0.6815968841285297</v>
      </c>
      <c r="W13" s="760"/>
    </row>
    <row r="14" spans="1:23" ht="14.4" customHeight="1" x14ac:dyDescent="0.3">
      <c r="A14" s="822" t="s">
        <v>2783</v>
      </c>
      <c r="B14" s="770"/>
      <c r="C14" s="771"/>
      <c r="D14" s="772"/>
      <c r="E14" s="776"/>
      <c r="F14" s="755"/>
      <c r="G14" s="756"/>
      <c r="H14" s="751">
        <v>1</v>
      </c>
      <c r="I14" s="752">
        <v>0.68</v>
      </c>
      <c r="J14" s="764">
        <v>7</v>
      </c>
      <c r="K14" s="757">
        <v>0.68</v>
      </c>
      <c r="L14" s="754">
        <v>2</v>
      </c>
      <c r="M14" s="754">
        <v>17</v>
      </c>
      <c r="N14" s="758">
        <v>5.75</v>
      </c>
      <c r="O14" s="754" t="s">
        <v>2765</v>
      </c>
      <c r="P14" s="773" t="s">
        <v>2784</v>
      </c>
      <c r="Q14" s="759">
        <f t="shared" si="0"/>
        <v>1</v>
      </c>
      <c r="R14" s="759">
        <f t="shared" si="0"/>
        <v>0.68</v>
      </c>
      <c r="S14" s="770">
        <f t="shared" si="1"/>
        <v>5.75</v>
      </c>
      <c r="T14" s="770">
        <f t="shared" si="2"/>
        <v>7</v>
      </c>
      <c r="U14" s="770">
        <f t="shared" si="3"/>
        <v>1.25</v>
      </c>
      <c r="V14" s="774">
        <f t="shared" si="4"/>
        <v>1.2173913043478262</v>
      </c>
      <c r="W14" s="760">
        <v>1</v>
      </c>
    </row>
    <row r="15" spans="1:23" ht="14.4" customHeight="1" x14ac:dyDescent="0.3">
      <c r="A15" s="822" t="s">
        <v>2785</v>
      </c>
      <c r="B15" s="765">
        <v>3</v>
      </c>
      <c r="C15" s="766">
        <v>12.98</v>
      </c>
      <c r="D15" s="767">
        <v>17.3</v>
      </c>
      <c r="E15" s="776"/>
      <c r="F15" s="755"/>
      <c r="G15" s="756"/>
      <c r="H15" s="754"/>
      <c r="I15" s="755"/>
      <c r="J15" s="756"/>
      <c r="K15" s="757">
        <v>2.83</v>
      </c>
      <c r="L15" s="754">
        <v>4</v>
      </c>
      <c r="M15" s="754">
        <v>40</v>
      </c>
      <c r="N15" s="758">
        <v>13.34</v>
      </c>
      <c r="O15" s="754" t="s">
        <v>2765</v>
      </c>
      <c r="P15" s="773" t="s">
        <v>2786</v>
      </c>
      <c r="Q15" s="759">
        <f t="shared" si="0"/>
        <v>-3</v>
      </c>
      <c r="R15" s="759">
        <f t="shared" si="0"/>
        <v>-12.98</v>
      </c>
      <c r="S15" s="770" t="str">
        <f t="shared" si="1"/>
        <v/>
      </c>
      <c r="T15" s="770" t="str">
        <f t="shared" si="2"/>
        <v/>
      </c>
      <c r="U15" s="770" t="str">
        <f t="shared" si="3"/>
        <v/>
      </c>
      <c r="V15" s="774" t="str">
        <f t="shared" si="4"/>
        <v/>
      </c>
      <c r="W15" s="760"/>
    </row>
    <row r="16" spans="1:23" ht="14.4" customHeight="1" x14ac:dyDescent="0.3">
      <c r="A16" s="822" t="s">
        <v>2787</v>
      </c>
      <c r="B16" s="770">
        <v>15</v>
      </c>
      <c r="C16" s="771">
        <v>22.67</v>
      </c>
      <c r="D16" s="772">
        <v>18.5</v>
      </c>
      <c r="E16" s="751">
        <v>13</v>
      </c>
      <c r="F16" s="752">
        <v>20.48</v>
      </c>
      <c r="G16" s="753">
        <v>21.9</v>
      </c>
      <c r="H16" s="754">
        <v>11</v>
      </c>
      <c r="I16" s="755">
        <v>16.100000000000001</v>
      </c>
      <c r="J16" s="756">
        <v>14.5</v>
      </c>
      <c r="K16" s="757">
        <v>1.59</v>
      </c>
      <c r="L16" s="754">
        <v>8</v>
      </c>
      <c r="M16" s="754">
        <v>70</v>
      </c>
      <c r="N16" s="758">
        <v>23.34</v>
      </c>
      <c r="O16" s="754" t="s">
        <v>2765</v>
      </c>
      <c r="P16" s="773" t="s">
        <v>2788</v>
      </c>
      <c r="Q16" s="759">
        <f t="shared" si="0"/>
        <v>-4</v>
      </c>
      <c r="R16" s="759">
        <f t="shared" si="0"/>
        <v>-6.57</v>
      </c>
      <c r="S16" s="770">
        <f t="shared" si="1"/>
        <v>256.74</v>
      </c>
      <c r="T16" s="770">
        <f t="shared" si="2"/>
        <v>159.5</v>
      </c>
      <c r="U16" s="770">
        <f t="shared" si="3"/>
        <v>-97.240000000000009</v>
      </c>
      <c r="V16" s="774">
        <f t="shared" si="4"/>
        <v>0.62125107112253641</v>
      </c>
      <c r="W16" s="760">
        <v>30</v>
      </c>
    </row>
    <row r="17" spans="1:23" ht="14.4" customHeight="1" x14ac:dyDescent="0.3">
      <c r="A17" s="821" t="s">
        <v>2789</v>
      </c>
      <c r="B17" s="806"/>
      <c r="C17" s="807"/>
      <c r="D17" s="775"/>
      <c r="E17" s="808">
        <v>3</v>
      </c>
      <c r="F17" s="809">
        <v>4.7699999999999996</v>
      </c>
      <c r="G17" s="761">
        <v>15.7</v>
      </c>
      <c r="H17" s="810"/>
      <c r="I17" s="811"/>
      <c r="J17" s="768"/>
      <c r="K17" s="812">
        <v>1.59</v>
      </c>
      <c r="L17" s="810">
        <v>8</v>
      </c>
      <c r="M17" s="810">
        <v>70</v>
      </c>
      <c r="N17" s="813">
        <v>23.34</v>
      </c>
      <c r="O17" s="810" t="s">
        <v>2765</v>
      </c>
      <c r="P17" s="814" t="s">
        <v>2790</v>
      </c>
      <c r="Q17" s="815">
        <f t="shared" si="0"/>
        <v>0</v>
      </c>
      <c r="R17" s="815">
        <f t="shared" si="0"/>
        <v>0</v>
      </c>
      <c r="S17" s="806" t="str">
        <f t="shared" si="1"/>
        <v/>
      </c>
      <c r="T17" s="806" t="str">
        <f t="shared" si="2"/>
        <v/>
      </c>
      <c r="U17" s="806" t="str">
        <f t="shared" si="3"/>
        <v/>
      </c>
      <c r="V17" s="816" t="str">
        <f t="shared" si="4"/>
        <v/>
      </c>
      <c r="W17" s="763"/>
    </row>
    <row r="18" spans="1:23" ht="14.4" customHeight="1" x14ac:dyDescent="0.3">
      <c r="A18" s="821" t="s">
        <v>2791</v>
      </c>
      <c r="B18" s="806">
        <v>2</v>
      </c>
      <c r="C18" s="807">
        <v>3.44</v>
      </c>
      <c r="D18" s="775">
        <v>32</v>
      </c>
      <c r="E18" s="808">
        <v>2</v>
      </c>
      <c r="F18" s="809">
        <v>3.44</v>
      </c>
      <c r="G18" s="761">
        <v>28.5</v>
      </c>
      <c r="H18" s="810">
        <v>1</v>
      </c>
      <c r="I18" s="811">
        <v>1.72</v>
      </c>
      <c r="J18" s="762">
        <v>40</v>
      </c>
      <c r="K18" s="812">
        <v>1.72</v>
      </c>
      <c r="L18" s="810">
        <v>7</v>
      </c>
      <c r="M18" s="810">
        <v>64</v>
      </c>
      <c r="N18" s="813">
        <v>21.47</v>
      </c>
      <c r="O18" s="810" t="s">
        <v>2765</v>
      </c>
      <c r="P18" s="814" t="s">
        <v>2792</v>
      </c>
      <c r="Q18" s="815">
        <f t="shared" si="0"/>
        <v>-1</v>
      </c>
      <c r="R18" s="815">
        <f t="shared" si="0"/>
        <v>-1.72</v>
      </c>
      <c r="S18" s="806">
        <f t="shared" si="1"/>
        <v>21.47</v>
      </c>
      <c r="T18" s="806">
        <f t="shared" si="2"/>
        <v>40</v>
      </c>
      <c r="U18" s="806">
        <f t="shared" si="3"/>
        <v>18.53</v>
      </c>
      <c r="V18" s="816">
        <f t="shared" si="4"/>
        <v>1.8630647414997672</v>
      </c>
      <c r="W18" s="763">
        <v>19</v>
      </c>
    </row>
    <row r="19" spans="1:23" ht="14.4" customHeight="1" x14ac:dyDescent="0.3">
      <c r="A19" s="822" t="s">
        <v>2793</v>
      </c>
      <c r="B19" s="770">
        <v>3</v>
      </c>
      <c r="C19" s="771">
        <v>3.97</v>
      </c>
      <c r="D19" s="772">
        <v>31.7</v>
      </c>
      <c r="E19" s="751">
        <v>6</v>
      </c>
      <c r="F19" s="752">
        <v>7.92</v>
      </c>
      <c r="G19" s="753">
        <v>20.3</v>
      </c>
      <c r="H19" s="754">
        <v>5</v>
      </c>
      <c r="I19" s="755">
        <v>6.6</v>
      </c>
      <c r="J19" s="756">
        <v>14</v>
      </c>
      <c r="K19" s="757">
        <v>1.32</v>
      </c>
      <c r="L19" s="754">
        <v>6</v>
      </c>
      <c r="M19" s="754">
        <v>58</v>
      </c>
      <c r="N19" s="758">
        <v>19.47</v>
      </c>
      <c r="O19" s="754" t="s">
        <v>2765</v>
      </c>
      <c r="P19" s="773" t="s">
        <v>2794</v>
      </c>
      <c r="Q19" s="759">
        <f t="shared" si="0"/>
        <v>2</v>
      </c>
      <c r="R19" s="759">
        <f t="shared" si="0"/>
        <v>2.6299999999999994</v>
      </c>
      <c r="S19" s="770">
        <f t="shared" si="1"/>
        <v>97.35</v>
      </c>
      <c r="T19" s="770">
        <f t="shared" si="2"/>
        <v>70</v>
      </c>
      <c r="U19" s="770">
        <f t="shared" si="3"/>
        <v>-27.349999999999994</v>
      </c>
      <c r="V19" s="774">
        <f t="shared" si="4"/>
        <v>0.71905495634309202</v>
      </c>
      <c r="W19" s="760"/>
    </row>
    <row r="20" spans="1:23" ht="14.4" customHeight="1" x14ac:dyDescent="0.3">
      <c r="A20" s="821" t="s">
        <v>2795</v>
      </c>
      <c r="B20" s="806">
        <v>6</v>
      </c>
      <c r="C20" s="807">
        <v>7.92</v>
      </c>
      <c r="D20" s="775">
        <v>20.7</v>
      </c>
      <c r="E20" s="808">
        <v>3</v>
      </c>
      <c r="F20" s="809">
        <v>3.96</v>
      </c>
      <c r="G20" s="761">
        <v>25.3</v>
      </c>
      <c r="H20" s="810">
        <v>3</v>
      </c>
      <c r="I20" s="811">
        <v>3.32</v>
      </c>
      <c r="J20" s="768">
        <v>17</v>
      </c>
      <c r="K20" s="812">
        <v>1.32</v>
      </c>
      <c r="L20" s="810">
        <v>6</v>
      </c>
      <c r="M20" s="810">
        <v>58</v>
      </c>
      <c r="N20" s="813">
        <v>19.47</v>
      </c>
      <c r="O20" s="810" t="s">
        <v>2765</v>
      </c>
      <c r="P20" s="814" t="s">
        <v>2796</v>
      </c>
      <c r="Q20" s="815">
        <f t="shared" si="0"/>
        <v>-3</v>
      </c>
      <c r="R20" s="815">
        <f t="shared" si="0"/>
        <v>-4.5999999999999996</v>
      </c>
      <c r="S20" s="806">
        <f t="shared" si="1"/>
        <v>58.41</v>
      </c>
      <c r="T20" s="806">
        <f t="shared" si="2"/>
        <v>51</v>
      </c>
      <c r="U20" s="806">
        <f t="shared" si="3"/>
        <v>-7.4099999999999966</v>
      </c>
      <c r="V20" s="816">
        <f t="shared" si="4"/>
        <v>0.87313816127375454</v>
      </c>
      <c r="W20" s="763">
        <v>13</v>
      </c>
    </row>
    <row r="21" spans="1:23" ht="14.4" customHeight="1" x14ac:dyDescent="0.3">
      <c r="A21" s="821" t="s">
        <v>2797</v>
      </c>
      <c r="B21" s="806">
        <v>2</v>
      </c>
      <c r="C21" s="807">
        <v>3</v>
      </c>
      <c r="D21" s="775">
        <v>34.5</v>
      </c>
      <c r="E21" s="808">
        <v>3</v>
      </c>
      <c r="F21" s="809">
        <v>4.3600000000000003</v>
      </c>
      <c r="G21" s="761">
        <v>22</v>
      </c>
      <c r="H21" s="810">
        <v>1</v>
      </c>
      <c r="I21" s="811">
        <v>1.45</v>
      </c>
      <c r="J21" s="762">
        <v>38</v>
      </c>
      <c r="K21" s="812">
        <v>1.45</v>
      </c>
      <c r="L21" s="810">
        <v>6</v>
      </c>
      <c r="M21" s="810">
        <v>55</v>
      </c>
      <c r="N21" s="813">
        <v>18.3</v>
      </c>
      <c r="O21" s="810" t="s">
        <v>2765</v>
      </c>
      <c r="P21" s="814" t="s">
        <v>2798</v>
      </c>
      <c r="Q21" s="815">
        <f t="shared" si="0"/>
        <v>-1</v>
      </c>
      <c r="R21" s="815">
        <f t="shared" si="0"/>
        <v>-1.55</v>
      </c>
      <c r="S21" s="806">
        <f t="shared" si="1"/>
        <v>18.3</v>
      </c>
      <c r="T21" s="806">
        <f t="shared" si="2"/>
        <v>38</v>
      </c>
      <c r="U21" s="806">
        <f t="shared" si="3"/>
        <v>19.7</v>
      </c>
      <c r="V21" s="816">
        <f t="shared" si="4"/>
        <v>2.0765027322404372</v>
      </c>
      <c r="W21" s="763">
        <v>20</v>
      </c>
    </row>
    <row r="22" spans="1:23" ht="14.4" customHeight="1" x14ac:dyDescent="0.3">
      <c r="A22" s="822" t="s">
        <v>2799</v>
      </c>
      <c r="B22" s="765">
        <v>14</v>
      </c>
      <c r="C22" s="766">
        <v>12.52</v>
      </c>
      <c r="D22" s="767">
        <v>20.6</v>
      </c>
      <c r="E22" s="776">
        <v>6</v>
      </c>
      <c r="F22" s="755">
        <v>5.35</v>
      </c>
      <c r="G22" s="756">
        <v>22.8</v>
      </c>
      <c r="H22" s="754">
        <v>5</v>
      </c>
      <c r="I22" s="755">
        <v>4.7699999999999996</v>
      </c>
      <c r="J22" s="764">
        <v>21.8</v>
      </c>
      <c r="K22" s="757">
        <v>0.95</v>
      </c>
      <c r="L22" s="754">
        <v>5</v>
      </c>
      <c r="M22" s="754">
        <v>41</v>
      </c>
      <c r="N22" s="758">
        <v>13.61</v>
      </c>
      <c r="O22" s="754" t="s">
        <v>2765</v>
      </c>
      <c r="P22" s="773" t="s">
        <v>2800</v>
      </c>
      <c r="Q22" s="759">
        <f t="shared" si="0"/>
        <v>-9</v>
      </c>
      <c r="R22" s="759">
        <f t="shared" si="0"/>
        <v>-7.75</v>
      </c>
      <c r="S22" s="770">
        <f t="shared" si="1"/>
        <v>68.05</v>
      </c>
      <c r="T22" s="770">
        <f t="shared" si="2"/>
        <v>109</v>
      </c>
      <c r="U22" s="770">
        <f t="shared" si="3"/>
        <v>40.950000000000003</v>
      </c>
      <c r="V22" s="774">
        <f t="shared" si="4"/>
        <v>1.6017634092578987</v>
      </c>
      <c r="W22" s="760">
        <v>48</v>
      </c>
    </row>
    <row r="23" spans="1:23" ht="14.4" customHeight="1" x14ac:dyDescent="0.3">
      <c r="A23" s="821" t="s">
        <v>2801</v>
      </c>
      <c r="B23" s="817">
        <v>1</v>
      </c>
      <c r="C23" s="818">
        <v>0.95</v>
      </c>
      <c r="D23" s="769">
        <v>11</v>
      </c>
      <c r="E23" s="819"/>
      <c r="F23" s="811"/>
      <c r="G23" s="768"/>
      <c r="H23" s="810">
        <v>1</v>
      </c>
      <c r="I23" s="811">
        <v>0.95</v>
      </c>
      <c r="J23" s="762">
        <v>39</v>
      </c>
      <c r="K23" s="812">
        <v>0.95</v>
      </c>
      <c r="L23" s="810">
        <v>5</v>
      </c>
      <c r="M23" s="810">
        <v>41</v>
      </c>
      <c r="N23" s="813">
        <v>13.61</v>
      </c>
      <c r="O23" s="810" t="s">
        <v>2765</v>
      </c>
      <c r="P23" s="814" t="s">
        <v>2802</v>
      </c>
      <c r="Q23" s="815">
        <f t="shared" si="0"/>
        <v>0</v>
      </c>
      <c r="R23" s="815">
        <f t="shared" si="0"/>
        <v>0</v>
      </c>
      <c r="S23" s="806">
        <f t="shared" si="1"/>
        <v>13.61</v>
      </c>
      <c r="T23" s="806">
        <f t="shared" si="2"/>
        <v>39</v>
      </c>
      <c r="U23" s="806">
        <f t="shared" si="3"/>
        <v>25.39</v>
      </c>
      <c r="V23" s="816">
        <f t="shared" si="4"/>
        <v>2.8655400440852317</v>
      </c>
      <c r="W23" s="763">
        <v>25</v>
      </c>
    </row>
    <row r="24" spans="1:23" ht="14.4" customHeight="1" x14ac:dyDescent="0.3">
      <c r="A24" s="821" t="s">
        <v>2803</v>
      </c>
      <c r="B24" s="817"/>
      <c r="C24" s="818"/>
      <c r="D24" s="769"/>
      <c r="E24" s="819">
        <v>1</v>
      </c>
      <c r="F24" s="811">
        <v>1.38</v>
      </c>
      <c r="G24" s="768">
        <v>37</v>
      </c>
      <c r="H24" s="810"/>
      <c r="I24" s="811"/>
      <c r="J24" s="768"/>
      <c r="K24" s="812">
        <v>1.38</v>
      </c>
      <c r="L24" s="810">
        <v>5</v>
      </c>
      <c r="M24" s="810">
        <v>41</v>
      </c>
      <c r="N24" s="813">
        <v>13.56</v>
      </c>
      <c r="O24" s="810" t="s">
        <v>2765</v>
      </c>
      <c r="P24" s="814" t="s">
        <v>2804</v>
      </c>
      <c r="Q24" s="815">
        <f t="shared" si="0"/>
        <v>0</v>
      </c>
      <c r="R24" s="815">
        <f t="shared" si="0"/>
        <v>0</v>
      </c>
      <c r="S24" s="806" t="str">
        <f t="shared" si="1"/>
        <v/>
      </c>
      <c r="T24" s="806" t="str">
        <f t="shared" si="2"/>
        <v/>
      </c>
      <c r="U24" s="806" t="str">
        <f t="shared" si="3"/>
        <v/>
      </c>
      <c r="V24" s="816" t="str">
        <f t="shared" si="4"/>
        <v/>
      </c>
      <c r="W24" s="763"/>
    </row>
    <row r="25" spans="1:23" ht="14.4" customHeight="1" x14ac:dyDescent="0.3">
      <c r="A25" s="822" t="s">
        <v>2805</v>
      </c>
      <c r="B25" s="770">
        <v>5</v>
      </c>
      <c r="C25" s="771">
        <v>7.16</v>
      </c>
      <c r="D25" s="772">
        <v>19.8</v>
      </c>
      <c r="E25" s="776">
        <v>7</v>
      </c>
      <c r="F25" s="755">
        <v>11.13</v>
      </c>
      <c r="G25" s="756">
        <v>25.3</v>
      </c>
      <c r="H25" s="751">
        <v>12</v>
      </c>
      <c r="I25" s="752">
        <v>19.079999999999998</v>
      </c>
      <c r="J25" s="753">
        <v>21.6</v>
      </c>
      <c r="K25" s="757">
        <v>1.59</v>
      </c>
      <c r="L25" s="754">
        <v>8</v>
      </c>
      <c r="M25" s="754">
        <v>70</v>
      </c>
      <c r="N25" s="758">
        <v>23.25</v>
      </c>
      <c r="O25" s="754" t="s">
        <v>2765</v>
      </c>
      <c r="P25" s="773" t="s">
        <v>2806</v>
      </c>
      <c r="Q25" s="759">
        <f t="shared" si="0"/>
        <v>7</v>
      </c>
      <c r="R25" s="759">
        <f t="shared" si="0"/>
        <v>11.919999999999998</v>
      </c>
      <c r="S25" s="770">
        <f t="shared" si="1"/>
        <v>279</v>
      </c>
      <c r="T25" s="770">
        <f t="shared" si="2"/>
        <v>259.20000000000005</v>
      </c>
      <c r="U25" s="770">
        <f t="shared" si="3"/>
        <v>-19.799999999999955</v>
      </c>
      <c r="V25" s="774">
        <f t="shared" si="4"/>
        <v>0.92903225806451628</v>
      </c>
      <c r="W25" s="760">
        <v>50</v>
      </c>
    </row>
    <row r="26" spans="1:23" ht="14.4" customHeight="1" x14ac:dyDescent="0.3">
      <c r="A26" s="821" t="s">
        <v>2807</v>
      </c>
      <c r="B26" s="806"/>
      <c r="C26" s="807"/>
      <c r="D26" s="775"/>
      <c r="E26" s="819">
        <v>3</v>
      </c>
      <c r="F26" s="811">
        <v>4.7699999999999996</v>
      </c>
      <c r="G26" s="768">
        <v>30.3</v>
      </c>
      <c r="H26" s="808">
        <v>2</v>
      </c>
      <c r="I26" s="809">
        <v>2.19</v>
      </c>
      <c r="J26" s="761">
        <v>13.5</v>
      </c>
      <c r="K26" s="812">
        <v>1.59</v>
      </c>
      <c r="L26" s="810">
        <v>8</v>
      </c>
      <c r="M26" s="810">
        <v>70</v>
      </c>
      <c r="N26" s="813">
        <v>23.25</v>
      </c>
      <c r="O26" s="810" t="s">
        <v>2765</v>
      </c>
      <c r="P26" s="814" t="s">
        <v>2808</v>
      </c>
      <c r="Q26" s="815">
        <f t="shared" si="0"/>
        <v>2</v>
      </c>
      <c r="R26" s="815">
        <f t="shared" si="0"/>
        <v>2.19</v>
      </c>
      <c r="S26" s="806">
        <f t="shared" si="1"/>
        <v>46.5</v>
      </c>
      <c r="T26" s="806">
        <f t="shared" si="2"/>
        <v>27</v>
      </c>
      <c r="U26" s="806">
        <f t="shared" si="3"/>
        <v>-19.5</v>
      </c>
      <c r="V26" s="816">
        <f t="shared" si="4"/>
        <v>0.58064516129032262</v>
      </c>
      <c r="W26" s="763">
        <v>1</v>
      </c>
    </row>
    <row r="27" spans="1:23" ht="14.4" customHeight="1" x14ac:dyDescent="0.3">
      <c r="A27" s="821" t="s">
        <v>2809</v>
      </c>
      <c r="B27" s="806">
        <v>3</v>
      </c>
      <c r="C27" s="807">
        <v>4.7699999999999996</v>
      </c>
      <c r="D27" s="775">
        <v>24.3</v>
      </c>
      <c r="E27" s="819">
        <v>2</v>
      </c>
      <c r="F27" s="811">
        <v>3.18</v>
      </c>
      <c r="G27" s="768">
        <v>33.5</v>
      </c>
      <c r="H27" s="808">
        <v>2</v>
      </c>
      <c r="I27" s="809">
        <v>3.18</v>
      </c>
      <c r="J27" s="762">
        <v>29.5</v>
      </c>
      <c r="K27" s="812">
        <v>1.59</v>
      </c>
      <c r="L27" s="810">
        <v>8</v>
      </c>
      <c r="M27" s="810">
        <v>70</v>
      </c>
      <c r="N27" s="813">
        <v>23.25</v>
      </c>
      <c r="O27" s="810" t="s">
        <v>2765</v>
      </c>
      <c r="P27" s="814" t="s">
        <v>2810</v>
      </c>
      <c r="Q27" s="815">
        <f t="shared" si="0"/>
        <v>-1</v>
      </c>
      <c r="R27" s="815">
        <f t="shared" si="0"/>
        <v>-1.5899999999999994</v>
      </c>
      <c r="S27" s="806">
        <f t="shared" si="1"/>
        <v>46.5</v>
      </c>
      <c r="T27" s="806">
        <f t="shared" si="2"/>
        <v>59</v>
      </c>
      <c r="U27" s="806">
        <f t="shared" si="3"/>
        <v>12.5</v>
      </c>
      <c r="V27" s="816">
        <f t="shared" si="4"/>
        <v>1.2688172043010753</v>
      </c>
      <c r="W27" s="763">
        <v>13</v>
      </c>
    </row>
    <row r="28" spans="1:23" ht="14.4" customHeight="1" x14ac:dyDescent="0.3">
      <c r="A28" s="822" t="s">
        <v>2811</v>
      </c>
      <c r="B28" s="770">
        <v>30</v>
      </c>
      <c r="C28" s="771">
        <v>26.26</v>
      </c>
      <c r="D28" s="772">
        <v>15.2</v>
      </c>
      <c r="E28" s="751">
        <v>34</v>
      </c>
      <c r="F28" s="752">
        <v>30.89</v>
      </c>
      <c r="G28" s="753">
        <v>16.5</v>
      </c>
      <c r="H28" s="754">
        <v>23</v>
      </c>
      <c r="I28" s="755">
        <v>20.92</v>
      </c>
      <c r="J28" s="764">
        <v>17.7</v>
      </c>
      <c r="K28" s="757">
        <v>0.93</v>
      </c>
      <c r="L28" s="754">
        <v>4</v>
      </c>
      <c r="M28" s="754">
        <v>39</v>
      </c>
      <c r="N28" s="758">
        <v>13.11</v>
      </c>
      <c r="O28" s="754" t="s">
        <v>2765</v>
      </c>
      <c r="P28" s="773" t="s">
        <v>2812</v>
      </c>
      <c r="Q28" s="759">
        <f t="shared" si="0"/>
        <v>-7</v>
      </c>
      <c r="R28" s="759">
        <f t="shared" si="0"/>
        <v>-5.34</v>
      </c>
      <c r="S28" s="770">
        <f t="shared" si="1"/>
        <v>301.52999999999997</v>
      </c>
      <c r="T28" s="770">
        <f t="shared" si="2"/>
        <v>407.09999999999997</v>
      </c>
      <c r="U28" s="770">
        <f t="shared" si="3"/>
        <v>105.57</v>
      </c>
      <c r="V28" s="774">
        <f t="shared" si="4"/>
        <v>1.3501144164759726</v>
      </c>
      <c r="W28" s="760">
        <v>176</v>
      </c>
    </row>
    <row r="29" spans="1:23" ht="14.4" customHeight="1" x14ac:dyDescent="0.3">
      <c r="A29" s="821" t="s">
        <v>2813</v>
      </c>
      <c r="B29" s="806">
        <v>7</v>
      </c>
      <c r="C29" s="807">
        <v>8.25</v>
      </c>
      <c r="D29" s="775">
        <v>20.7</v>
      </c>
      <c r="E29" s="808">
        <v>13</v>
      </c>
      <c r="F29" s="809">
        <v>14.86</v>
      </c>
      <c r="G29" s="761">
        <v>14.4</v>
      </c>
      <c r="H29" s="810">
        <v>5</v>
      </c>
      <c r="I29" s="811">
        <v>5.9</v>
      </c>
      <c r="J29" s="762">
        <v>23</v>
      </c>
      <c r="K29" s="812">
        <v>1.18</v>
      </c>
      <c r="L29" s="810">
        <v>5</v>
      </c>
      <c r="M29" s="810">
        <v>45</v>
      </c>
      <c r="N29" s="813">
        <v>15.08</v>
      </c>
      <c r="O29" s="810" t="s">
        <v>2765</v>
      </c>
      <c r="P29" s="814" t="s">
        <v>2814</v>
      </c>
      <c r="Q29" s="815">
        <f t="shared" si="0"/>
        <v>-2</v>
      </c>
      <c r="R29" s="815">
        <f t="shared" si="0"/>
        <v>-2.3499999999999996</v>
      </c>
      <c r="S29" s="806">
        <f t="shared" si="1"/>
        <v>75.400000000000006</v>
      </c>
      <c r="T29" s="806">
        <f t="shared" si="2"/>
        <v>115</v>
      </c>
      <c r="U29" s="806">
        <f t="shared" si="3"/>
        <v>39.599999999999994</v>
      </c>
      <c r="V29" s="816">
        <f t="shared" si="4"/>
        <v>1.5251989389920424</v>
      </c>
      <c r="W29" s="763">
        <v>48</v>
      </c>
    </row>
    <row r="30" spans="1:23" ht="14.4" customHeight="1" x14ac:dyDescent="0.3">
      <c r="A30" s="821" t="s">
        <v>2815</v>
      </c>
      <c r="B30" s="806"/>
      <c r="C30" s="807"/>
      <c r="D30" s="775"/>
      <c r="E30" s="808">
        <v>2</v>
      </c>
      <c r="F30" s="809">
        <v>2.44</v>
      </c>
      <c r="G30" s="761">
        <v>4</v>
      </c>
      <c r="H30" s="810"/>
      <c r="I30" s="811"/>
      <c r="J30" s="768"/>
      <c r="K30" s="812">
        <v>1.82</v>
      </c>
      <c r="L30" s="810">
        <v>6</v>
      </c>
      <c r="M30" s="810">
        <v>50</v>
      </c>
      <c r="N30" s="813">
        <v>16.78</v>
      </c>
      <c r="O30" s="810" t="s">
        <v>2765</v>
      </c>
      <c r="P30" s="814" t="s">
        <v>2816</v>
      </c>
      <c r="Q30" s="815">
        <f t="shared" si="0"/>
        <v>0</v>
      </c>
      <c r="R30" s="815">
        <f t="shared" si="0"/>
        <v>0</v>
      </c>
      <c r="S30" s="806" t="str">
        <f t="shared" si="1"/>
        <v/>
      </c>
      <c r="T30" s="806" t="str">
        <f t="shared" si="2"/>
        <v/>
      </c>
      <c r="U30" s="806" t="str">
        <f t="shared" si="3"/>
        <v/>
      </c>
      <c r="V30" s="816" t="str">
        <f t="shared" si="4"/>
        <v/>
      </c>
      <c r="W30" s="763"/>
    </row>
    <row r="31" spans="1:23" ht="14.4" customHeight="1" x14ac:dyDescent="0.3">
      <c r="A31" s="822" t="s">
        <v>2817</v>
      </c>
      <c r="B31" s="770">
        <v>11</v>
      </c>
      <c r="C31" s="771">
        <v>8.33</v>
      </c>
      <c r="D31" s="772">
        <v>17.399999999999999</v>
      </c>
      <c r="E31" s="776">
        <v>21</v>
      </c>
      <c r="F31" s="755">
        <v>14.31</v>
      </c>
      <c r="G31" s="756">
        <v>16.3</v>
      </c>
      <c r="H31" s="751">
        <v>21</v>
      </c>
      <c r="I31" s="752">
        <v>19.170000000000002</v>
      </c>
      <c r="J31" s="764">
        <v>24</v>
      </c>
      <c r="K31" s="757">
        <v>0.63</v>
      </c>
      <c r="L31" s="754">
        <v>3</v>
      </c>
      <c r="M31" s="754">
        <v>24</v>
      </c>
      <c r="N31" s="758">
        <v>7.89</v>
      </c>
      <c r="O31" s="754" t="s">
        <v>2765</v>
      </c>
      <c r="P31" s="773" t="s">
        <v>2818</v>
      </c>
      <c r="Q31" s="759">
        <f t="shared" si="0"/>
        <v>10</v>
      </c>
      <c r="R31" s="759">
        <f t="shared" si="0"/>
        <v>10.840000000000002</v>
      </c>
      <c r="S31" s="770">
        <f t="shared" si="1"/>
        <v>165.69</v>
      </c>
      <c r="T31" s="770">
        <f t="shared" si="2"/>
        <v>504</v>
      </c>
      <c r="U31" s="770">
        <f t="shared" si="3"/>
        <v>338.31</v>
      </c>
      <c r="V31" s="774">
        <f t="shared" si="4"/>
        <v>3.0418250950570345</v>
      </c>
      <c r="W31" s="760">
        <v>345</v>
      </c>
    </row>
    <row r="32" spans="1:23" ht="14.4" customHeight="1" x14ac:dyDescent="0.3">
      <c r="A32" s="821" t="s">
        <v>2819</v>
      </c>
      <c r="B32" s="806">
        <v>3</v>
      </c>
      <c r="C32" s="807">
        <v>3.64</v>
      </c>
      <c r="D32" s="775">
        <v>36.299999999999997</v>
      </c>
      <c r="E32" s="819">
        <v>2</v>
      </c>
      <c r="F32" s="811">
        <v>1.26</v>
      </c>
      <c r="G32" s="768">
        <v>11.5</v>
      </c>
      <c r="H32" s="808">
        <v>4</v>
      </c>
      <c r="I32" s="809">
        <v>3.22</v>
      </c>
      <c r="J32" s="762">
        <v>14.5</v>
      </c>
      <c r="K32" s="812">
        <v>0.63</v>
      </c>
      <c r="L32" s="810">
        <v>3</v>
      </c>
      <c r="M32" s="810">
        <v>24</v>
      </c>
      <c r="N32" s="813">
        <v>7.89</v>
      </c>
      <c r="O32" s="810" t="s">
        <v>2765</v>
      </c>
      <c r="P32" s="814" t="s">
        <v>2820</v>
      </c>
      <c r="Q32" s="815">
        <f t="shared" si="0"/>
        <v>1</v>
      </c>
      <c r="R32" s="815">
        <f t="shared" si="0"/>
        <v>-0.41999999999999993</v>
      </c>
      <c r="S32" s="806">
        <f t="shared" si="1"/>
        <v>31.56</v>
      </c>
      <c r="T32" s="806">
        <f t="shared" si="2"/>
        <v>58</v>
      </c>
      <c r="U32" s="806">
        <f t="shared" si="3"/>
        <v>26.44</v>
      </c>
      <c r="V32" s="816">
        <f t="shared" si="4"/>
        <v>1.8377693282636249</v>
      </c>
      <c r="W32" s="763">
        <v>32</v>
      </c>
    </row>
    <row r="33" spans="1:23" ht="14.4" customHeight="1" x14ac:dyDescent="0.3">
      <c r="A33" s="822" t="s">
        <v>2821</v>
      </c>
      <c r="B33" s="770">
        <v>3</v>
      </c>
      <c r="C33" s="771">
        <v>2.2400000000000002</v>
      </c>
      <c r="D33" s="772">
        <v>11</v>
      </c>
      <c r="E33" s="751">
        <v>10</v>
      </c>
      <c r="F33" s="752">
        <v>7.46</v>
      </c>
      <c r="G33" s="753">
        <v>12.4</v>
      </c>
      <c r="H33" s="754">
        <v>12</v>
      </c>
      <c r="I33" s="755">
        <v>9.48</v>
      </c>
      <c r="J33" s="764">
        <v>14.6</v>
      </c>
      <c r="K33" s="757">
        <v>0.75</v>
      </c>
      <c r="L33" s="754">
        <v>3</v>
      </c>
      <c r="M33" s="754">
        <v>30</v>
      </c>
      <c r="N33" s="758">
        <v>10.07</v>
      </c>
      <c r="O33" s="754" t="s">
        <v>2765</v>
      </c>
      <c r="P33" s="773" t="s">
        <v>2822</v>
      </c>
      <c r="Q33" s="759">
        <f t="shared" si="0"/>
        <v>9</v>
      </c>
      <c r="R33" s="759">
        <f t="shared" si="0"/>
        <v>7.24</v>
      </c>
      <c r="S33" s="770">
        <f t="shared" si="1"/>
        <v>120.84</v>
      </c>
      <c r="T33" s="770">
        <f t="shared" si="2"/>
        <v>175.2</v>
      </c>
      <c r="U33" s="770">
        <f t="shared" si="3"/>
        <v>54.359999999999985</v>
      </c>
      <c r="V33" s="774">
        <f t="shared" si="4"/>
        <v>1.4498510427010922</v>
      </c>
      <c r="W33" s="760">
        <v>68</v>
      </c>
    </row>
    <row r="34" spans="1:23" ht="14.4" customHeight="1" x14ac:dyDescent="0.3">
      <c r="A34" s="821" t="s">
        <v>2823</v>
      </c>
      <c r="B34" s="806">
        <v>6</v>
      </c>
      <c r="C34" s="807">
        <v>4.78</v>
      </c>
      <c r="D34" s="775">
        <v>23</v>
      </c>
      <c r="E34" s="808">
        <v>3</v>
      </c>
      <c r="F34" s="809">
        <v>2.2400000000000002</v>
      </c>
      <c r="G34" s="761">
        <v>8.6999999999999993</v>
      </c>
      <c r="H34" s="810">
        <v>1</v>
      </c>
      <c r="I34" s="811">
        <v>0.75</v>
      </c>
      <c r="J34" s="762">
        <v>17</v>
      </c>
      <c r="K34" s="812">
        <v>0.75</v>
      </c>
      <c r="L34" s="810">
        <v>3</v>
      </c>
      <c r="M34" s="810">
        <v>30</v>
      </c>
      <c r="N34" s="813">
        <v>10.07</v>
      </c>
      <c r="O34" s="810" t="s">
        <v>2765</v>
      </c>
      <c r="P34" s="814" t="s">
        <v>2824</v>
      </c>
      <c r="Q34" s="815">
        <f t="shared" si="0"/>
        <v>-5</v>
      </c>
      <c r="R34" s="815">
        <f t="shared" si="0"/>
        <v>-4.03</v>
      </c>
      <c r="S34" s="806">
        <f t="shared" si="1"/>
        <v>10.07</v>
      </c>
      <c r="T34" s="806">
        <f t="shared" si="2"/>
        <v>17</v>
      </c>
      <c r="U34" s="806">
        <f t="shared" si="3"/>
        <v>6.93</v>
      </c>
      <c r="V34" s="816">
        <f t="shared" si="4"/>
        <v>1.6881827209533267</v>
      </c>
      <c r="W34" s="763">
        <v>7</v>
      </c>
    </row>
    <row r="35" spans="1:23" ht="14.4" customHeight="1" x14ac:dyDescent="0.3">
      <c r="A35" s="821" t="s">
        <v>2825</v>
      </c>
      <c r="B35" s="806">
        <v>2</v>
      </c>
      <c r="C35" s="807">
        <v>1.77</v>
      </c>
      <c r="D35" s="775">
        <v>11.5</v>
      </c>
      <c r="E35" s="808">
        <v>3</v>
      </c>
      <c r="F35" s="809">
        <v>2.66</v>
      </c>
      <c r="G35" s="761">
        <v>17.7</v>
      </c>
      <c r="H35" s="810">
        <v>2</v>
      </c>
      <c r="I35" s="811">
        <v>1.77</v>
      </c>
      <c r="J35" s="762">
        <v>13</v>
      </c>
      <c r="K35" s="812">
        <v>0.89</v>
      </c>
      <c r="L35" s="810">
        <v>4</v>
      </c>
      <c r="M35" s="810">
        <v>37</v>
      </c>
      <c r="N35" s="813">
        <v>12.23</v>
      </c>
      <c r="O35" s="810" t="s">
        <v>2765</v>
      </c>
      <c r="P35" s="814" t="s">
        <v>2826</v>
      </c>
      <c r="Q35" s="815">
        <f t="shared" si="0"/>
        <v>0</v>
      </c>
      <c r="R35" s="815">
        <f t="shared" si="0"/>
        <v>0</v>
      </c>
      <c r="S35" s="806">
        <f t="shared" si="1"/>
        <v>24.46</v>
      </c>
      <c r="T35" s="806">
        <f t="shared" si="2"/>
        <v>26</v>
      </c>
      <c r="U35" s="806">
        <f t="shared" si="3"/>
        <v>1.5399999999999991</v>
      </c>
      <c r="V35" s="816">
        <f t="shared" si="4"/>
        <v>1.0629599345870808</v>
      </c>
      <c r="W35" s="763">
        <v>2</v>
      </c>
    </row>
    <row r="36" spans="1:23" ht="14.4" customHeight="1" x14ac:dyDescent="0.3">
      <c r="A36" s="822" t="s">
        <v>2827</v>
      </c>
      <c r="B36" s="770"/>
      <c r="C36" s="771"/>
      <c r="D36" s="772"/>
      <c r="E36" s="751">
        <v>2</v>
      </c>
      <c r="F36" s="752">
        <v>2.0499999999999998</v>
      </c>
      <c r="G36" s="753">
        <v>2.5</v>
      </c>
      <c r="H36" s="754"/>
      <c r="I36" s="755"/>
      <c r="J36" s="756"/>
      <c r="K36" s="757">
        <v>1.23</v>
      </c>
      <c r="L36" s="754">
        <v>3</v>
      </c>
      <c r="M36" s="754">
        <v>28</v>
      </c>
      <c r="N36" s="758">
        <v>9.39</v>
      </c>
      <c r="O36" s="754" t="s">
        <v>2765</v>
      </c>
      <c r="P36" s="773" t="s">
        <v>2828</v>
      </c>
      <c r="Q36" s="759">
        <f t="shared" si="0"/>
        <v>0</v>
      </c>
      <c r="R36" s="759">
        <f t="shared" si="0"/>
        <v>0</v>
      </c>
      <c r="S36" s="770" t="str">
        <f t="shared" si="1"/>
        <v/>
      </c>
      <c r="T36" s="770" t="str">
        <f t="shared" si="2"/>
        <v/>
      </c>
      <c r="U36" s="770" t="str">
        <f t="shared" si="3"/>
        <v/>
      </c>
      <c r="V36" s="774" t="str">
        <f t="shared" si="4"/>
        <v/>
      </c>
      <c r="W36" s="760"/>
    </row>
    <row r="37" spans="1:23" ht="14.4" customHeight="1" x14ac:dyDescent="0.3">
      <c r="A37" s="822" t="s">
        <v>2829</v>
      </c>
      <c r="B37" s="765">
        <v>2</v>
      </c>
      <c r="C37" s="766">
        <v>3.26</v>
      </c>
      <c r="D37" s="767">
        <v>14.5</v>
      </c>
      <c r="E37" s="776"/>
      <c r="F37" s="755"/>
      <c r="G37" s="756"/>
      <c r="H37" s="754"/>
      <c r="I37" s="755"/>
      <c r="J37" s="756"/>
      <c r="K37" s="757">
        <v>2.66</v>
      </c>
      <c r="L37" s="754">
        <v>9</v>
      </c>
      <c r="M37" s="754">
        <v>80</v>
      </c>
      <c r="N37" s="758">
        <v>26.67</v>
      </c>
      <c r="O37" s="754" t="s">
        <v>2765</v>
      </c>
      <c r="P37" s="773" t="s">
        <v>2830</v>
      </c>
      <c r="Q37" s="759">
        <f t="shared" si="0"/>
        <v>-2</v>
      </c>
      <c r="R37" s="759">
        <f t="shared" si="0"/>
        <v>-3.26</v>
      </c>
      <c r="S37" s="770" t="str">
        <f t="shared" si="1"/>
        <v/>
      </c>
      <c r="T37" s="770" t="str">
        <f t="shared" si="2"/>
        <v/>
      </c>
      <c r="U37" s="770" t="str">
        <f t="shared" si="3"/>
        <v/>
      </c>
      <c r="V37" s="774" t="str">
        <f t="shared" si="4"/>
        <v/>
      </c>
      <c r="W37" s="760"/>
    </row>
    <row r="38" spans="1:23" ht="14.4" customHeight="1" x14ac:dyDescent="0.3">
      <c r="A38" s="822" t="s">
        <v>2831</v>
      </c>
      <c r="B38" s="770"/>
      <c r="C38" s="771"/>
      <c r="D38" s="772"/>
      <c r="E38" s="776">
        <v>2</v>
      </c>
      <c r="F38" s="755">
        <v>1.64</v>
      </c>
      <c r="G38" s="756">
        <v>15</v>
      </c>
      <c r="H38" s="751">
        <v>2</v>
      </c>
      <c r="I38" s="752">
        <v>1.72</v>
      </c>
      <c r="J38" s="764">
        <v>18</v>
      </c>
      <c r="K38" s="757">
        <v>0.7</v>
      </c>
      <c r="L38" s="754">
        <v>2</v>
      </c>
      <c r="M38" s="754">
        <v>16</v>
      </c>
      <c r="N38" s="758">
        <v>5.43</v>
      </c>
      <c r="O38" s="754" t="s">
        <v>2765</v>
      </c>
      <c r="P38" s="773" t="s">
        <v>2832</v>
      </c>
      <c r="Q38" s="759">
        <f t="shared" si="0"/>
        <v>2</v>
      </c>
      <c r="R38" s="759">
        <f t="shared" si="0"/>
        <v>1.72</v>
      </c>
      <c r="S38" s="770">
        <f t="shared" si="1"/>
        <v>10.86</v>
      </c>
      <c r="T38" s="770">
        <f t="shared" si="2"/>
        <v>36</v>
      </c>
      <c r="U38" s="770">
        <f t="shared" si="3"/>
        <v>25.14</v>
      </c>
      <c r="V38" s="774">
        <f t="shared" si="4"/>
        <v>3.3149171270718232</v>
      </c>
      <c r="W38" s="760">
        <v>25</v>
      </c>
    </row>
    <row r="39" spans="1:23" ht="14.4" customHeight="1" x14ac:dyDescent="0.3">
      <c r="A39" s="822" t="s">
        <v>2833</v>
      </c>
      <c r="B39" s="770">
        <v>1</v>
      </c>
      <c r="C39" s="771">
        <v>0.62</v>
      </c>
      <c r="D39" s="772">
        <v>12</v>
      </c>
      <c r="E39" s="776">
        <v>1</v>
      </c>
      <c r="F39" s="755">
        <v>0.62</v>
      </c>
      <c r="G39" s="756">
        <v>11</v>
      </c>
      <c r="H39" s="751">
        <v>1</v>
      </c>
      <c r="I39" s="752">
        <v>0.62</v>
      </c>
      <c r="J39" s="753">
        <v>2</v>
      </c>
      <c r="K39" s="757">
        <v>0.62</v>
      </c>
      <c r="L39" s="754">
        <v>2</v>
      </c>
      <c r="M39" s="754">
        <v>16</v>
      </c>
      <c r="N39" s="758">
        <v>5.48</v>
      </c>
      <c r="O39" s="754" t="s">
        <v>2765</v>
      </c>
      <c r="P39" s="773" t="s">
        <v>2834</v>
      </c>
      <c r="Q39" s="759">
        <f t="shared" si="0"/>
        <v>0</v>
      </c>
      <c r="R39" s="759">
        <f t="shared" si="0"/>
        <v>0</v>
      </c>
      <c r="S39" s="770">
        <f t="shared" si="1"/>
        <v>5.48</v>
      </c>
      <c r="T39" s="770">
        <f t="shared" si="2"/>
        <v>2</v>
      </c>
      <c r="U39" s="770">
        <f t="shared" si="3"/>
        <v>-3.4800000000000004</v>
      </c>
      <c r="V39" s="774">
        <f t="shared" si="4"/>
        <v>0.36496350364963503</v>
      </c>
      <c r="W39" s="760"/>
    </row>
    <row r="40" spans="1:23" ht="14.4" customHeight="1" x14ac:dyDescent="0.3">
      <c r="A40" s="822" t="s">
        <v>2835</v>
      </c>
      <c r="B40" s="765">
        <v>24</v>
      </c>
      <c r="C40" s="766">
        <v>10</v>
      </c>
      <c r="D40" s="767">
        <v>8.6</v>
      </c>
      <c r="E40" s="776">
        <v>12</v>
      </c>
      <c r="F40" s="755">
        <v>4.97</v>
      </c>
      <c r="G40" s="756">
        <v>7.9</v>
      </c>
      <c r="H40" s="754">
        <v>17</v>
      </c>
      <c r="I40" s="755">
        <v>6.61</v>
      </c>
      <c r="J40" s="764">
        <v>8</v>
      </c>
      <c r="K40" s="757">
        <v>0.34</v>
      </c>
      <c r="L40" s="754">
        <v>1</v>
      </c>
      <c r="M40" s="754">
        <v>10</v>
      </c>
      <c r="N40" s="758">
        <v>3.44</v>
      </c>
      <c r="O40" s="754" t="s">
        <v>2765</v>
      </c>
      <c r="P40" s="773" t="s">
        <v>2836</v>
      </c>
      <c r="Q40" s="759">
        <f t="shared" si="0"/>
        <v>-7</v>
      </c>
      <c r="R40" s="759">
        <f t="shared" si="0"/>
        <v>-3.3899999999999997</v>
      </c>
      <c r="S40" s="770">
        <f t="shared" si="1"/>
        <v>58.48</v>
      </c>
      <c r="T40" s="770">
        <f t="shared" si="2"/>
        <v>136</v>
      </c>
      <c r="U40" s="770">
        <f t="shared" si="3"/>
        <v>77.52000000000001</v>
      </c>
      <c r="V40" s="774">
        <f t="shared" si="4"/>
        <v>2.3255813953488373</v>
      </c>
      <c r="W40" s="760">
        <v>79</v>
      </c>
    </row>
    <row r="41" spans="1:23" ht="14.4" customHeight="1" x14ac:dyDescent="0.3">
      <c r="A41" s="821" t="s">
        <v>2837</v>
      </c>
      <c r="B41" s="817">
        <v>10</v>
      </c>
      <c r="C41" s="818">
        <v>4.0999999999999996</v>
      </c>
      <c r="D41" s="769">
        <v>9.1</v>
      </c>
      <c r="E41" s="819">
        <v>4</v>
      </c>
      <c r="F41" s="811">
        <v>1.64</v>
      </c>
      <c r="G41" s="768">
        <v>8.8000000000000007</v>
      </c>
      <c r="H41" s="810">
        <v>9</v>
      </c>
      <c r="I41" s="811">
        <v>3.69</v>
      </c>
      <c r="J41" s="762">
        <v>8.1</v>
      </c>
      <c r="K41" s="812">
        <v>0.41</v>
      </c>
      <c r="L41" s="810">
        <v>2</v>
      </c>
      <c r="M41" s="810">
        <v>14</v>
      </c>
      <c r="N41" s="813">
        <v>4.72</v>
      </c>
      <c r="O41" s="810" t="s">
        <v>2765</v>
      </c>
      <c r="P41" s="814" t="s">
        <v>2838</v>
      </c>
      <c r="Q41" s="815">
        <f t="shared" si="0"/>
        <v>-1</v>
      </c>
      <c r="R41" s="815">
        <f t="shared" si="0"/>
        <v>-0.4099999999999997</v>
      </c>
      <c r="S41" s="806">
        <f t="shared" si="1"/>
        <v>42.48</v>
      </c>
      <c r="T41" s="806">
        <f t="shared" si="2"/>
        <v>72.899999999999991</v>
      </c>
      <c r="U41" s="806">
        <f t="shared" si="3"/>
        <v>30.419999999999995</v>
      </c>
      <c r="V41" s="816">
        <f t="shared" si="4"/>
        <v>1.7161016949152541</v>
      </c>
      <c r="W41" s="763">
        <v>33</v>
      </c>
    </row>
    <row r="42" spans="1:23" ht="14.4" customHeight="1" x14ac:dyDescent="0.3">
      <c r="A42" s="821" t="s">
        <v>2839</v>
      </c>
      <c r="B42" s="817">
        <v>2</v>
      </c>
      <c r="C42" s="818">
        <v>2.2000000000000002</v>
      </c>
      <c r="D42" s="769">
        <v>23</v>
      </c>
      <c r="E42" s="819"/>
      <c r="F42" s="811"/>
      <c r="G42" s="768"/>
      <c r="H42" s="810"/>
      <c r="I42" s="811"/>
      <c r="J42" s="768"/>
      <c r="K42" s="812">
        <v>0.68</v>
      </c>
      <c r="L42" s="810">
        <v>2</v>
      </c>
      <c r="M42" s="810">
        <v>17</v>
      </c>
      <c r="N42" s="813">
        <v>5.66</v>
      </c>
      <c r="O42" s="810" t="s">
        <v>2765</v>
      </c>
      <c r="P42" s="814" t="s">
        <v>2840</v>
      </c>
      <c r="Q42" s="815">
        <f t="shared" si="0"/>
        <v>-2</v>
      </c>
      <c r="R42" s="815">
        <f t="shared" si="0"/>
        <v>-2.2000000000000002</v>
      </c>
      <c r="S42" s="806" t="str">
        <f t="shared" si="1"/>
        <v/>
      </c>
      <c r="T42" s="806" t="str">
        <f t="shared" si="2"/>
        <v/>
      </c>
      <c r="U42" s="806" t="str">
        <f t="shared" si="3"/>
        <v/>
      </c>
      <c r="V42" s="816" t="str">
        <f t="shared" si="4"/>
        <v/>
      </c>
      <c r="W42" s="763"/>
    </row>
    <row r="43" spans="1:23" ht="14.4" customHeight="1" x14ac:dyDescent="0.3">
      <c r="A43" s="822" t="s">
        <v>2841</v>
      </c>
      <c r="B43" s="770">
        <v>8</v>
      </c>
      <c r="C43" s="771">
        <v>5.63</v>
      </c>
      <c r="D43" s="772">
        <v>15</v>
      </c>
      <c r="E43" s="776">
        <v>4</v>
      </c>
      <c r="F43" s="755">
        <v>2.58</v>
      </c>
      <c r="G43" s="756">
        <v>13.8</v>
      </c>
      <c r="H43" s="751">
        <v>8</v>
      </c>
      <c r="I43" s="752">
        <v>4.34</v>
      </c>
      <c r="J43" s="764">
        <v>8.8000000000000007</v>
      </c>
      <c r="K43" s="757">
        <v>0.54</v>
      </c>
      <c r="L43" s="754">
        <v>2</v>
      </c>
      <c r="M43" s="754">
        <v>19</v>
      </c>
      <c r="N43" s="758">
        <v>6.27</v>
      </c>
      <c r="O43" s="754" t="s">
        <v>2765</v>
      </c>
      <c r="P43" s="773" t="s">
        <v>2842</v>
      </c>
      <c r="Q43" s="759">
        <f t="shared" si="0"/>
        <v>0</v>
      </c>
      <c r="R43" s="759">
        <f t="shared" si="0"/>
        <v>-1.29</v>
      </c>
      <c r="S43" s="770">
        <f t="shared" si="1"/>
        <v>50.16</v>
      </c>
      <c r="T43" s="770">
        <f t="shared" si="2"/>
        <v>70.400000000000006</v>
      </c>
      <c r="U43" s="770">
        <f t="shared" si="3"/>
        <v>20.240000000000009</v>
      </c>
      <c r="V43" s="774">
        <f t="shared" si="4"/>
        <v>1.4035087719298247</v>
      </c>
      <c r="W43" s="760">
        <v>26</v>
      </c>
    </row>
    <row r="44" spans="1:23" ht="14.4" customHeight="1" x14ac:dyDescent="0.3">
      <c r="A44" s="821" t="s">
        <v>2843</v>
      </c>
      <c r="B44" s="806"/>
      <c r="C44" s="807"/>
      <c r="D44" s="775"/>
      <c r="E44" s="819">
        <v>2</v>
      </c>
      <c r="F44" s="811">
        <v>1.75</v>
      </c>
      <c r="G44" s="768">
        <v>16.5</v>
      </c>
      <c r="H44" s="808">
        <v>3</v>
      </c>
      <c r="I44" s="809">
        <v>2.0499999999999998</v>
      </c>
      <c r="J44" s="761">
        <v>7</v>
      </c>
      <c r="K44" s="812">
        <v>0.68</v>
      </c>
      <c r="L44" s="810">
        <v>2</v>
      </c>
      <c r="M44" s="810">
        <v>22</v>
      </c>
      <c r="N44" s="813">
        <v>7.39</v>
      </c>
      <c r="O44" s="810" t="s">
        <v>2765</v>
      </c>
      <c r="P44" s="814" t="s">
        <v>2844</v>
      </c>
      <c r="Q44" s="815">
        <f t="shared" si="0"/>
        <v>3</v>
      </c>
      <c r="R44" s="815">
        <f t="shared" si="0"/>
        <v>2.0499999999999998</v>
      </c>
      <c r="S44" s="806">
        <f t="shared" si="1"/>
        <v>22.169999999999998</v>
      </c>
      <c r="T44" s="806">
        <f t="shared" si="2"/>
        <v>21</v>
      </c>
      <c r="U44" s="806">
        <f t="shared" si="3"/>
        <v>-1.1699999999999982</v>
      </c>
      <c r="V44" s="816">
        <f t="shared" si="4"/>
        <v>0.9472259810554805</v>
      </c>
      <c r="W44" s="763">
        <v>1</v>
      </c>
    </row>
    <row r="45" spans="1:23" ht="14.4" customHeight="1" x14ac:dyDescent="0.3">
      <c r="A45" s="821" t="s">
        <v>2845</v>
      </c>
      <c r="B45" s="806">
        <v>1</v>
      </c>
      <c r="C45" s="807">
        <v>0.9</v>
      </c>
      <c r="D45" s="775">
        <v>12</v>
      </c>
      <c r="E45" s="819">
        <v>3</v>
      </c>
      <c r="F45" s="811">
        <v>2.69</v>
      </c>
      <c r="G45" s="768">
        <v>10</v>
      </c>
      <c r="H45" s="808"/>
      <c r="I45" s="809"/>
      <c r="J45" s="761"/>
      <c r="K45" s="812">
        <v>0.9</v>
      </c>
      <c r="L45" s="810">
        <v>2</v>
      </c>
      <c r="M45" s="810">
        <v>21</v>
      </c>
      <c r="N45" s="813">
        <v>7.04</v>
      </c>
      <c r="O45" s="810" t="s">
        <v>2765</v>
      </c>
      <c r="P45" s="814" t="s">
        <v>2846</v>
      </c>
      <c r="Q45" s="815">
        <f t="shared" si="0"/>
        <v>-1</v>
      </c>
      <c r="R45" s="815">
        <f t="shared" si="0"/>
        <v>-0.9</v>
      </c>
      <c r="S45" s="806" t="str">
        <f t="shared" si="1"/>
        <v/>
      </c>
      <c r="T45" s="806" t="str">
        <f t="shared" si="2"/>
        <v/>
      </c>
      <c r="U45" s="806" t="str">
        <f t="shared" si="3"/>
        <v/>
      </c>
      <c r="V45" s="816" t="str">
        <f t="shared" si="4"/>
        <v/>
      </c>
      <c r="W45" s="763"/>
    </row>
    <row r="46" spans="1:23" ht="14.4" customHeight="1" x14ac:dyDescent="0.3">
      <c r="A46" s="822" t="s">
        <v>2847</v>
      </c>
      <c r="B46" s="770"/>
      <c r="C46" s="771"/>
      <c r="D46" s="772"/>
      <c r="E46" s="776"/>
      <c r="F46" s="755"/>
      <c r="G46" s="756"/>
      <c r="H46" s="751">
        <v>1</v>
      </c>
      <c r="I46" s="752">
        <v>1.57</v>
      </c>
      <c r="J46" s="764">
        <v>32</v>
      </c>
      <c r="K46" s="757">
        <v>0.33</v>
      </c>
      <c r="L46" s="754">
        <v>1</v>
      </c>
      <c r="M46" s="754">
        <v>10</v>
      </c>
      <c r="N46" s="758">
        <v>3.44</v>
      </c>
      <c r="O46" s="754" t="s">
        <v>2765</v>
      </c>
      <c r="P46" s="773" t="s">
        <v>2848</v>
      </c>
      <c r="Q46" s="759">
        <f t="shared" si="0"/>
        <v>1</v>
      </c>
      <c r="R46" s="759">
        <f t="shared" si="0"/>
        <v>1.57</v>
      </c>
      <c r="S46" s="770">
        <f t="shared" si="1"/>
        <v>3.44</v>
      </c>
      <c r="T46" s="770">
        <f t="shared" si="2"/>
        <v>32</v>
      </c>
      <c r="U46" s="770">
        <f t="shared" si="3"/>
        <v>28.56</v>
      </c>
      <c r="V46" s="774">
        <f t="shared" si="4"/>
        <v>9.3023255813953494</v>
      </c>
      <c r="W46" s="760">
        <v>29</v>
      </c>
    </row>
    <row r="47" spans="1:23" ht="14.4" customHeight="1" thickBot="1" x14ac:dyDescent="0.35">
      <c r="A47" s="823" t="s">
        <v>2849</v>
      </c>
      <c r="B47" s="824">
        <v>1</v>
      </c>
      <c r="C47" s="825">
        <v>23.8</v>
      </c>
      <c r="D47" s="826">
        <v>29</v>
      </c>
      <c r="E47" s="827"/>
      <c r="F47" s="828"/>
      <c r="G47" s="829"/>
      <c r="H47" s="830"/>
      <c r="I47" s="828"/>
      <c r="J47" s="829"/>
      <c r="K47" s="831">
        <v>23.8</v>
      </c>
      <c r="L47" s="830">
        <v>7</v>
      </c>
      <c r="M47" s="830">
        <v>60</v>
      </c>
      <c r="N47" s="832">
        <v>20.05</v>
      </c>
      <c r="O47" s="830" t="s">
        <v>2765</v>
      </c>
      <c r="P47" s="833" t="s">
        <v>2850</v>
      </c>
      <c r="Q47" s="834">
        <f t="shared" si="0"/>
        <v>-1</v>
      </c>
      <c r="R47" s="834">
        <f t="shared" si="0"/>
        <v>-23.8</v>
      </c>
      <c r="S47" s="835" t="str">
        <f t="shared" si="1"/>
        <v/>
      </c>
      <c r="T47" s="835" t="str">
        <f t="shared" si="2"/>
        <v/>
      </c>
      <c r="U47" s="835" t="str">
        <f t="shared" si="3"/>
        <v/>
      </c>
      <c r="V47" s="836" t="str">
        <f t="shared" si="4"/>
        <v/>
      </c>
      <c r="W47" s="83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8:Q1048576">
    <cfRule type="cellIs" dxfId="12" priority="9" stopIfTrue="1" operator="lessThan">
      <formula>0</formula>
    </cfRule>
  </conditionalFormatting>
  <conditionalFormatting sqref="U48:U1048576">
    <cfRule type="cellIs" dxfId="11" priority="8" stopIfTrue="1" operator="greaterThan">
      <formula>0</formula>
    </cfRule>
  </conditionalFormatting>
  <conditionalFormatting sqref="V48:V1048576">
    <cfRule type="cellIs" dxfId="10" priority="7" stopIfTrue="1" operator="greaterThan">
      <formula>1</formula>
    </cfRule>
  </conditionalFormatting>
  <conditionalFormatting sqref="V48:V1048576">
    <cfRule type="cellIs" dxfId="9" priority="4" stopIfTrue="1" operator="greaterThan">
      <formula>1</formula>
    </cfRule>
  </conditionalFormatting>
  <conditionalFormatting sqref="U48:U1048576">
    <cfRule type="cellIs" dxfId="8" priority="5" stopIfTrue="1" operator="greaterThan">
      <formula>0</formula>
    </cfRule>
  </conditionalFormatting>
  <conditionalFormatting sqref="Q48:Q1048576">
    <cfRule type="cellIs" dxfId="7" priority="6" stopIfTrue="1" operator="lessThan">
      <formula>0</formula>
    </cfRule>
  </conditionalFormatting>
  <conditionalFormatting sqref="V5:V47">
    <cfRule type="cellIs" dxfId="6" priority="1" stopIfTrue="1" operator="greaterThan">
      <formula>1</formula>
    </cfRule>
  </conditionalFormatting>
  <conditionalFormatting sqref="U5:U47">
    <cfRule type="cellIs" dxfId="5" priority="2" stopIfTrue="1" operator="greaterThan">
      <formula>0</formula>
    </cfRule>
  </conditionalFormatting>
  <conditionalFormatting sqref="Q5:Q4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60" customWidth="1"/>
    <col min="2" max="2" width="7.77734375" style="225" customWidth="1"/>
    <col min="3" max="3" width="7.21875" style="260" hidden="1" customWidth="1"/>
    <col min="4" max="4" width="7.77734375" style="225" customWidth="1"/>
    <col min="5" max="5" width="7.2187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7.21875" style="260" hidden="1" customWidth="1"/>
    <col min="10" max="10" width="7.77734375" style="225" customWidth="1"/>
    <col min="11" max="11" width="7.21875" style="260" hidden="1" customWidth="1"/>
    <col min="12" max="12" width="7.77734375" style="225" customWidth="1"/>
    <col min="13" max="13" width="7.77734375" style="346" customWidth="1"/>
    <col min="14" max="16384" width="8.88671875" style="260"/>
  </cols>
  <sheetData>
    <row r="1" spans="1:13" ht="18.600000000000001" customHeight="1" thickBot="1" x14ac:dyDescent="0.4">
      <c r="A1" s="471" t="s">
        <v>162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</row>
    <row r="3" spans="1:13" ht="14.4" customHeight="1" thickBot="1" x14ac:dyDescent="0.35">
      <c r="A3" s="356" t="s">
        <v>163</v>
      </c>
      <c r="B3" s="357">
        <f>SUBTOTAL(9,B6:B1048576)</f>
        <v>151681</v>
      </c>
      <c r="C3" s="358">
        <f t="shared" ref="C3:L3" si="0">SUBTOTAL(9,C6:C1048576)</f>
        <v>5</v>
      </c>
      <c r="D3" s="358">
        <f t="shared" si="0"/>
        <v>87009</v>
      </c>
      <c r="E3" s="358">
        <f t="shared" si="0"/>
        <v>2.8403024207701768</v>
      </c>
      <c r="F3" s="358">
        <f t="shared" si="0"/>
        <v>106717</v>
      </c>
      <c r="G3" s="361">
        <f>IF(B3&lt;&gt;0,F3/B3,"")</f>
        <v>0.70356208094619632</v>
      </c>
      <c r="H3" s="357">
        <f t="shared" si="0"/>
        <v>2542.8200000000002</v>
      </c>
      <c r="I3" s="358">
        <f t="shared" si="0"/>
        <v>1</v>
      </c>
      <c r="J3" s="358">
        <f t="shared" si="0"/>
        <v>7101.5400000000009</v>
      </c>
      <c r="K3" s="358">
        <f t="shared" si="0"/>
        <v>1.6283889539959575</v>
      </c>
      <c r="L3" s="358">
        <f t="shared" si="0"/>
        <v>0</v>
      </c>
      <c r="M3" s="359">
        <f>IF(H3&lt;&gt;0,L3/H3,"")</f>
        <v>0</v>
      </c>
    </row>
    <row r="4" spans="1:13" ht="14.4" customHeight="1" x14ac:dyDescent="0.3">
      <c r="A4" s="578" t="s">
        <v>121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</row>
    <row r="5" spans="1:13" s="344" customFormat="1" ht="14.4" customHeight="1" thickBot="1" x14ac:dyDescent="0.35">
      <c r="A5" s="838"/>
      <c r="B5" s="839">
        <v>2012</v>
      </c>
      <c r="C5" s="840"/>
      <c r="D5" s="840">
        <v>2013</v>
      </c>
      <c r="E5" s="840"/>
      <c r="F5" s="840">
        <v>2014</v>
      </c>
      <c r="G5" s="731" t="s">
        <v>5</v>
      </c>
      <c r="H5" s="839">
        <v>2012</v>
      </c>
      <c r="I5" s="840"/>
      <c r="J5" s="840">
        <v>2013</v>
      </c>
      <c r="K5" s="840"/>
      <c r="L5" s="840">
        <v>2014</v>
      </c>
      <c r="M5" s="731" t="s">
        <v>5</v>
      </c>
    </row>
    <row r="6" spans="1:13" ht="14.4" customHeight="1" x14ac:dyDescent="0.3">
      <c r="A6" s="716" t="s">
        <v>2693</v>
      </c>
      <c r="B6" s="732"/>
      <c r="C6" s="697"/>
      <c r="D6" s="732">
        <v>1014</v>
      </c>
      <c r="E6" s="697"/>
      <c r="F6" s="732"/>
      <c r="G6" s="702"/>
      <c r="H6" s="732"/>
      <c r="I6" s="697"/>
      <c r="J6" s="732"/>
      <c r="K6" s="697"/>
      <c r="L6" s="732"/>
      <c r="M6" s="241"/>
    </row>
    <row r="7" spans="1:13" ht="14.4" customHeight="1" x14ac:dyDescent="0.3">
      <c r="A7" s="717" t="s">
        <v>2695</v>
      </c>
      <c r="B7" s="733"/>
      <c r="C7" s="671"/>
      <c r="D7" s="733">
        <v>2547</v>
      </c>
      <c r="E7" s="671"/>
      <c r="F7" s="733"/>
      <c r="G7" s="682"/>
      <c r="H7" s="733"/>
      <c r="I7" s="671"/>
      <c r="J7" s="733"/>
      <c r="K7" s="671"/>
      <c r="L7" s="733"/>
      <c r="M7" s="242"/>
    </row>
    <row r="8" spans="1:13" ht="14.4" customHeight="1" x14ac:dyDescent="0.3">
      <c r="A8" s="717" t="s">
        <v>2700</v>
      </c>
      <c r="B8" s="733"/>
      <c r="C8" s="671"/>
      <c r="D8" s="733">
        <v>1141</v>
      </c>
      <c r="E8" s="671"/>
      <c r="F8" s="733"/>
      <c r="G8" s="682"/>
      <c r="H8" s="733"/>
      <c r="I8" s="671"/>
      <c r="J8" s="733">
        <v>2960.84</v>
      </c>
      <c r="K8" s="671"/>
      <c r="L8" s="733"/>
      <c r="M8" s="242"/>
    </row>
    <row r="9" spans="1:13" ht="14.4" customHeight="1" x14ac:dyDescent="0.3">
      <c r="A9" s="717" t="s">
        <v>2705</v>
      </c>
      <c r="B9" s="733">
        <v>14927</v>
      </c>
      <c r="C9" s="671">
        <v>1</v>
      </c>
      <c r="D9" s="733">
        <v>10672</v>
      </c>
      <c r="E9" s="671">
        <v>0.71494607087827422</v>
      </c>
      <c r="F9" s="733">
        <v>13398</v>
      </c>
      <c r="G9" s="682">
        <v>0.89756816507000736</v>
      </c>
      <c r="H9" s="733"/>
      <c r="I9" s="671"/>
      <c r="J9" s="733"/>
      <c r="K9" s="671"/>
      <c r="L9" s="733"/>
      <c r="M9" s="242"/>
    </row>
    <row r="10" spans="1:13" ht="14.4" customHeight="1" x14ac:dyDescent="0.3">
      <c r="A10" s="717" t="s">
        <v>2852</v>
      </c>
      <c r="B10" s="733">
        <v>72364</v>
      </c>
      <c r="C10" s="671">
        <v>1</v>
      </c>
      <c r="D10" s="733">
        <v>37036</v>
      </c>
      <c r="E10" s="671">
        <v>0.51180144823392848</v>
      </c>
      <c r="F10" s="733">
        <v>55446</v>
      </c>
      <c r="G10" s="682">
        <v>0.76620971753910783</v>
      </c>
      <c r="H10" s="733"/>
      <c r="I10" s="671"/>
      <c r="J10" s="733"/>
      <c r="K10" s="671"/>
      <c r="L10" s="733"/>
      <c r="M10" s="242"/>
    </row>
    <row r="11" spans="1:13" ht="14.4" customHeight="1" x14ac:dyDescent="0.3">
      <c r="A11" s="717" t="s">
        <v>2853</v>
      </c>
      <c r="B11" s="733">
        <v>55721</v>
      </c>
      <c r="C11" s="671">
        <v>1</v>
      </c>
      <c r="D11" s="733">
        <v>25785</v>
      </c>
      <c r="E11" s="671">
        <v>0.46275192476804078</v>
      </c>
      <c r="F11" s="733">
        <v>33050</v>
      </c>
      <c r="G11" s="682">
        <v>0.59313364799626711</v>
      </c>
      <c r="H11" s="733">
        <v>2542.8200000000002</v>
      </c>
      <c r="I11" s="671">
        <v>1</v>
      </c>
      <c r="J11" s="733">
        <v>4140.7000000000007</v>
      </c>
      <c r="K11" s="671">
        <v>1.6283889539959575</v>
      </c>
      <c r="L11" s="733"/>
      <c r="M11" s="242"/>
    </row>
    <row r="12" spans="1:13" ht="14.4" customHeight="1" x14ac:dyDescent="0.3">
      <c r="A12" s="717" t="s">
        <v>2854</v>
      </c>
      <c r="B12" s="733">
        <v>1010</v>
      </c>
      <c r="C12" s="671">
        <v>1</v>
      </c>
      <c r="D12" s="733"/>
      <c r="E12" s="671"/>
      <c r="F12" s="733">
        <v>2827</v>
      </c>
      <c r="G12" s="682">
        <v>2.7990099009900988</v>
      </c>
      <c r="H12" s="733"/>
      <c r="I12" s="671"/>
      <c r="J12" s="733"/>
      <c r="K12" s="671"/>
      <c r="L12" s="733"/>
      <c r="M12" s="242"/>
    </row>
    <row r="13" spans="1:13" ht="14.4" customHeight="1" thickBot="1" x14ac:dyDescent="0.35">
      <c r="A13" s="735" t="s">
        <v>2855</v>
      </c>
      <c r="B13" s="734">
        <v>7659</v>
      </c>
      <c r="C13" s="673">
        <v>1</v>
      </c>
      <c r="D13" s="734">
        <v>8814</v>
      </c>
      <c r="E13" s="673">
        <v>1.1508029768899335</v>
      </c>
      <c r="F13" s="734">
        <v>1996</v>
      </c>
      <c r="G13" s="683">
        <v>0.26060843452147803</v>
      </c>
      <c r="H13" s="734"/>
      <c r="I13" s="673"/>
      <c r="J13" s="734"/>
      <c r="K13" s="673"/>
      <c r="L13" s="734"/>
      <c r="M13" s="68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71" t="s">
        <v>3122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30"/>
      <c r="C2" s="230"/>
      <c r="D2" s="230"/>
      <c r="E2" s="230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3"/>
      <c r="Q2" s="366"/>
    </row>
    <row r="3" spans="1:17" ht="14.4" customHeight="1" thickBot="1" x14ac:dyDescent="0.35">
      <c r="E3" s="112" t="s">
        <v>163</v>
      </c>
      <c r="F3" s="217">
        <f t="shared" ref="F3:O3" si="0">SUBTOTAL(9,F6:F1048576)</f>
        <v>1004.3199999999999</v>
      </c>
      <c r="G3" s="221">
        <f t="shared" si="0"/>
        <v>154223.82</v>
      </c>
      <c r="H3" s="222"/>
      <c r="I3" s="222"/>
      <c r="J3" s="217">
        <f t="shared" si="0"/>
        <v>693.63</v>
      </c>
      <c r="K3" s="221">
        <f t="shared" si="0"/>
        <v>94110.540000000008</v>
      </c>
      <c r="L3" s="222"/>
      <c r="M3" s="222"/>
      <c r="N3" s="217">
        <f t="shared" si="0"/>
        <v>837</v>
      </c>
      <c r="O3" s="221">
        <f t="shared" si="0"/>
        <v>106717</v>
      </c>
      <c r="P3" s="181">
        <f>IF(G3=0,"",O3/G3)</f>
        <v>0.69196185128860122</v>
      </c>
      <c r="Q3" s="219">
        <f>IF(N3=0,"",O3/N3)</f>
        <v>127.49940262843489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93</v>
      </c>
      <c r="E4" s="536" t="s">
        <v>14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39"/>
      <c r="B5" s="738"/>
      <c r="C5" s="739"/>
      <c r="D5" s="740"/>
      <c r="E5" s="741"/>
      <c r="F5" s="747" t="s">
        <v>94</v>
      </c>
      <c r="G5" s="748" t="s">
        <v>17</v>
      </c>
      <c r="H5" s="749"/>
      <c r="I5" s="749"/>
      <c r="J5" s="747" t="s">
        <v>94</v>
      </c>
      <c r="K5" s="748" t="s">
        <v>17</v>
      </c>
      <c r="L5" s="749"/>
      <c r="M5" s="749"/>
      <c r="N5" s="747" t="s">
        <v>94</v>
      </c>
      <c r="O5" s="748" t="s">
        <v>17</v>
      </c>
      <c r="P5" s="750"/>
      <c r="Q5" s="746"/>
    </row>
    <row r="6" spans="1:17" ht="14.4" customHeight="1" x14ac:dyDescent="0.3">
      <c r="A6" s="696" t="s">
        <v>2720</v>
      </c>
      <c r="B6" s="697" t="s">
        <v>2856</v>
      </c>
      <c r="C6" s="697" t="s">
        <v>2593</v>
      </c>
      <c r="D6" s="697" t="s">
        <v>2857</v>
      </c>
      <c r="E6" s="697" t="s">
        <v>2858</v>
      </c>
      <c r="F6" s="235"/>
      <c r="G6" s="235"/>
      <c r="H6" s="235"/>
      <c r="I6" s="235"/>
      <c r="J6" s="235">
        <v>1</v>
      </c>
      <c r="K6" s="235">
        <v>1014</v>
      </c>
      <c r="L6" s="235"/>
      <c r="M6" s="235">
        <v>1014</v>
      </c>
      <c r="N6" s="235"/>
      <c r="O6" s="235"/>
      <c r="P6" s="702"/>
      <c r="Q6" s="712"/>
    </row>
    <row r="7" spans="1:17" ht="14.4" customHeight="1" x14ac:dyDescent="0.3">
      <c r="A7" s="680" t="s">
        <v>2722</v>
      </c>
      <c r="B7" s="671" t="s">
        <v>2859</v>
      </c>
      <c r="C7" s="671" t="s">
        <v>2593</v>
      </c>
      <c r="D7" s="671" t="s">
        <v>2860</v>
      </c>
      <c r="E7" s="671" t="s">
        <v>2861</v>
      </c>
      <c r="F7" s="238"/>
      <c r="G7" s="238"/>
      <c r="H7" s="238"/>
      <c r="I7" s="238"/>
      <c r="J7" s="238">
        <v>1</v>
      </c>
      <c r="K7" s="238">
        <v>127</v>
      </c>
      <c r="L7" s="238"/>
      <c r="M7" s="238">
        <v>127</v>
      </c>
      <c r="N7" s="238"/>
      <c r="O7" s="238"/>
      <c r="P7" s="682"/>
      <c r="Q7" s="713"/>
    </row>
    <row r="8" spans="1:17" ht="14.4" customHeight="1" x14ac:dyDescent="0.3">
      <c r="A8" s="680" t="s">
        <v>2722</v>
      </c>
      <c r="B8" s="671" t="s">
        <v>2859</v>
      </c>
      <c r="C8" s="671" t="s">
        <v>2593</v>
      </c>
      <c r="D8" s="671" t="s">
        <v>2862</v>
      </c>
      <c r="E8" s="671" t="s">
        <v>2863</v>
      </c>
      <c r="F8" s="238"/>
      <c r="G8" s="238"/>
      <c r="H8" s="238"/>
      <c r="I8" s="238"/>
      <c r="J8" s="238">
        <v>1</v>
      </c>
      <c r="K8" s="238">
        <v>664</v>
      </c>
      <c r="L8" s="238"/>
      <c r="M8" s="238">
        <v>664</v>
      </c>
      <c r="N8" s="238"/>
      <c r="O8" s="238"/>
      <c r="P8" s="682"/>
      <c r="Q8" s="713"/>
    </row>
    <row r="9" spans="1:17" ht="14.4" customHeight="1" x14ac:dyDescent="0.3">
      <c r="A9" s="680" t="s">
        <v>2722</v>
      </c>
      <c r="B9" s="671" t="s">
        <v>2859</v>
      </c>
      <c r="C9" s="671" t="s">
        <v>2593</v>
      </c>
      <c r="D9" s="671" t="s">
        <v>2864</v>
      </c>
      <c r="E9" s="671" t="s">
        <v>2865</v>
      </c>
      <c r="F9" s="238"/>
      <c r="G9" s="238"/>
      <c r="H9" s="238"/>
      <c r="I9" s="238"/>
      <c r="J9" s="238">
        <v>2</v>
      </c>
      <c r="K9" s="238">
        <v>652</v>
      </c>
      <c r="L9" s="238"/>
      <c r="M9" s="238">
        <v>326</v>
      </c>
      <c r="N9" s="238"/>
      <c r="O9" s="238"/>
      <c r="P9" s="682"/>
      <c r="Q9" s="713"/>
    </row>
    <row r="10" spans="1:17" ht="14.4" customHeight="1" x14ac:dyDescent="0.3">
      <c r="A10" s="680" t="s">
        <v>2722</v>
      </c>
      <c r="B10" s="671" t="s">
        <v>2859</v>
      </c>
      <c r="C10" s="671" t="s">
        <v>2593</v>
      </c>
      <c r="D10" s="671" t="s">
        <v>2866</v>
      </c>
      <c r="E10" s="671" t="s">
        <v>2867</v>
      </c>
      <c r="F10" s="238"/>
      <c r="G10" s="238"/>
      <c r="H10" s="238"/>
      <c r="I10" s="238"/>
      <c r="J10" s="238">
        <v>1</v>
      </c>
      <c r="K10" s="238">
        <v>457</v>
      </c>
      <c r="L10" s="238"/>
      <c r="M10" s="238">
        <v>457</v>
      </c>
      <c r="N10" s="238"/>
      <c r="O10" s="238"/>
      <c r="P10" s="682"/>
      <c r="Q10" s="713"/>
    </row>
    <row r="11" spans="1:17" ht="14.4" customHeight="1" x14ac:dyDescent="0.3">
      <c r="A11" s="680" t="s">
        <v>2722</v>
      </c>
      <c r="B11" s="671" t="s">
        <v>2859</v>
      </c>
      <c r="C11" s="671" t="s">
        <v>2593</v>
      </c>
      <c r="D11" s="671" t="s">
        <v>2868</v>
      </c>
      <c r="E11" s="671" t="s">
        <v>2869</v>
      </c>
      <c r="F11" s="238"/>
      <c r="G11" s="238"/>
      <c r="H11" s="238"/>
      <c r="I11" s="238"/>
      <c r="J11" s="238">
        <v>4</v>
      </c>
      <c r="K11" s="238">
        <v>316</v>
      </c>
      <c r="L11" s="238"/>
      <c r="M11" s="238">
        <v>79</v>
      </c>
      <c r="N11" s="238"/>
      <c r="O11" s="238"/>
      <c r="P11" s="682"/>
      <c r="Q11" s="713"/>
    </row>
    <row r="12" spans="1:17" ht="14.4" customHeight="1" x14ac:dyDescent="0.3">
      <c r="A12" s="680" t="s">
        <v>2722</v>
      </c>
      <c r="B12" s="671" t="s">
        <v>2859</v>
      </c>
      <c r="C12" s="671" t="s">
        <v>2593</v>
      </c>
      <c r="D12" s="671" t="s">
        <v>2870</v>
      </c>
      <c r="E12" s="671" t="s">
        <v>2871</v>
      </c>
      <c r="F12" s="238"/>
      <c r="G12" s="238"/>
      <c r="H12" s="238"/>
      <c r="I12" s="238"/>
      <c r="J12" s="238">
        <v>1</v>
      </c>
      <c r="K12" s="238">
        <v>164</v>
      </c>
      <c r="L12" s="238"/>
      <c r="M12" s="238">
        <v>164</v>
      </c>
      <c r="N12" s="238"/>
      <c r="O12" s="238"/>
      <c r="P12" s="682"/>
      <c r="Q12" s="713"/>
    </row>
    <row r="13" spans="1:17" ht="14.4" customHeight="1" x14ac:dyDescent="0.3">
      <c r="A13" s="680" t="s">
        <v>2722</v>
      </c>
      <c r="B13" s="671" t="s">
        <v>2859</v>
      </c>
      <c r="C13" s="671" t="s">
        <v>2593</v>
      </c>
      <c r="D13" s="671" t="s">
        <v>2872</v>
      </c>
      <c r="E13" s="671" t="s">
        <v>2873</v>
      </c>
      <c r="F13" s="238"/>
      <c r="G13" s="238"/>
      <c r="H13" s="238"/>
      <c r="I13" s="238"/>
      <c r="J13" s="238">
        <v>1</v>
      </c>
      <c r="K13" s="238">
        <v>167</v>
      </c>
      <c r="L13" s="238"/>
      <c r="M13" s="238">
        <v>167</v>
      </c>
      <c r="N13" s="238"/>
      <c r="O13" s="238"/>
      <c r="P13" s="682"/>
      <c r="Q13" s="713"/>
    </row>
    <row r="14" spans="1:17" ht="14.4" customHeight="1" x14ac:dyDescent="0.3">
      <c r="A14" s="680" t="s">
        <v>2755</v>
      </c>
      <c r="B14" s="671" t="s">
        <v>2874</v>
      </c>
      <c r="C14" s="671" t="s">
        <v>2875</v>
      </c>
      <c r="D14" s="671" t="s">
        <v>2876</v>
      </c>
      <c r="E14" s="671" t="s">
        <v>2877</v>
      </c>
      <c r="F14" s="238"/>
      <c r="G14" s="238"/>
      <c r="H14" s="238"/>
      <c r="I14" s="238"/>
      <c r="J14" s="238">
        <v>150</v>
      </c>
      <c r="K14" s="238">
        <v>699</v>
      </c>
      <c r="L14" s="238"/>
      <c r="M14" s="238">
        <v>4.66</v>
      </c>
      <c r="N14" s="238"/>
      <c r="O14" s="238"/>
      <c r="P14" s="682"/>
      <c r="Q14" s="713"/>
    </row>
    <row r="15" spans="1:17" ht="14.4" customHeight="1" x14ac:dyDescent="0.3">
      <c r="A15" s="680" t="s">
        <v>2755</v>
      </c>
      <c r="B15" s="671" t="s">
        <v>2874</v>
      </c>
      <c r="C15" s="671" t="s">
        <v>2875</v>
      </c>
      <c r="D15" s="671" t="s">
        <v>2878</v>
      </c>
      <c r="E15" s="671" t="s">
        <v>2879</v>
      </c>
      <c r="F15" s="238"/>
      <c r="G15" s="238"/>
      <c r="H15" s="238"/>
      <c r="I15" s="238"/>
      <c r="J15" s="238">
        <v>1</v>
      </c>
      <c r="K15" s="238">
        <v>2261.84</v>
      </c>
      <c r="L15" s="238"/>
      <c r="M15" s="238">
        <v>2261.84</v>
      </c>
      <c r="N15" s="238"/>
      <c r="O15" s="238"/>
      <c r="P15" s="682"/>
      <c r="Q15" s="713"/>
    </row>
    <row r="16" spans="1:17" ht="14.4" customHeight="1" x14ac:dyDescent="0.3">
      <c r="A16" s="680" t="s">
        <v>2755</v>
      </c>
      <c r="B16" s="671" t="s">
        <v>2874</v>
      </c>
      <c r="C16" s="671" t="s">
        <v>2593</v>
      </c>
      <c r="D16" s="671" t="s">
        <v>2880</v>
      </c>
      <c r="E16" s="671" t="s">
        <v>2881</v>
      </c>
      <c r="F16" s="238"/>
      <c r="G16" s="238"/>
      <c r="H16" s="238"/>
      <c r="I16" s="238"/>
      <c r="J16" s="238">
        <v>1</v>
      </c>
      <c r="K16" s="238">
        <v>654</v>
      </c>
      <c r="L16" s="238"/>
      <c r="M16" s="238">
        <v>654</v>
      </c>
      <c r="N16" s="238"/>
      <c r="O16" s="238"/>
      <c r="P16" s="682"/>
      <c r="Q16" s="713"/>
    </row>
    <row r="17" spans="1:17" ht="14.4" customHeight="1" x14ac:dyDescent="0.3">
      <c r="A17" s="680" t="s">
        <v>2755</v>
      </c>
      <c r="B17" s="671" t="s">
        <v>2874</v>
      </c>
      <c r="C17" s="671" t="s">
        <v>2593</v>
      </c>
      <c r="D17" s="671" t="s">
        <v>2882</v>
      </c>
      <c r="E17" s="671" t="s">
        <v>2883</v>
      </c>
      <c r="F17" s="238"/>
      <c r="G17" s="238"/>
      <c r="H17" s="238"/>
      <c r="I17" s="238"/>
      <c r="J17" s="238">
        <v>1</v>
      </c>
      <c r="K17" s="238">
        <v>487</v>
      </c>
      <c r="L17" s="238"/>
      <c r="M17" s="238">
        <v>487</v>
      </c>
      <c r="N17" s="238"/>
      <c r="O17" s="238"/>
      <c r="P17" s="682"/>
      <c r="Q17" s="713"/>
    </row>
    <row r="18" spans="1:17" ht="14.4" customHeight="1" x14ac:dyDescent="0.3">
      <c r="A18" s="680" t="s">
        <v>2760</v>
      </c>
      <c r="B18" s="671" t="s">
        <v>2884</v>
      </c>
      <c r="C18" s="671" t="s">
        <v>2593</v>
      </c>
      <c r="D18" s="671" t="s">
        <v>2885</v>
      </c>
      <c r="E18" s="671" t="s">
        <v>2886</v>
      </c>
      <c r="F18" s="238">
        <v>175</v>
      </c>
      <c r="G18" s="238">
        <v>11200</v>
      </c>
      <c r="H18" s="238">
        <v>1</v>
      </c>
      <c r="I18" s="238">
        <v>64</v>
      </c>
      <c r="J18" s="238">
        <v>102</v>
      </c>
      <c r="K18" s="238">
        <v>6630</v>
      </c>
      <c r="L18" s="238">
        <v>0.59196428571428572</v>
      </c>
      <c r="M18" s="238">
        <v>65</v>
      </c>
      <c r="N18" s="238">
        <v>114</v>
      </c>
      <c r="O18" s="238">
        <v>7410</v>
      </c>
      <c r="P18" s="682">
        <v>0.66160714285714284</v>
      </c>
      <c r="Q18" s="713">
        <v>65</v>
      </c>
    </row>
    <row r="19" spans="1:17" ht="14.4" customHeight="1" x14ac:dyDescent="0.3">
      <c r="A19" s="680" t="s">
        <v>2760</v>
      </c>
      <c r="B19" s="671" t="s">
        <v>2884</v>
      </c>
      <c r="C19" s="671" t="s">
        <v>2593</v>
      </c>
      <c r="D19" s="671" t="s">
        <v>2887</v>
      </c>
      <c r="E19" s="671" t="s">
        <v>2888</v>
      </c>
      <c r="F19" s="238">
        <v>2</v>
      </c>
      <c r="G19" s="238">
        <v>46</v>
      </c>
      <c r="H19" s="238">
        <v>1</v>
      </c>
      <c r="I19" s="238">
        <v>23</v>
      </c>
      <c r="J19" s="238">
        <v>1</v>
      </c>
      <c r="K19" s="238">
        <v>23</v>
      </c>
      <c r="L19" s="238">
        <v>0.5</v>
      </c>
      <c r="M19" s="238">
        <v>23</v>
      </c>
      <c r="N19" s="238">
        <v>4</v>
      </c>
      <c r="O19" s="238">
        <v>92</v>
      </c>
      <c r="P19" s="682">
        <v>2</v>
      </c>
      <c r="Q19" s="713">
        <v>23</v>
      </c>
    </row>
    <row r="20" spans="1:17" ht="14.4" customHeight="1" x14ac:dyDescent="0.3">
      <c r="A20" s="680" t="s">
        <v>2760</v>
      </c>
      <c r="B20" s="671" t="s">
        <v>2884</v>
      </c>
      <c r="C20" s="671" t="s">
        <v>2593</v>
      </c>
      <c r="D20" s="671" t="s">
        <v>2889</v>
      </c>
      <c r="E20" s="671" t="s">
        <v>2890</v>
      </c>
      <c r="F20" s="238"/>
      <c r="G20" s="238"/>
      <c r="H20" s="238"/>
      <c r="I20" s="238"/>
      <c r="J20" s="238">
        <v>1</v>
      </c>
      <c r="K20" s="238">
        <v>54</v>
      </c>
      <c r="L20" s="238"/>
      <c r="M20" s="238">
        <v>54</v>
      </c>
      <c r="N20" s="238">
        <v>1</v>
      </c>
      <c r="O20" s="238">
        <v>54</v>
      </c>
      <c r="P20" s="682"/>
      <c r="Q20" s="713">
        <v>54</v>
      </c>
    </row>
    <row r="21" spans="1:17" ht="14.4" customHeight="1" x14ac:dyDescent="0.3">
      <c r="A21" s="680" t="s">
        <v>2760</v>
      </c>
      <c r="B21" s="671" t="s">
        <v>2884</v>
      </c>
      <c r="C21" s="671" t="s">
        <v>2593</v>
      </c>
      <c r="D21" s="671" t="s">
        <v>2891</v>
      </c>
      <c r="E21" s="671" t="s">
        <v>2892</v>
      </c>
      <c r="F21" s="238">
        <v>19</v>
      </c>
      <c r="G21" s="238">
        <v>1463</v>
      </c>
      <c r="H21" s="238">
        <v>1</v>
      </c>
      <c r="I21" s="238">
        <v>77</v>
      </c>
      <c r="J21" s="238">
        <v>19</v>
      </c>
      <c r="K21" s="238">
        <v>1463</v>
      </c>
      <c r="L21" s="238">
        <v>1</v>
      </c>
      <c r="M21" s="238">
        <v>77</v>
      </c>
      <c r="N21" s="238">
        <v>31</v>
      </c>
      <c r="O21" s="238">
        <v>2387</v>
      </c>
      <c r="P21" s="682">
        <v>1.631578947368421</v>
      </c>
      <c r="Q21" s="713">
        <v>77</v>
      </c>
    </row>
    <row r="22" spans="1:17" ht="14.4" customHeight="1" x14ac:dyDescent="0.3">
      <c r="A22" s="680" t="s">
        <v>2760</v>
      </c>
      <c r="B22" s="671" t="s">
        <v>2884</v>
      </c>
      <c r="C22" s="671" t="s">
        <v>2593</v>
      </c>
      <c r="D22" s="671" t="s">
        <v>2893</v>
      </c>
      <c r="E22" s="671" t="s">
        <v>2894</v>
      </c>
      <c r="F22" s="238">
        <v>13</v>
      </c>
      <c r="G22" s="238">
        <v>286</v>
      </c>
      <c r="H22" s="238">
        <v>1</v>
      </c>
      <c r="I22" s="238">
        <v>22</v>
      </c>
      <c r="J22" s="238">
        <v>9</v>
      </c>
      <c r="K22" s="238">
        <v>198</v>
      </c>
      <c r="L22" s="238">
        <v>0.69230769230769229</v>
      </c>
      <c r="M22" s="238">
        <v>22</v>
      </c>
      <c r="N22" s="238">
        <v>12</v>
      </c>
      <c r="O22" s="238">
        <v>264</v>
      </c>
      <c r="P22" s="682">
        <v>0.92307692307692313</v>
      </c>
      <c r="Q22" s="713">
        <v>22</v>
      </c>
    </row>
    <row r="23" spans="1:17" ht="14.4" customHeight="1" x14ac:dyDescent="0.3">
      <c r="A23" s="680" t="s">
        <v>2760</v>
      </c>
      <c r="B23" s="671" t="s">
        <v>2884</v>
      </c>
      <c r="C23" s="671" t="s">
        <v>2593</v>
      </c>
      <c r="D23" s="671" t="s">
        <v>2895</v>
      </c>
      <c r="E23" s="671" t="s">
        <v>2896</v>
      </c>
      <c r="F23" s="238">
        <v>7</v>
      </c>
      <c r="G23" s="238">
        <v>1463</v>
      </c>
      <c r="H23" s="238">
        <v>1</v>
      </c>
      <c r="I23" s="238">
        <v>209</v>
      </c>
      <c r="J23" s="238">
        <v>6</v>
      </c>
      <c r="K23" s="238">
        <v>1254</v>
      </c>
      <c r="L23" s="238">
        <v>0.8571428571428571</v>
      </c>
      <c r="M23" s="238">
        <v>209</v>
      </c>
      <c r="N23" s="238"/>
      <c r="O23" s="238"/>
      <c r="P23" s="682"/>
      <c r="Q23" s="713"/>
    </row>
    <row r="24" spans="1:17" ht="14.4" customHeight="1" x14ac:dyDescent="0.3">
      <c r="A24" s="680" t="s">
        <v>2760</v>
      </c>
      <c r="B24" s="671" t="s">
        <v>2884</v>
      </c>
      <c r="C24" s="671" t="s">
        <v>2593</v>
      </c>
      <c r="D24" s="671" t="s">
        <v>2897</v>
      </c>
      <c r="E24" s="671" t="s">
        <v>2898</v>
      </c>
      <c r="F24" s="238"/>
      <c r="G24" s="238"/>
      <c r="H24" s="238"/>
      <c r="I24" s="238"/>
      <c r="J24" s="238">
        <v>1</v>
      </c>
      <c r="K24" s="238">
        <v>66</v>
      </c>
      <c r="L24" s="238"/>
      <c r="M24" s="238">
        <v>66</v>
      </c>
      <c r="N24" s="238"/>
      <c r="O24" s="238"/>
      <c r="P24" s="682"/>
      <c r="Q24" s="713"/>
    </row>
    <row r="25" spans="1:17" ht="14.4" customHeight="1" x14ac:dyDescent="0.3">
      <c r="A25" s="680" t="s">
        <v>2760</v>
      </c>
      <c r="B25" s="671" t="s">
        <v>2884</v>
      </c>
      <c r="C25" s="671" t="s">
        <v>2593</v>
      </c>
      <c r="D25" s="671" t="s">
        <v>2899</v>
      </c>
      <c r="E25" s="671" t="s">
        <v>2900</v>
      </c>
      <c r="F25" s="238">
        <v>11</v>
      </c>
      <c r="G25" s="238">
        <v>253</v>
      </c>
      <c r="H25" s="238">
        <v>1</v>
      </c>
      <c r="I25" s="238">
        <v>23</v>
      </c>
      <c r="J25" s="238">
        <v>8</v>
      </c>
      <c r="K25" s="238">
        <v>192</v>
      </c>
      <c r="L25" s="238">
        <v>0.75889328063241102</v>
      </c>
      <c r="M25" s="238">
        <v>24</v>
      </c>
      <c r="N25" s="238">
        <v>8</v>
      </c>
      <c r="O25" s="238">
        <v>192</v>
      </c>
      <c r="P25" s="682">
        <v>0.75889328063241102</v>
      </c>
      <c r="Q25" s="713">
        <v>24</v>
      </c>
    </row>
    <row r="26" spans="1:17" ht="14.4" customHeight="1" x14ac:dyDescent="0.3">
      <c r="A26" s="680" t="s">
        <v>2760</v>
      </c>
      <c r="B26" s="671" t="s">
        <v>2884</v>
      </c>
      <c r="C26" s="671" t="s">
        <v>2593</v>
      </c>
      <c r="D26" s="671" t="s">
        <v>2901</v>
      </c>
      <c r="E26" s="671" t="s">
        <v>2902</v>
      </c>
      <c r="F26" s="238"/>
      <c r="G26" s="238"/>
      <c r="H26" s="238"/>
      <c r="I26" s="238"/>
      <c r="J26" s="238">
        <v>2</v>
      </c>
      <c r="K26" s="238">
        <v>360</v>
      </c>
      <c r="L26" s="238"/>
      <c r="M26" s="238">
        <v>180</v>
      </c>
      <c r="N26" s="238"/>
      <c r="O26" s="238"/>
      <c r="P26" s="682"/>
      <c r="Q26" s="713"/>
    </row>
    <row r="27" spans="1:17" ht="14.4" customHeight="1" x14ac:dyDescent="0.3">
      <c r="A27" s="680" t="s">
        <v>2760</v>
      </c>
      <c r="B27" s="671" t="s">
        <v>2884</v>
      </c>
      <c r="C27" s="671" t="s">
        <v>2593</v>
      </c>
      <c r="D27" s="671" t="s">
        <v>2903</v>
      </c>
      <c r="E27" s="671" t="s">
        <v>2904</v>
      </c>
      <c r="F27" s="238"/>
      <c r="G27" s="238"/>
      <c r="H27" s="238"/>
      <c r="I27" s="238"/>
      <c r="J27" s="238"/>
      <c r="K27" s="238"/>
      <c r="L27" s="238"/>
      <c r="M27" s="238"/>
      <c r="N27" s="238">
        <v>11</v>
      </c>
      <c r="O27" s="238">
        <v>2783</v>
      </c>
      <c r="P27" s="682"/>
      <c r="Q27" s="713">
        <v>253</v>
      </c>
    </row>
    <row r="28" spans="1:17" ht="14.4" customHeight="1" x14ac:dyDescent="0.3">
      <c r="A28" s="680" t="s">
        <v>2760</v>
      </c>
      <c r="B28" s="671" t="s">
        <v>2884</v>
      </c>
      <c r="C28" s="671" t="s">
        <v>2593</v>
      </c>
      <c r="D28" s="671" t="s">
        <v>2905</v>
      </c>
      <c r="E28" s="671" t="s">
        <v>2906</v>
      </c>
      <c r="F28" s="238">
        <v>1</v>
      </c>
      <c r="G28" s="238">
        <v>216</v>
      </c>
      <c r="H28" s="238">
        <v>1</v>
      </c>
      <c r="I28" s="238">
        <v>216</v>
      </c>
      <c r="J28" s="238">
        <v>2</v>
      </c>
      <c r="K28" s="238">
        <v>432</v>
      </c>
      <c r="L28" s="238">
        <v>2</v>
      </c>
      <c r="M28" s="238">
        <v>216</v>
      </c>
      <c r="N28" s="238">
        <v>1</v>
      </c>
      <c r="O28" s="238">
        <v>216</v>
      </c>
      <c r="P28" s="682">
        <v>1</v>
      </c>
      <c r="Q28" s="713">
        <v>216</v>
      </c>
    </row>
    <row r="29" spans="1:17" ht="14.4" customHeight="1" x14ac:dyDescent="0.3">
      <c r="A29" s="680" t="s">
        <v>2907</v>
      </c>
      <c r="B29" s="671" t="s">
        <v>2908</v>
      </c>
      <c r="C29" s="671" t="s">
        <v>2593</v>
      </c>
      <c r="D29" s="671" t="s">
        <v>2909</v>
      </c>
      <c r="E29" s="671" t="s">
        <v>2910</v>
      </c>
      <c r="F29" s="238">
        <v>21</v>
      </c>
      <c r="G29" s="238">
        <v>567</v>
      </c>
      <c r="H29" s="238">
        <v>1</v>
      </c>
      <c r="I29" s="238">
        <v>27</v>
      </c>
      <c r="J29" s="238">
        <v>6</v>
      </c>
      <c r="K29" s="238">
        <v>162</v>
      </c>
      <c r="L29" s="238">
        <v>0.2857142857142857</v>
      </c>
      <c r="M29" s="238">
        <v>27</v>
      </c>
      <c r="N29" s="238">
        <v>22</v>
      </c>
      <c r="O29" s="238">
        <v>594</v>
      </c>
      <c r="P29" s="682">
        <v>1.0476190476190477</v>
      </c>
      <c r="Q29" s="713">
        <v>27</v>
      </c>
    </row>
    <row r="30" spans="1:17" ht="14.4" customHeight="1" x14ac:dyDescent="0.3">
      <c r="A30" s="680" t="s">
        <v>2907</v>
      </c>
      <c r="B30" s="671" t="s">
        <v>2908</v>
      </c>
      <c r="C30" s="671" t="s">
        <v>2593</v>
      </c>
      <c r="D30" s="671" t="s">
        <v>2911</v>
      </c>
      <c r="E30" s="671" t="s">
        <v>2912</v>
      </c>
      <c r="F30" s="238">
        <v>1</v>
      </c>
      <c r="G30" s="238">
        <v>54</v>
      </c>
      <c r="H30" s="238">
        <v>1</v>
      </c>
      <c r="I30" s="238">
        <v>54</v>
      </c>
      <c r="J30" s="238">
        <v>3</v>
      </c>
      <c r="K30" s="238">
        <v>162</v>
      </c>
      <c r="L30" s="238">
        <v>3</v>
      </c>
      <c r="M30" s="238">
        <v>54</v>
      </c>
      <c r="N30" s="238">
        <v>8</v>
      </c>
      <c r="O30" s="238">
        <v>432</v>
      </c>
      <c r="P30" s="682">
        <v>8</v>
      </c>
      <c r="Q30" s="713">
        <v>54</v>
      </c>
    </row>
    <row r="31" spans="1:17" ht="14.4" customHeight="1" x14ac:dyDescent="0.3">
      <c r="A31" s="680" t="s">
        <v>2907</v>
      </c>
      <c r="B31" s="671" t="s">
        <v>2908</v>
      </c>
      <c r="C31" s="671" t="s">
        <v>2593</v>
      </c>
      <c r="D31" s="671" t="s">
        <v>2913</v>
      </c>
      <c r="E31" s="671" t="s">
        <v>2914</v>
      </c>
      <c r="F31" s="238">
        <v>10</v>
      </c>
      <c r="G31" s="238">
        <v>240</v>
      </c>
      <c r="H31" s="238">
        <v>1</v>
      </c>
      <c r="I31" s="238">
        <v>24</v>
      </c>
      <c r="J31" s="238">
        <v>4</v>
      </c>
      <c r="K31" s="238">
        <v>96</v>
      </c>
      <c r="L31" s="238">
        <v>0.4</v>
      </c>
      <c r="M31" s="238">
        <v>24</v>
      </c>
      <c r="N31" s="238">
        <v>20</v>
      </c>
      <c r="O31" s="238">
        <v>480</v>
      </c>
      <c r="P31" s="682">
        <v>2</v>
      </c>
      <c r="Q31" s="713">
        <v>24</v>
      </c>
    </row>
    <row r="32" spans="1:17" ht="14.4" customHeight="1" x14ac:dyDescent="0.3">
      <c r="A32" s="680" t="s">
        <v>2907</v>
      </c>
      <c r="B32" s="671" t="s">
        <v>2908</v>
      </c>
      <c r="C32" s="671" t="s">
        <v>2593</v>
      </c>
      <c r="D32" s="671" t="s">
        <v>2915</v>
      </c>
      <c r="E32" s="671" t="s">
        <v>2916</v>
      </c>
      <c r="F32" s="238">
        <v>21</v>
      </c>
      <c r="G32" s="238">
        <v>567</v>
      </c>
      <c r="H32" s="238">
        <v>1</v>
      </c>
      <c r="I32" s="238">
        <v>27</v>
      </c>
      <c r="J32" s="238">
        <v>7</v>
      </c>
      <c r="K32" s="238">
        <v>189</v>
      </c>
      <c r="L32" s="238">
        <v>0.33333333333333331</v>
      </c>
      <c r="M32" s="238">
        <v>27</v>
      </c>
      <c r="N32" s="238">
        <v>23</v>
      </c>
      <c r="O32" s="238">
        <v>621</v>
      </c>
      <c r="P32" s="682">
        <v>1.0952380952380953</v>
      </c>
      <c r="Q32" s="713">
        <v>27</v>
      </c>
    </row>
    <row r="33" spans="1:17" ht="14.4" customHeight="1" x14ac:dyDescent="0.3">
      <c r="A33" s="680" t="s">
        <v>2907</v>
      </c>
      <c r="B33" s="671" t="s">
        <v>2908</v>
      </c>
      <c r="C33" s="671" t="s">
        <v>2593</v>
      </c>
      <c r="D33" s="671" t="s">
        <v>2917</v>
      </c>
      <c r="E33" s="671" t="s">
        <v>2918</v>
      </c>
      <c r="F33" s="238">
        <v>7</v>
      </c>
      <c r="G33" s="238">
        <v>392</v>
      </c>
      <c r="H33" s="238">
        <v>1</v>
      </c>
      <c r="I33" s="238">
        <v>56</v>
      </c>
      <c r="J33" s="238"/>
      <c r="K33" s="238"/>
      <c r="L33" s="238"/>
      <c r="M33" s="238"/>
      <c r="N33" s="238">
        <v>4</v>
      </c>
      <c r="O33" s="238">
        <v>224</v>
      </c>
      <c r="P33" s="682">
        <v>0.5714285714285714</v>
      </c>
      <c r="Q33" s="713">
        <v>56</v>
      </c>
    </row>
    <row r="34" spans="1:17" ht="14.4" customHeight="1" x14ac:dyDescent="0.3">
      <c r="A34" s="680" t="s">
        <v>2907</v>
      </c>
      <c r="B34" s="671" t="s">
        <v>2908</v>
      </c>
      <c r="C34" s="671" t="s">
        <v>2593</v>
      </c>
      <c r="D34" s="671" t="s">
        <v>2919</v>
      </c>
      <c r="E34" s="671" t="s">
        <v>2920</v>
      </c>
      <c r="F34" s="238">
        <v>13</v>
      </c>
      <c r="G34" s="238">
        <v>351</v>
      </c>
      <c r="H34" s="238">
        <v>1</v>
      </c>
      <c r="I34" s="238">
        <v>27</v>
      </c>
      <c r="J34" s="238">
        <v>4</v>
      </c>
      <c r="K34" s="238">
        <v>108</v>
      </c>
      <c r="L34" s="238">
        <v>0.30769230769230771</v>
      </c>
      <c r="M34" s="238">
        <v>27</v>
      </c>
      <c r="N34" s="238">
        <v>18</v>
      </c>
      <c r="O34" s="238">
        <v>486</v>
      </c>
      <c r="P34" s="682">
        <v>1.3846153846153846</v>
      </c>
      <c r="Q34" s="713">
        <v>27</v>
      </c>
    </row>
    <row r="35" spans="1:17" ht="14.4" customHeight="1" x14ac:dyDescent="0.3">
      <c r="A35" s="680" t="s">
        <v>2907</v>
      </c>
      <c r="B35" s="671" t="s">
        <v>2908</v>
      </c>
      <c r="C35" s="671" t="s">
        <v>2593</v>
      </c>
      <c r="D35" s="671" t="s">
        <v>2921</v>
      </c>
      <c r="E35" s="671" t="s">
        <v>2922</v>
      </c>
      <c r="F35" s="238">
        <v>20</v>
      </c>
      <c r="G35" s="238">
        <v>440</v>
      </c>
      <c r="H35" s="238">
        <v>1</v>
      </c>
      <c r="I35" s="238">
        <v>22</v>
      </c>
      <c r="J35" s="238">
        <v>10</v>
      </c>
      <c r="K35" s="238">
        <v>220</v>
      </c>
      <c r="L35" s="238">
        <v>0.5</v>
      </c>
      <c r="M35" s="238">
        <v>22</v>
      </c>
      <c r="N35" s="238">
        <v>25</v>
      </c>
      <c r="O35" s="238">
        <v>550</v>
      </c>
      <c r="P35" s="682">
        <v>1.25</v>
      </c>
      <c r="Q35" s="713">
        <v>22</v>
      </c>
    </row>
    <row r="36" spans="1:17" ht="14.4" customHeight="1" x14ac:dyDescent="0.3">
      <c r="A36" s="680" t="s">
        <v>2907</v>
      </c>
      <c r="B36" s="671" t="s">
        <v>2908</v>
      </c>
      <c r="C36" s="671" t="s">
        <v>2593</v>
      </c>
      <c r="D36" s="671" t="s">
        <v>2923</v>
      </c>
      <c r="E36" s="671" t="s">
        <v>2924</v>
      </c>
      <c r="F36" s="238"/>
      <c r="G36" s="238"/>
      <c r="H36" s="238"/>
      <c r="I36" s="238"/>
      <c r="J36" s="238"/>
      <c r="K36" s="238"/>
      <c r="L36" s="238"/>
      <c r="M36" s="238"/>
      <c r="N36" s="238">
        <v>1</v>
      </c>
      <c r="O36" s="238">
        <v>68</v>
      </c>
      <c r="P36" s="682"/>
      <c r="Q36" s="713">
        <v>68</v>
      </c>
    </row>
    <row r="37" spans="1:17" ht="14.4" customHeight="1" x14ac:dyDescent="0.3">
      <c r="A37" s="680" t="s">
        <v>2907</v>
      </c>
      <c r="B37" s="671" t="s">
        <v>2908</v>
      </c>
      <c r="C37" s="671" t="s">
        <v>2593</v>
      </c>
      <c r="D37" s="671" t="s">
        <v>2925</v>
      </c>
      <c r="E37" s="671" t="s">
        <v>2926</v>
      </c>
      <c r="F37" s="238">
        <v>4</v>
      </c>
      <c r="G37" s="238">
        <v>244</v>
      </c>
      <c r="H37" s="238">
        <v>1</v>
      </c>
      <c r="I37" s="238">
        <v>61</v>
      </c>
      <c r="J37" s="238">
        <v>2</v>
      </c>
      <c r="K37" s="238">
        <v>122</v>
      </c>
      <c r="L37" s="238">
        <v>0.5</v>
      </c>
      <c r="M37" s="238">
        <v>61</v>
      </c>
      <c r="N37" s="238">
        <v>4</v>
      </c>
      <c r="O37" s="238">
        <v>244</v>
      </c>
      <c r="P37" s="682">
        <v>1</v>
      </c>
      <c r="Q37" s="713">
        <v>61</v>
      </c>
    </row>
    <row r="38" spans="1:17" ht="14.4" customHeight="1" x14ac:dyDescent="0.3">
      <c r="A38" s="680" t="s">
        <v>2907</v>
      </c>
      <c r="B38" s="671" t="s">
        <v>2908</v>
      </c>
      <c r="C38" s="671" t="s">
        <v>2593</v>
      </c>
      <c r="D38" s="671" t="s">
        <v>2927</v>
      </c>
      <c r="E38" s="671" t="s">
        <v>2928</v>
      </c>
      <c r="F38" s="238"/>
      <c r="G38" s="238"/>
      <c r="H38" s="238"/>
      <c r="I38" s="238"/>
      <c r="J38" s="238"/>
      <c r="K38" s="238"/>
      <c r="L38" s="238"/>
      <c r="M38" s="238"/>
      <c r="N38" s="238">
        <v>3</v>
      </c>
      <c r="O38" s="238">
        <v>243</v>
      </c>
      <c r="P38" s="682"/>
      <c r="Q38" s="713">
        <v>81</v>
      </c>
    </row>
    <row r="39" spans="1:17" ht="14.4" customHeight="1" x14ac:dyDescent="0.3">
      <c r="A39" s="680" t="s">
        <v>2907</v>
      </c>
      <c r="B39" s="671" t="s">
        <v>2908</v>
      </c>
      <c r="C39" s="671" t="s">
        <v>2593</v>
      </c>
      <c r="D39" s="671" t="s">
        <v>2929</v>
      </c>
      <c r="E39" s="671" t="s">
        <v>2930</v>
      </c>
      <c r="F39" s="238">
        <v>5</v>
      </c>
      <c r="G39" s="238">
        <v>4935</v>
      </c>
      <c r="H39" s="238">
        <v>1</v>
      </c>
      <c r="I39" s="238">
        <v>987</v>
      </c>
      <c r="J39" s="238">
        <v>1</v>
      </c>
      <c r="K39" s="238">
        <v>987</v>
      </c>
      <c r="L39" s="238">
        <v>0.2</v>
      </c>
      <c r="M39" s="238">
        <v>987</v>
      </c>
      <c r="N39" s="238">
        <v>4</v>
      </c>
      <c r="O39" s="238">
        <v>3948</v>
      </c>
      <c r="P39" s="682">
        <v>0.8</v>
      </c>
      <c r="Q39" s="713">
        <v>987</v>
      </c>
    </row>
    <row r="40" spans="1:17" ht="14.4" customHeight="1" x14ac:dyDescent="0.3">
      <c r="A40" s="680" t="s">
        <v>2907</v>
      </c>
      <c r="B40" s="671" t="s">
        <v>2908</v>
      </c>
      <c r="C40" s="671" t="s">
        <v>2593</v>
      </c>
      <c r="D40" s="671" t="s">
        <v>2931</v>
      </c>
      <c r="E40" s="671" t="s">
        <v>2932</v>
      </c>
      <c r="F40" s="238"/>
      <c r="G40" s="238"/>
      <c r="H40" s="238"/>
      <c r="I40" s="238"/>
      <c r="J40" s="238">
        <v>1</v>
      </c>
      <c r="K40" s="238">
        <v>191</v>
      </c>
      <c r="L40" s="238"/>
      <c r="M40" s="238">
        <v>191</v>
      </c>
      <c r="N40" s="238"/>
      <c r="O40" s="238"/>
      <c r="P40" s="682"/>
      <c r="Q40" s="713"/>
    </row>
    <row r="41" spans="1:17" ht="14.4" customHeight="1" x14ac:dyDescent="0.3">
      <c r="A41" s="680" t="s">
        <v>2907</v>
      </c>
      <c r="B41" s="671" t="s">
        <v>2908</v>
      </c>
      <c r="C41" s="671" t="s">
        <v>2593</v>
      </c>
      <c r="D41" s="671" t="s">
        <v>2933</v>
      </c>
      <c r="E41" s="671" t="s">
        <v>2934</v>
      </c>
      <c r="F41" s="238"/>
      <c r="G41" s="238"/>
      <c r="H41" s="238"/>
      <c r="I41" s="238"/>
      <c r="J41" s="238">
        <v>1</v>
      </c>
      <c r="K41" s="238">
        <v>63</v>
      </c>
      <c r="L41" s="238"/>
      <c r="M41" s="238">
        <v>63</v>
      </c>
      <c r="N41" s="238">
        <v>1</v>
      </c>
      <c r="O41" s="238">
        <v>63</v>
      </c>
      <c r="P41" s="682"/>
      <c r="Q41" s="713">
        <v>63</v>
      </c>
    </row>
    <row r="42" spans="1:17" ht="14.4" customHeight="1" x14ac:dyDescent="0.3">
      <c r="A42" s="680" t="s">
        <v>2907</v>
      </c>
      <c r="B42" s="671" t="s">
        <v>2908</v>
      </c>
      <c r="C42" s="671" t="s">
        <v>2593</v>
      </c>
      <c r="D42" s="671" t="s">
        <v>2935</v>
      </c>
      <c r="E42" s="671" t="s">
        <v>2936</v>
      </c>
      <c r="F42" s="238">
        <v>1</v>
      </c>
      <c r="G42" s="238">
        <v>17</v>
      </c>
      <c r="H42" s="238">
        <v>1</v>
      </c>
      <c r="I42" s="238">
        <v>17</v>
      </c>
      <c r="J42" s="238">
        <v>2</v>
      </c>
      <c r="K42" s="238">
        <v>34</v>
      </c>
      <c r="L42" s="238">
        <v>2</v>
      </c>
      <c r="M42" s="238">
        <v>17</v>
      </c>
      <c r="N42" s="238"/>
      <c r="O42" s="238"/>
      <c r="P42" s="682"/>
      <c r="Q42" s="713"/>
    </row>
    <row r="43" spans="1:17" ht="14.4" customHeight="1" x14ac:dyDescent="0.3">
      <c r="A43" s="680" t="s">
        <v>2907</v>
      </c>
      <c r="B43" s="671" t="s">
        <v>2908</v>
      </c>
      <c r="C43" s="671" t="s">
        <v>2593</v>
      </c>
      <c r="D43" s="671" t="s">
        <v>2937</v>
      </c>
      <c r="E43" s="671" t="s">
        <v>2938</v>
      </c>
      <c r="F43" s="238"/>
      <c r="G43" s="238"/>
      <c r="H43" s="238"/>
      <c r="I43" s="238"/>
      <c r="J43" s="238">
        <v>1</v>
      </c>
      <c r="K43" s="238">
        <v>47</v>
      </c>
      <c r="L43" s="238"/>
      <c r="M43" s="238">
        <v>47</v>
      </c>
      <c r="N43" s="238">
        <v>1</v>
      </c>
      <c r="O43" s="238">
        <v>47</v>
      </c>
      <c r="P43" s="682"/>
      <c r="Q43" s="713">
        <v>47</v>
      </c>
    </row>
    <row r="44" spans="1:17" ht="14.4" customHeight="1" x14ac:dyDescent="0.3">
      <c r="A44" s="680" t="s">
        <v>2907</v>
      </c>
      <c r="B44" s="671" t="s">
        <v>2908</v>
      </c>
      <c r="C44" s="671" t="s">
        <v>2593</v>
      </c>
      <c r="D44" s="671" t="s">
        <v>2939</v>
      </c>
      <c r="E44" s="671" t="s">
        <v>2940</v>
      </c>
      <c r="F44" s="238">
        <v>5</v>
      </c>
      <c r="G44" s="238">
        <v>300</v>
      </c>
      <c r="H44" s="238">
        <v>1</v>
      </c>
      <c r="I44" s="238">
        <v>60</v>
      </c>
      <c r="J44" s="238"/>
      <c r="K44" s="238"/>
      <c r="L44" s="238"/>
      <c r="M44" s="238"/>
      <c r="N44" s="238">
        <v>1</v>
      </c>
      <c r="O44" s="238">
        <v>60</v>
      </c>
      <c r="P44" s="682">
        <v>0.2</v>
      </c>
      <c r="Q44" s="713">
        <v>60</v>
      </c>
    </row>
    <row r="45" spans="1:17" ht="14.4" customHeight="1" x14ac:dyDescent="0.3">
      <c r="A45" s="680" t="s">
        <v>2907</v>
      </c>
      <c r="B45" s="671" t="s">
        <v>2908</v>
      </c>
      <c r="C45" s="671" t="s">
        <v>2593</v>
      </c>
      <c r="D45" s="671" t="s">
        <v>2941</v>
      </c>
      <c r="E45" s="671" t="s">
        <v>2942</v>
      </c>
      <c r="F45" s="238">
        <v>1</v>
      </c>
      <c r="G45" s="238">
        <v>850</v>
      </c>
      <c r="H45" s="238">
        <v>1</v>
      </c>
      <c r="I45" s="238">
        <v>850</v>
      </c>
      <c r="J45" s="238">
        <v>2</v>
      </c>
      <c r="K45" s="238">
        <v>1702</v>
      </c>
      <c r="L45" s="238">
        <v>2.0023529411764707</v>
      </c>
      <c r="M45" s="238">
        <v>851</v>
      </c>
      <c r="N45" s="238">
        <v>2</v>
      </c>
      <c r="O45" s="238">
        <v>1702</v>
      </c>
      <c r="P45" s="682">
        <v>2.0023529411764707</v>
      </c>
      <c r="Q45" s="713">
        <v>851</v>
      </c>
    </row>
    <row r="46" spans="1:17" ht="14.4" customHeight="1" x14ac:dyDescent="0.3">
      <c r="A46" s="680" t="s">
        <v>2907</v>
      </c>
      <c r="B46" s="671" t="s">
        <v>2908</v>
      </c>
      <c r="C46" s="671" t="s">
        <v>2593</v>
      </c>
      <c r="D46" s="671" t="s">
        <v>2943</v>
      </c>
      <c r="E46" s="671" t="s">
        <v>2944</v>
      </c>
      <c r="F46" s="238"/>
      <c r="G46" s="238"/>
      <c r="H46" s="238"/>
      <c r="I46" s="238"/>
      <c r="J46" s="238"/>
      <c r="K46" s="238"/>
      <c r="L46" s="238"/>
      <c r="M46" s="238"/>
      <c r="N46" s="238">
        <v>1</v>
      </c>
      <c r="O46" s="238">
        <v>165</v>
      </c>
      <c r="P46" s="682"/>
      <c r="Q46" s="713">
        <v>165</v>
      </c>
    </row>
    <row r="47" spans="1:17" ht="14.4" customHeight="1" x14ac:dyDescent="0.3">
      <c r="A47" s="680" t="s">
        <v>2907</v>
      </c>
      <c r="B47" s="671" t="s">
        <v>2908</v>
      </c>
      <c r="C47" s="671" t="s">
        <v>2593</v>
      </c>
      <c r="D47" s="671" t="s">
        <v>2945</v>
      </c>
      <c r="E47" s="671" t="s">
        <v>2946</v>
      </c>
      <c r="F47" s="238"/>
      <c r="G47" s="238"/>
      <c r="H47" s="238"/>
      <c r="I47" s="238"/>
      <c r="J47" s="238">
        <v>1</v>
      </c>
      <c r="K47" s="238">
        <v>308</v>
      </c>
      <c r="L47" s="238"/>
      <c r="M47" s="238">
        <v>308</v>
      </c>
      <c r="N47" s="238"/>
      <c r="O47" s="238"/>
      <c r="P47" s="682"/>
      <c r="Q47" s="713"/>
    </row>
    <row r="48" spans="1:17" ht="14.4" customHeight="1" x14ac:dyDescent="0.3">
      <c r="A48" s="680" t="s">
        <v>2907</v>
      </c>
      <c r="B48" s="671" t="s">
        <v>2908</v>
      </c>
      <c r="C48" s="671" t="s">
        <v>2593</v>
      </c>
      <c r="D48" s="671" t="s">
        <v>2947</v>
      </c>
      <c r="E48" s="671" t="s">
        <v>2948</v>
      </c>
      <c r="F48" s="238"/>
      <c r="G48" s="238"/>
      <c r="H48" s="238"/>
      <c r="I48" s="238"/>
      <c r="J48" s="238"/>
      <c r="K48" s="238"/>
      <c r="L48" s="238"/>
      <c r="M48" s="238"/>
      <c r="N48" s="238">
        <v>1</v>
      </c>
      <c r="O48" s="238">
        <v>227</v>
      </c>
      <c r="P48" s="682"/>
      <c r="Q48" s="713">
        <v>227</v>
      </c>
    </row>
    <row r="49" spans="1:17" ht="14.4" customHeight="1" x14ac:dyDescent="0.3">
      <c r="A49" s="680" t="s">
        <v>2907</v>
      </c>
      <c r="B49" s="671" t="s">
        <v>2908</v>
      </c>
      <c r="C49" s="671" t="s">
        <v>2593</v>
      </c>
      <c r="D49" s="671" t="s">
        <v>2949</v>
      </c>
      <c r="E49" s="671" t="s">
        <v>2950</v>
      </c>
      <c r="F49" s="238">
        <v>1</v>
      </c>
      <c r="G49" s="238">
        <v>169</v>
      </c>
      <c r="H49" s="238">
        <v>1</v>
      </c>
      <c r="I49" s="238">
        <v>169</v>
      </c>
      <c r="J49" s="238">
        <v>1</v>
      </c>
      <c r="K49" s="238">
        <v>170</v>
      </c>
      <c r="L49" s="238">
        <v>1.0059171597633136</v>
      </c>
      <c r="M49" s="238">
        <v>170</v>
      </c>
      <c r="N49" s="238">
        <v>3</v>
      </c>
      <c r="O49" s="238">
        <v>510</v>
      </c>
      <c r="P49" s="682">
        <v>3.0177514792899407</v>
      </c>
      <c r="Q49" s="713">
        <v>170</v>
      </c>
    </row>
    <row r="50" spans="1:17" ht="14.4" customHeight="1" x14ac:dyDescent="0.3">
      <c r="A50" s="680" t="s">
        <v>2907</v>
      </c>
      <c r="B50" s="671" t="s">
        <v>2908</v>
      </c>
      <c r="C50" s="671" t="s">
        <v>2593</v>
      </c>
      <c r="D50" s="671" t="s">
        <v>2951</v>
      </c>
      <c r="E50" s="671" t="s">
        <v>2952</v>
      </c>
      <c r="F50" s="238">
        <v>13</v>
      </c>
      <c r="G50" s="238">
        <v>1690</v>
      </c>
      <c r="H50" s="238">
        <v>1</v>
      </c>
      <c r="I50" s="238">
        <v>130</v>
      </c>
      <c r="J50" s="238">
        <v>2</v>
      </c>
      <c r="K50" s="238">
        <v>262</v>
      </c>
      <c r="L50" s="238">
        <v>0.15502958579881657</v>
      </c>
      <c r="M50" s="238">
        <v>131</v>
      </c>
      <c r="N50" s="238"/>
      <c r="O50" s="238"/>
      <c r="P50" s="682"/>
      <c r="Q50" s="713"/>
    </row>
    <row r="51" spans="1:17" ht="14.4" customHeight="1" x14ac:dyDescent="0.3">
      <c r="A51" s="680" t="s">
        <v>2907</v>
      </c>
      <c r="B51" s="671" t="s">
        <v>2908</v>
      </c>
      <c r="C51" s="671" t="s">
        <v>2593</v>
      </c>
      <c r="D51" s="671" t="s">
        <v>2953</v>
      </c>
      <c r="E51" s="671" t="s">
        <v>2954</v>
      </c>
      <c r="F51" s="238">
        <v>1</v>
      </c>
      <c r="G51" s="238">
        <v>411</v>
      </c>
      <c r="H51" s="238">
        <v>1</v>
      </c>
      <c r="I51" s="238">
        <v>411</v>
      </c>
      <c r="J51" s="238">
        <v>3</v>
      </c>
      <c r="K51" s="238">
        <v>1236</v>
      </c>
      <c r="L51" s="238">
        <v>3.0072992700729926</v>
      </c>
      <c r="M51" s="238">
        <v>412</v>
      </c>
      <c r="N51" s="238">
        <v>1</v>
      </c>
      <c r="O51" s="238">
        <v>412</v>
      </c>
      <c r="P51" s="682">
        <v>1.002433090024331</v>
      </c>
      <c r="Q51" s="713">
        <v>412</v>
      </c>
    </row>
    <row r="52" spans="1:17" ht="14.4" customHeight="1" x14ac:dyDescent="0.3">
      <c r="A52" s="680" t="s">
        <v>2907</v>
      </c>
      <c r="B52" s="671" t="s">
        <v>2908</v>
      </c>
      <c r="C52" s="671" t="s">
        <v>2593</v>
      </c>
      <c r="D52" s="671" t="s">
        <v>2955</v>
      </c>
      <c r="E52" s="671" t="s">
        <v>2956</v>
      </c>
      <c r="F52" s="238">
        <v>1</v>
      </c>
      <c r="G52" s="238">
        <v>393</v>
      </c>
      <c r="H52" s="238">
        <v>1</v>
      </c>
      <c r="I52" s="238">
        <v>393</v>
      </c>
      <c r="J52" s="238"/>
      <c r="K52" s="238"/>
      <c r="L52" s="238"/>
      <c r="M52" s="238"/>
      <c r="N52" s="238">
        <v>1</v>
      </c>
      <c r="O52" s="238">
        <v>394</v>
      </c>
      <c r="P52" s="682">
        <v>1.0025445292620865</v>
      </c>
      <c r="Q52" s="713">
        <v>394</v>
      </c>
    </row>
    <row r="53" spans="1:17" ht="14.4" customHeight="1" x14ac:dyDescent="0.3">
      <c r="A53" s="680" t="s">
        <v>2907</v>
      </c>
      <c r="B53" s="671" t="s">
        <v>2908</v>
      </c>
      <c r="C53" s="671" t="s">
        <v>2593</v>
      </c>
      <c r="D53" s="671" t="s">
        <v>2957</v>
      </c>
      <c r="E53" s="671" t="s">
        <v>2958</v>
      </c>
      <c r="F53" s="238"/>
      <c r="G53" s="238"/>
      <c r="H53" s="238"/>
      <c r="I53" s="238"/>
      <c r="J53" s="238">
        <v>1</v>
      </c>
      <c r="K53" s="238">
        <v>88</v>
      </c>
      <c r="L53" s="238"/>
      <c r="M53" s="238">
        <v>88</v>
      </c>
      <c r="N53" s="238"/>
      <c r="O53" s="238"/>
      <c r="P53" s="682"/>
      <c r="Q53" s="713"/>
    </row>
    <row r="54" spans="1:17" ht="14.4" customHeight="1" x14ac:dyDescent="0.3">
      <c r="A54" s="680" t="s">
        <v>2907</v>
      </c>
      <c r="B54" s="671" t="s">
        <v>2908</v>
      </c>
      <c r="C54" s="671" t="s">
        <v>2593</v>
      </c>
      <c r="D54" s="671" t="s">
        <v>2959</v>
      </c>
      <c r="E54" s="671" t="s">
        <v>2960</v>
      </c>
      <c r="F54" s="238">
        <v>24</v>
      </c>
      <c r="G54" s="238">
        <v>696</v>
      </c>
      <c r="H54" s="238">
        <v>1</v>
      </c>
      <c r="I54" s="238">
        <v>29</v>
      </c>
      <c r="J54" s="238">
        <v>8</v>
      </c>
      <c r="K54" s="238">
        <v>232</v>
      </c>
      <c r="L54" s="238">
        <v>0.33333333333333331</v>
      </c>
      <c r="M54" s="238">
        <v>29</v>
      </c>
      <c r="N54" s="238">
        <v>27</v>
      </c>
      <c r="O54" s="238">
        <v>783</v>
      </c>
      <c r="P54" s="682">
        <v>1.125</v>
      </c>
      <c r="Q54" s="713">
        <v>29</v>
      </c>
    </row>
    <row r="55" spans="1:17" ht="14.4" customHeight="1" x14ac:dyDescent="0.3">
      <c r="A55" s="680" t="s">
        <v>2907</v>
      </c>
      <c r="B55" s="671" t="s">
        <v>2908</v>
      </c>
      <c r="C55" s="671" t="s">
        <v>2593</v>
      </c>
      <c r="D55" s="671" t="s">
        <v>2961</v>
      </c>
      <c r="E55" s="671" t="s">
        <v>2962</v>
      </c>
      <c r="F55" s="238">
        <v>5</v>
      </c>
      <c r="G55" s="238">
        <v>250</v>
      </c>
      <c r="H55" s="238">
        <v>1</v>
      </c>
      <c r="I55" s="238">
        <v>50</v>
      </c>
      <c r="J55" s="238"/>
      <c r="K55" s="238"/>
      <c r="L55" s="238"/>
      <c r="M55" s="238"/>
      <c r="N55" s="238">
        <v>1</v>
      </c>
      <c r="O55" s="238">
        <v>50</v>
      </c>
      <c r="P55" s="682">
        <v>0.2</v>
      </c>
      <c r="Q55" s="713">
        <v>50</v>
      </c>
    </row>
    <row r="56" spans="1:17" ht="14.4" customHeight="1" x14ac:dyDescent="0.3">
      <c r="A56" s="680" t="s">
        <v>2907</v>
      </c>
      <c r="B56" s="671" t="s">
        <v>2908</v>
      </c>
      <c r="C56" s="671" t="s">
        <v>2593</v>
      </c>
      <c r="D56" s="671" t="s">
        <v>2963</v>
      </c>
      <c r="E56" s="671" t="s">
        <v>2964</v>
      </c>
      <c r="F56" s="238">
        <v>10</v>
      </c>
      <c r="G56" s="238">
        <v>120</v>
      </c>
      <c r="H56" s="238">
        <v>1</v>
      </c>
      <c r="I56" s="238">
        <v>12</v>
      </c>
      <c r="J56" s="238">
        <v>5</v>
      </c>
      <c r="K56" s="238">
        <v>60</v>
      </c>
      <c r="L56" s="238">
        <v>0.5</v>
      </c>
      <c r="M56" s="238">
        <v>12</v>
      </c>
      <c r="N56" s="238">
        <v>11</v>
      </c>
      <c r="O56" s="238">
        <v>132</v>
      </c>
      <c r="P56" s="682">
        <v>1.1000000000000001</v>
      </c>
      <c r="Q56" s="713">
        <v>12</v>
      </c>
    </row>
    <row r="57" spans="1:17" ht="14.4" customHeight="1" x14ac:dyDescent="0.3">
      <c r="A57" s="680" t="s">
        <v>2907</v>
      </c>
      <c r="B57" s="671" t="s">
        <v>2908</v>
      </c>
      <c r="C57" s="671" t="s">
        <v>2593</v>
      </c>
      <c r="D57" s="671" t="s">
        <v>2965</v>
      </c>
      <c r="E57" s="671" t="s">
        <v>2966</v>
      </c>
      <c r="F57" s="238">
        <v>33</v>
      </c>
      <c r="G57" s="238">
        <v>5940</v>
      </c>
      <c r="H57" s="238">
        <v>1</v>
      </c>
      <c r="I57" s="238">
        <v>180</v>
      </c>
      <c r="J57" s="238">
        <v>15</v>
      </c>
      <c r="K57" s="238">
        <v>2715</v>
      </c>
      <c r="L57" s="238">
        <v>0.45707070707070707</v>
      </c>
      <c r="M57" s="238">
        <v>181</v>
      </c>
      <c r="N57" s="238">
        <v>40</v>
      </c>
      <c r="O57" s="238">
        <v>7240</v>
      </c>
      <c r="P57" s="682">
        <v>1.2188552188552189</v>
      </c>
      <c r="Q57" s="713">
        <v>181</v>
      </c>
    </row>
    <row r="58" spans="1:17" ht="14.4" customHeight="1" x14ac:dyDescent="0.3">
      <c r="A58" s="680" t="s">
        <v>2907</v>
      </c>
      <c r="B58" s="671" t="s">
        <v>2908</v>
      </c>
      <c r="C58" s="671" t="s">
        <v>2593</v>
      </c>
      <c r="D58" s="671" t="s">
        <v>2967</v>
      </c>
      <c r="E58" s="671" t="s">
        <v>2968</v>
      </c>
      <c r="F58" s="238">
        <v>7</v>
      </c>
      <c r="G58" s="238">
        <v>497</v>
      </c>
      <c r="H58" s="238">
        <v>1</v>
      </c>
      <c r="I58" s="238">
        <v>71</v>
      </c>
      <c r="J58" s="238">
        <v>1</v>
      </c>
      <c r="K58" s="238">
        <v>71</v>
      </c>
      <c r="L58" s="238">
        <v>0.14285714285714285</v>
      </c>
      <c r="M58" s="238">
        <v>71</v>
      </c>
      <c r="N58" s="238">
        <v>4</v>
      </c>
      <c r="O58" s="238">
        <v>284</v>
      </c>
      <c r="P58" s="682">
        <v>0.5714285714285714</v>
      </c>
      <c r="Q58" s="713">
        <v>71</v>
      </c>
    </row>
    <row r="59" spans="1:17" ht="14.4" customHeight="1" x14ac:dyDescent="0.3">
      <c r="A59" s="680" t="s">
        <v>2907</v>
      </c>
      <c r="B59" s="671" t="s">
        <v>2908</v>
      </c>
      <c r="C59" s="671" t="s">
        <v>2593</v>
      </c>
      <c r="D59" s="671" t="s">
        <v>2969</v>
      </c>
      <c r="E59" s="671" t="s">
        <v>2970</v>
      </c>
      <c r="F59" s="238">
        <v>75</v>
      </c>
      <c r="G59" s="238">
        <v>13575</v>
      </c>
      <c r="H59" s="238">
        <v>1</v>
      </c>
      <c r="I59" s="238">
        <v>181</v>
      </c>
      <c r="J59" s="238">
        <v>35</v>
      </c>
      <c r="K59" s="238">
        <v>6370</v>
      </c>
      <c r="L59" s="238">
        <v>0.46924493554327806</v>
      </c>
      <c r="M59" s="238">
        <v>182</v>
      </c>
      <c r="N59" s="238">
        <v>40</v>
      </c>
      <c r="O59" s="238">
        <v>7280</v>
      </c>
      <c r="P59" s="682">
        <v>0.53627992633517496</v>
      </c>
      <c r="Q59" s="713">
        <v>182</v>
      </c>
    </row>
    <row r="60" spans="1:17" ht="14.4" customHeight="1" x14ac:dyDescent="0.3">
      <c r="A60" s="680" t="s">
        <v>2907</v>
      </c>
      <c r="B60" s="671" t="s">
        <v>2908</v>
      </c>
      <c r="C60" s="671" t="s">
        <v>2593</v>
      </c>
      <c r="D60" s="671" t="s">
        <v>2971</v>
      </c>
      <c r="E60" s="671" t="s">
        <v>2972</v>
      </c>
      <c r="F60" s="238">
        <v>116</v>
      </c>
      <c r="G60" s="238">
        <v>17052</v>
      </c>
      <c r="H60" s="238">
        <v>1</v>
      </c>
      <c r="I60" s="238">
        <v>147</v>
      </c>
      <c r="J60" s="238">
        <v>74</v>
      </c>
      <c r="K60" s="238">
        <v>10878</v>
      </c>
      <c r="L60" s="238">
        <v>0.63793103448275867</v>
      </c>
      <c r="M60" s="238">
        <v>147</v>
      </c>
      <c r="N60" s="238">
        <v>93</v>
      </c>
      <c r="O60" s="238">
        <v>13671</v>
      </c>
      <c r="P60" s="682">
        <v>0.80172413793103448</v>
      </c>
      <c r="Q60" s="713">
        <v>147</v>
      </c>
    </row>
    <row r="61" spans="1:17" ht="14.4" customHeight="1" x14ac:dyDescent="0.3">
      <c r="A61" s="680" t="s">
        <v>2907</v>
      </c>
      <c r="B61" s="671" t="s">
        <v>2908</v>
      </c>
      <c r="C61" s="671" t="s">
        <v>2593</v>
      </c>
      <c r="D61" s="671" t="s">
        <v>2973</v>
      </c>
      <c r="E61" s="671" t="s">
        <v>2974</v>
      </c>
      <c r="F61" s="238">
        <v>24</v>
      </c>
      <c r="G61" s="238">
        <v>696</v>
      </c>
      <c r="H61" s="238">
        <v>1</v>
      </c>
      <c r="I61" s="238">
        <v>29</v>
      </c>
      <c r="J61" s="238">
        <v>9</v>
      </c>
      <c r="K61" s="238">
        <v>261</v>
      </c>
      <c r="L61" s="238">
        <v>0.375</v>
      </c>
      <c r="M61" s="238">
        <v>29</v>
      </c>
      <c r="N61" s="238">
        <v>30</v>
      </c>
      <c r="O61" s="238">
        <v>870</v>
      </c>
      <c r="P61" s="682">
        <v>1.25</v>
      </c>
      <c r="Q61" s="713">
        <v>29</v>
      </c>
    </row>
    <row r="62" spans="1:17" ht="14.4" customHeight="1" x14ac:dyDescent="0.3">
      <c r="A62" s="680" t="s">
        <v>2907</v>
      </c>
      <c r="B62" s="671" t="s">
        <v>2908</v>
      </c>
      <c r="C62" s="671" t="s">
        <v>2593</v>
      </c>
      <c r="D62" s="671" t="s">
        <v>2975</v>
      </c>
      <c r="E62" s="671" t="s">
        <v>2976</v>
      </c>
      <c r="F62" s="238">
        <v>20</v>
      </c>
      <c r="G62" s="238">
        <v>620</v>
      </c>
      <c r="H62" s="238">
        <v>1</v>
      </c>
      <c r="I62" s="238">
        <v>31</v>
      </c>
      <c r="J62" s="238">
        <v>5</v>
      </c>
      <c r="K62" s="238">
        <v>155</v>
      </c>
      <c r="L62" s="238">
        <v>0.25</v>
      </c>
      <c r="M62" s="238">
        <v>31</v>
      </c>
      <c r="N62" s="238">
        <v>21</v>
      </c>
      <c r="O62" s="238">
        <v>651</v>
      </c>
      <c r="P62" s="682">
        <v>1.05</v>
      </c>
      <c r="Q62" s="713">
        <v>31</v>
      </c>
    </row>
    <row r="63" spans="1:17" ht="14.4" customHeight="1" x14ac:dyDescent="0.3">
      <c r="A63" s="680" t="s">
        <v>2907</v>
      </c>
      <c r="B63" s="671" t="s">
        <v>2908</v>
      </c>
      <c r="C63" s="671" t="s">
        <v>2593</v>
      </c>
      <c r="D63" s="671" t="s">
        <v>2977</v>
      </c>
      <c r="E63" s="671" t="s">
        <v>2978</v>
      </c>
      <c r="F63" s="238">
        <v>21</v>
      </c>
      <c r="G63" s="238">
        <v>567</v>
      </c>
      <c r="H63" s="238">
        <v>1</v>
      </c>
      <c r="I63" s="238">
        <v>27</v>
      </c>
      <c r="J63" s="238">
        <v>6</v>
      </c>
      <c r="K63" s="238">
        <v>162</v>
      </c>
      <c r="L63" s="238">
        <v>0.2857142857142857</v>
      </c>
      <c r="M63" s="238">
        <v>27</v>
      </c>
      <c r="N63" s="238">
        <v>22</v>
      </c>
      <c r="O63" s="238">
        <v>594</v>
      </c>
      <c r="P63" s="682">
        <v>1.0476190476190477</v>
      </c>
      <c r="Q63" s="713">
        <v>27</v>
      </c>
    </row>
    <row r="64" spans="1:17" ht="14.4" customHeight="1" x14ac:dyDescent="0.3">
      <c r="A64" s="680" t="s">
        <v>2907</v>
      </c>
      <c r="B64" s="671" t="s">
        <v>2908</v>
      </c>
      <c r="C64" s="671" t="s">
        <v>2593</v>
      </c>
      <c r="D64" s="671" t="s">
        <v>2979</v>
      </c>
      <c r="E64" s="671" t="s">
        <v>2980</v>
      </c>
      <c r="F64" s="238">
        <v>1</v>
      </c>
      <c r="G64" s="238">
        <v>22</v>
      </c>
      <c r="H64" s="238">
        <v>1</v>
      </c>
      <c r="I64" s="238">
        <v>22</v>
      </c>
      <c r="J64" s="238">
        <v>2</v>
      </c>
      <c r="K64" s="238">
        <v>44</v>
      </c>
      <c r="L64" s="238">
        <v>2</v>
      </c>
      <c r="M64" s="238">
        <v>22</v>
      </c>
      <c r="N64" s="238"/>
      <c r="O64" s="238"/>
      <c r="P64" s="682"/>
      <c r="Q64" s="713"/>
    </row>
    <row r="65" spans="1:17" ht="14.4" customHeight="1" x14ac:dyDescent="0.3">
      <c r="A65" s="680" t="s">
        <v>2907</v>
      </c>
      <c r="B65" s="671" t="s">
        <v>2908</v>
      </c>
      <c r="C65" s="671" t="s">
        <v>2593</v>
      </c>
      <c r="D65" s="671" t="s">
        <v>2981</v>
      </c>
      <c r="E65" s="671" t="s">
        <v>2982</v>
      </c>
      <c r="F65" s="238">
        <v>21</v>
      </c>
      <c r="G65" s="238">
        <v>525</v>
      </c>
      <c r="H65" s="238">
        <v>1</v>
      </c>
      <c r="I65" s="238">
        <v>25</v>
      </c>
      <c r="J65" s="238">
        <v>7</v>
      </c>
      <c r="K65" s="238">
        <v>175</v>
      </c>
      <c r="L65" s="238">
        <v>0.33333333333333331</v>
      </c>
      <c r="M65" s="238">
        <v>25</v>
      </c>
      <c r="N65" s="238">
        <v>23</v>
      </c>
      <c r="O65" s="238">
        <v>575</v>
      </c>
      <c r="P65" s="682">
        <v>1.0952380952380953</v>
      </c>
      <c r="Q65" s="713">
        <v>25</v>
      </c>
    </row>
    <row r="66" spans="1:17" ht="14.4" customHeight="1" x14ac:dyDescent="0.3">
      <c r="A66" s="680" t="s">
        <v>2907</v>
      </c>
      <c r="B66" s="671" t="s">
        <v>2908</v>
      </c>
      <c r="C66" s="671" t="s">
        <v>2593</v>
      </c>
      <c r="D66" s="671" t="s">
        <v>2983</v>
      </c>
      <c r="E66" s="671" t="s">
        <v>2984</v>
      </c>
      <c r="F66" s="238"/>
      <c r="G66" s="238"/>
      <c r="H66" s="238"/>
      <c r="I66" s="238"/>
      <c r="J66" s="238"/>
      <c r="K66" s="238"/>
      <c r="L66" s="238"/>
      <c r="M66" s="238"/>
      <c r="N66" s="238">
        <v>3</v>
      </c>
      <c r="O66" s="238">
        <v>90</v>
      </c>
      <c r="P66" s="682"/>
      <c r="Q66" s="713">
        <v>30</v>
      </c>
    </row>
    <row r="67" spans="1:17" ht="14.4" customHeight="1" x14ac:dyDescent="0.3">
      <c r="A67" s="680" t="s">
        <v>2907</v>
      </c>
      <c r="B67" s="671" t="s">
        <v>2908</v>
      </c>
      <c r="C67" s="671" t="s">
        <v>2593</v>
      </c>
      <c r="D67" s="671" t="s">
        <v>2985</v>
      </c>
      <c r="E67" s="671" t="s">
        <v>2986</v>
      </c>
      <c r="F67" s="238"/>
      <c r="G67" s="238"/>
      <c r="H67" s="238"/>
      <c r="I67" s="238"/>
      <c r="J67" s="238">
        <v>1</v>
      </c>
      <c r="K67" s="238">
        <v>79</v>
      </c>
      <c r="L67" s="238"/>
      <c r="M67" s="238">
        <v>79</v>
      </c>
      <c r="N67" s="238"/>
      <c r="O67" s="238"/>
      <c r="P67" s="682"/>
      <c r="Q67" s="713"/>
    </row>
    <row r="68" spans="1:17" ht="14.4" customHeight="1" x14ac:dyDescent="0.3">
      <c r="A68" s="680" t="s">
        <v>2907</v>
      </c>
      <c r="B68" s="671" t="s">
        <v>2908</v>
      </c>
      <c r="C68" s="671" t="s">
        <v>2593</v>
      </c>
      <c r="D68" s="671" t="s">
        <v>2987</v>
      </c>
      <c r="E68" s="671" t="s">
        <v>2988</v>
      </c>
      <c r="F68" s="238">
        <v>1</v>
      </c>
      <c r="G68" s="238">
        <v>84</v>
      </c>
      <c r="H68" s="238">
        <v>1</v>
      </c>
      <c r="I68" s="238">
        <v>84</v>
      </c>
      <c r="J68" s="238">
        <v>2</v>
      </c>
      <c r="K68" s="238">
        <v>168</v>
      </c>
      <c r="L68" s="238">
        <v>2</v>
      </c>
      <c r="M68" s="238">
        <v>84</v>
      </c>
      <c r="N68" s="238">
        <v>7</v>
      </c>
      <c r="O68" s="238">
        <v>588</v>
      </c>
      <c r="P68" s="682">
        <v>7</v>
      </c>
      <c r="Q68" s="713">
        <v>84</v>
      </c>
    </row>
    <row r="69" spans="1:17" ht="14.4" customHeight="1" x14ac:dyDescent="0.3">
      <c r="A69" s="680" t="s">
        <v>2907</v>
      </c>
      <c r="B69" s="671" t="s">
        <v>2908</v>
      </c>
      <c r="C69" s="671" t="s">
        <v>2593</v>
      </c>
      <c r="D69" s="671" t="s">
        <v>2989</v>
      </c>
      <c r="E69" s="671" t="s">
        <v>2990</v>
      </c>
      <c r="F69" s="238">
        <v>89</v>
      </c>
      <c r="G69" s="238">
        <v>15397</v>
      </c>
      <c r="H69" s="238">
        <v>1</v>
      </c>
      <c r="I69" s="238">
        <v>173</v>
      </c>
      <c r="J69" s="238">
        <v>36</v>
      </c>
      <c r="K69" s="238">
        <v>6264</v>
      </c>
      <c r="L69" s="238">
        <v>0.4068324998376307</v>
      </c>
      <c r="M69" s="238">
        <v>174</v>
      </c>
      <c r="N69" s="238">
        <v>40</v>
      </c>
      <c r="O69" s="238">
        <v>6960</v>
      </c>
      <c r="P69" s="682">
        <v>0.45203611093070079</v>
      </c>
      <c r="Q69" s="713">
        <v>174</v>
      </c>
    </row>
    <row r="70" spans="1:17" ht="14.4" customHeight="1" x14ac:dyDescent="0.3">
      <c r="A70" s="680" t="s">
        <v>2907</v>
      </c>
      <c r="B70" s="671" t="s">
        <v>2908</v>
      </c>
      <c r="C70" s="671" t="s">
        <v>2593</v>
      </c>
      <c r="D70" s="671" t="s">
        <v>2991</v>
      </c>
      <c r="E70" s="671" t="s">
        <v>2992</v>
      </c>
      <c r="F70" s="238">
        <v>1</v>
      </c>
      <c r="G70" s="238">
        <v>250</v>
      </c>
      <c r="H70" s="238">
        <v>1</v>
      </c>
      <c r="I70" s="238">
        <v>250</v>
      </c>
      <c r="J70" s="238"/>
      <c r="K70" s="238"/>
      <c r="L70" s="238"/>
      <c r="M70" s="238"/>
      <c r="N70" s="238">
        <v>1</v>
      </c>
      <c r="O70" s="238">
        <v>250</v>
      </c>
      <c r="P70" s="682">
        <v>1</v>
      </c>
      <c r="Q70" s="713">
        <v>250</v>
      </c>
    </row>
    <row r="71" spans="1:17" ht="14.4" customHeight="1" x14ac:dyDescent="0.3">
      <c r="A71" s="680" t="s">
        <v>2907</v>
      </c>
      <c r="B71" s="671" t="s">
        <v>2908</v>
      </c>
      <c r="C71" s="671" t="s">
        <v>2593</v>
      </c>
      <c r="D71" s="671" t="s">
        <v>2993</v>
      </c>
      <c r="E71" s="671" t="s">
        <v>2994</v>
      </c>
      <c r="F71" s="238">
        <v>51</v>
      </c>
      <c r="G71" s="238">
        <v>765</v>
      </c>
      <c r="H71" s="238">
        <v>1</v>
      </c>
      <c r="I71" s="238">
        <v>15</v>
      </c>
      <c r="J71" s="238">
        <v>31</v>
      </c>
      <c r="K71" s="238">
        <v>465</v>
      </c>
      <c r="L71" s="238">
        <v>0.60784313725490191</v>
      </c>
      <c r="M71" s="238">
        <v>15</v>
      </c>
      <c r="N71" s="238">
        <v>28</v>
      </c>
      <c r="O71" s="238">
        <v>420</v>
      </c>
      <c r="P71" s="682">
        <v>0.5490196078431373</v>
      </c>
      <c r="Q71" s="713">
        <v>15</v>
      </c>
    </row>
    <row r="72" spans="1:17" ht="14.4" customHeight="1" x14ac:dyDescent="0.3">
      <c r="A72" s="680" t="s">
        <v>2907</v>
      </c>
      <c r="B72" s="671" t="s">
        <v>2908</v>
      </c>
      <c r="C72" s="671" t="s">
        <v>2593</v>
      </c>
      <c r="D72" s="671" t="s">
        <v>2995</v>
      </c>
      <c r="E72" s="671" t="s">
        <v>2996</v>
      </c>
      <c r="F72" s="238">
        <v>6</v>
      </c>
      <c r="G72" s="238">
        <v>138</v>
      </c>
      <c r="H72" s="238">
        <v>1</v>
      </c>
      <c r="I72" s="238">
        <v>23</v>
      </c>
      <c r="J72" s="238">
        <v>1</v>
      </c>
      <c r="K72" s="238">
        <v>23</v>
      </c>
      <c r="L72" s="238">
        <v>0.16666666666666666</v>
      </c>
      <c r="M72" s="238">
        <v>23</v>
      </c>
      <c r="N72" s="238">
        <v>2</v>
      </c>
      <c r="O72" s="238">
        <v>46</v>
      </c>
      <c r="P72" s="682">
        <v>0.33333333333333331</v>
      </c>
      <c r="Q72" s="713">
        <v>23</v>
      </c>
    </row>
    <row r="73" spans="1:17" ht="14.4" customHeight="1" x14ac:dyDescent="0.3">
      <c r="A73" s="680" t="s">
        <v>2907</v>
      </c>
      <c r="B73" s="671" t="s">
        <v>2908</v>
      </c>
      <c r="C73" s="671" t="s">
        <v>2593</v>
      </c>
      <c r="D73" s="671" t="s">
        <v>2997</v>
      </c>
      <c r="E73" s="671" t="s">
        <v>2998</v>
      </c>
      <c r="F73" s="238">
        <v>1</v>
      </c>
      <c r="G73" s="238">
        <v>249</v>
      </c>
      <c r="H73" s="238">
        <v>1</v>
      </c>
      <c r="I73" s="238">
        <v>249</v>
      </c>
      <c r="J73" s="238"/>
      <c r="K73" s="238"/>
      <c r="L73" s="238"/>
      <c r="M73" s="238"/>
      <c r="N73" s="238">
        <v>1</v>
      </c>
      <c r="O73" s="238">
        <v>249</v>
      </c>
      <c r="P73" s="682">
        <v>1</v>
      </c>
      <c r="Q73" s="713">
        <v>249</v>
      </c>
    </row>
    <row r="74" spans="1:17" ht="14.4" customHeight="1" x14ac:dyDescent="0.3">
      <c r="A74" s="680" t="s">
        <v>2907</v>
      </c>
      <c r="B74" s="671" t="s">
        <v>2908</v>
      </c>
      <c r="C74" s="671" t="s">
        <v>2593</v>
      </c>
      <c r="D74" s="671" t="s">
        <v>2999</v>
      </c>
      <c r="E74" s="671" t="s">
        <v>3000</v>
      </c>
      <c r="F74" s="238">
        <v>1</v>
      </c>
      <c r="G74" s="238">
        <v>37</v>
      </c>
      <c r="H74" s="238">
        <v>1</v>
      </c>
      <c r="I74" s="238">
        <v>37</v>
      </c>
      <c r="J74" s="238"/>
      <c r="K74" s="238"/>
      <c r="L74" s="238"/>
      <c r="M74" s="238"/>
      <c r="N74" s="238">
        <v>1</v>
      </c>
      <c r="O74" s="238">
        <v>37</v>
      </c>
      <c r="P74" s="682">
        <v>1</v>
      </c>
      <c r="Q74" s="713">
        <v>37</v>
      </c>
    </row>
    <row r="75" spans="1:17" ht="14.4" customHeight="1" x14ac:dyDescent="0.3">
      <c r="A75" s="680" t="s">
        <v>2907</v>
      </c>
      <c r="B75" s="671" t="s">
        <v>2908</v>
      </c>
      <c r="C75" s="671" t="s">
        <v>2593</v>
      </c>
      <c r="D75" s="671" t="s">
        <v>3001</v>
      </c>
      <c r="E75" s="671" t="s">
        <v>3002</v>
      </c>
      <c r="F75" s="238">
        <v>17</v>
      </c>
      <c r="G75" s="238">
        <v>391</v>
      </c>
      <c r="H75" s="238">
        <v>1</v>
      </c>
      <c r="I75" s="238">
        <v>23</v>
      </c>
      <c r="J75" s="238">
        <v>8</v>
      </c>
      <c r="K75" s="238">
        <v>184</v>
      </c>
      <c r="L75" s="238">
        <v>0.47058823529411764</v>
      </c>
      <c r="M75" s="238">
        <v>23</v>
      </c>
      <c r="N75" s="238">
        <v>20</v>
      </c>
      <c r="O75" s="238">
        <v>460</v>
      </c>
      <c r="P75" s="682">
        <v>1.1764705882352942</v>
      </c>
      <c r="Q75" s="713">
        <v>23</v>
      </c>
    </row>
    <row r="76" spans="1:17" ht="14.4" customHeight="1" x14ac:dyDescent="0.3">
      <c r="A76" s="680" t="s">
        <v>2907</v>
      </c>
      <c r="B76" s="671" t="s">
        <v>2908</v>
      </c>
      <c r="C76" s="671" t="s">
        <v>2593</v>
      </c>
      <c r="D76" s="671" t="s">
        <v>3003</v>
      </c>
      <c r="E76" s="671" t="s">
        <v>3004</v>
      </c>
      <c r="F76" s="238"/>
      <c r="G76" s="238"/>
      <c r="H76" s="238"/>
      <c r="I76" s="238"/>
      <c r="J76" s="238"/>
      <c r="K76" s="238"/>
      <c r="L76" s="238"/>
      <c r="M76" s="238"/>
      <c r="N76" s="238">
        <v>1</v>
      </c>
      <c r="O76" s="238">
        <v>586</v>
      </c>
      <c r="P76" s="682"/>
      <c r="Q76" s="713">
        <v>586</v>
      </c>
    </row>
    <row r="77" spans="1:17" ht="14.4" customHeight="1" x14ac:dyDescent="0.3">
      <c r="A77" s="680" t="s">
        <v>2907</v>
      </c>
      <c r="B77" s="671" t="s">
        <v>2908</v>
      </c>
      <c r="C77" s="671" t="s">
        <v>2593</v>
      </c>
      <c r="D77" s="671" t="s">
        <v>3005</v>
      </c>
      <c r="E77" s="671" t="s">
        <v>3006</v>
      </c>
      <c r="F77" s="238"/>
      <c r="G77" s="238"/>
      <c r="H77" s="238"/>
      <c r="I77" s="238"/>
      <c r="J77" s="238">
        <v>1</v>
      </c>
      <c r="K77" s="238">
        <v>29</v>
      </c>
      <c r="L77" s="238"/>
      <c r="M77" s="238">
        <v>29</v>
      </c>
      <c r="N77" s="238"/>
      <c r="O77" s="238"/>
      <c r="P77" s="682"/>
      <c r="Q77" s="713"/>
    </row>
    <row r="78" spans="1:17" ht="14.4" customHeight="1" x14ac:dyDescent="0.3">
      <c r="A78" s="680" t="s">
        <v>2907</v>
      </c>
      <c r="B78" s="671" t="s">
        <v>2908</v>
      </c>
      <c r="C78" s="671" t="s">
        <v>2593</v>
      </c>
      <c r="D78" s="671" t="s">
        <v>3007</v>
      </c>
      <c r="E78" s="671" t="s">
        <v>3008</v>
      </c>
      <c r="F78" s="238"/>
      <c r="G78" s="238"/>
      <c r="H78" s="238"/>
      <c r="I78" s="238"/>
      <c r="J78" s="238"/>
      <c r="K78" s="238"/>
      <c r="L78" s="238"/>
      <c r="M78" s="238"/>
      <c r="N78" s="238">
        <v>1</v>
      </c>
      <c r="O78" s="238">
        <v>176</v>
      </c>
      <c r="P78" s="682"/>
      <c r="Q78" s="713">
        <v>176</v>
      </c>
    </row>
    <row r="79" spans="1:17" ht="14.4" customHeight="1" x14ac:dyDescent="0.3">
      <c r="A79" s="680" t="s">
        <v>2907</v>
      </c>
      <c r="B79" s="671" t="s">
        <v>2908</v>
      </c>
      <c r="C79" s="671" t="s">
        <v>2593</v>
      </c>
      <c r="D79" s="671" t="s">
        <v>3009</v>
      </c>
      <c r="E79" s="671" t="s">
        <v>3010</v>
      </c>
      <c r="F79" s="238"/>
      <c r="G79" s="238"/>
      <c r="H79" s="238"/>
      <c r="I79" s="238"/>
      <c r="J79" s="238"/>
      <c r="K79" s="238"/>
      <c r="L79" s="238"/>
      <c r="M79" s="238"/>
      <c r="N79" s="238">
        <v>1</v>
      </c>
      <c r="O79" s="238">
        <v>15</v>
      </c>
      <c r="P79" s="682"/>
      <c r="Q79" s="713">
        <v>15</v>
      </c>
    </row>
    <row r="80" spans="1:17" ht="14.4" customHeight="1" x14ac:dyDescent="0.3">
      <c r="A80" s="680" t="s">
        <v>2907</v>
      </c>
      <c r="B80" s="671" t="s">
        <v>2908</v>
      </c>
      <c r="C80" s="671" t="s">
        <v>2593</v>
      </c>
      <c r="D80" s="671" t="s">
        <v>3011</v>
      </c>
      <c r="E80" s="671" t="s">
        <v>3012</v>
      </c>
      <c r="F80" s="238">
        <v>4</v>
      </c>
      <c r="G80" s="238">
        <v>76</v>
      </c>
      <c r="H80" s="238">
        <v>1</v>
      </c>
      <c r="I80" s="238">
        <v>19</v>
      </c>
      <c r="J80" s="238">
        <v>6</v>
      </c>
      <c r="K80" s="238">
        <v>114</v>
      </c>
      <c r="L80" s="238">
        <v>1.5</v>
      </c>
      <c r="M80" s="238">
        <v>19</v>
      </c>
      <c r="N80" s="238">
        <v>4</v>
      </c>
      <c r="O80" s="238">
        <v>76</v>
      </c>
      <c r="P80" s="682">
        <v>1</v>
      </c>
      <c r="Q80" s="713">
        <v>19</v>
      </c>
    </row>
    <row r="81" spans="1:17" ht="14.4" customHeight="1" x14ac:dyDescent="0.3">
      <c r="A81" s="680" t="s">
        <v>2907</v>
      </c>
      <c r="B81" s="671" t="s">
        <v>2908</v>
      </c>
      <c r="C81" s="671" t="s">
        <v>2593</v>
      </c>
      <c r="D81" s="671" t="s">
        <v>3013</v>
      </c>
      <c r="E81" s="671" t="s">
        <v>3014</v>
      </c>
      <c r="F81" s="238">
        <v>13</v>
      </c>
      <c r="G81" s="238">
        <v>260</v>
      </c>
      <c r="H81" s="238">
        <v>1</v>
      </c>
      <c r="I81" s="238">
        <v>20</v>
      </c>
      <c r="J81" s="238">
        <v>6</v>
      </c>
      <c r="K81" s="238">
        <v>120</v>
      </c>
      <c r="L81" s="238">
        <v>0.46153846153846156</v>
      </c>
      <c r="M81" s="238">
        <v>20</v>
      </c>
      <c r="N81" s="238">
        <v>5</v>
      </c>
      <c r="O81" s="238">
        <v>100</v>
      </c>
      <c r="P81" s="682">
        <v>0.38461538461538464</v>
      </c>
      <c r="Q81" s="713">
        <v>20</v>
      </c>
    </row>
    <row r="82" spans="1:17" ht="14.4" customHeight="1" x14ac:dyDescent="0.3">
      <c r="A82" s="680" t="s">
        <v>2907</v>
      </c>
      <c r="B82" s="671" t="s">
        <v>2908</v>
      </c>
      <c r="C82" s="671" t="s">
        <v>2593</v>
      </c>
      <c r="D82" s="671" t="s">
        <v>3015</v>
      </c>
      <c r="E82" s="671" t="s">
        <v>3016</v>
      </c>
      <c r="F82" s="238">
        <v>4</v>
      </c>
      <c r="G82" s="238">
        <v>740</v>
      </c>
      <c r="H82" s="238">
        <v>1</v>
      </c>
      <c r="I82" s="238">
        <v>185</v>
      </c>
      <c r="J82" s="238"/>
      <c r="K82" s="238"/>
      <c r="L82" s="238"/>
      <c r="M82" s="238"/>
      <c r="N82" s="238">
        <v>4</v>
      </c>
      <c r="O82" s="238">
        <v>740</v>
      </c>
      <c r="P82" s="682">
        <v>1</v>
      </c>
      <c r="Q82" s="713">
        <v>185</v>
      </c>
    </row>
    <row r="83" spans="1:17" ht="14.4" customHeight="1" x14ac:dyDescent="0.3">
      <c r="A83" s="680" t="s">
        <v>2907</v>
      </c>
      <c r="B83" s="671" t="s">
        <v>2908</v>
      </c>
      <c r="C83" s="671" t="s">
        <v>2593</v>
      </c>
      <c r="D83" s="671" t="s">
        <v>3017</v>
      </c>
      <c r="E83" s="671" t="s">
        <v>3018</v>
      </c>
      <c r="F83" s="238">
        <v>1</v>
      </c>
      <c r="G83" s="238">
        <v>84</v>
      </c>
      <c r="H83" s="238">
        <v>1</v>
      </c>
      <c r="I83" s="238">
        <v>84</v>
      </c>
      <c r="J83" s="238"/>
      <c r="K83" s="238"/>
      <c r="L83" s="238"/>
      <c r="M83" s="238"/>
      <c r="N83" s="238">
        <v>1</v>
      </c>
      <c r="O83" s="238">
        <v>84</v>
      </c>
      <c r="P83" s="682">
        <v>1</v>
      </c>
      <c r="Q83" s="713">
        <v>84</v>
      </c>
    </row>
    <row r="84" spans="1:17" ht="14.4" customHeight="1" x14ac:dyDescent="0.3">
      <c r="A84" s="680" t="s">
        <v>2907</v>
      </c>
      <c r="B84" s="671" t="s">
        <v>2908</v>
      </c>
      <c r="C84" s="671" t="s">
        <v>2593</v>
      </c>
      <c r="D84" s="671" t="s">
        <v>3019</v>
      </c>
      <c r="E84" s="671" t="s">
        <v>3020</v>
      </c>
      <c r="F84" s="238"/>
      <c r="G84" s="238"/>
      <c r="H84" s="238"/>
      <c r="I84" s="238"/>
      <c r="J84" s="238"/>
      <c r="K84" s="238"/>
      <c r="L84" s="238"/>
      <c r="M84" s="238"/>
      <c r="N84" s="238">
        <v>1</v>
      </c>
      <c r="O84" s="238">
        <v>263</v>
      </c>
      <c r="P84" s="682"/>
      <c r="Q84" s="713">
        <v>263</v>
      </c>
    </row>
    <row r="85" spans="1:17" ht="14.4" customHeight="1" x14ac:dyDescent="0.3">
      <c r="A85" s="680" t="s">
        <v>2907</v>
      </c>
      <c r="B85" s="671" t="s">
        <v>2908</v>
      </c>
      <c r="C85" s="671" t="s">
        <v>2593</v>
      </c>
      <c r="D85" s="671" t="s">
        <v>3021</v>
      </c>
      <c r="E85" s="671" t="s">
        <v>3022</v>
      </c>
      <c r="F85" s="238"/>
      <c r="G85" s="238"/>
      <c r="H85" s="238"/>
      <c r="I85" s="238"/>
      <c r="J85" s="238"/>
      <c r="K85" s="238"/>
      <c r="L85" s="238"/>
      <c r="M85" s="238"/>
      <c r="N85" s="238">
        <v>1</v>
      </c>
      <c r="O85" s="238">
        <v>298</v>
      </c>
      <c r="P85" s="682"/>
      <c r="Q85" s="713">
        <v>298</v>
      </c>
    </row>
    <row r="86" spans="1:17" ht="14.4" customHeight="1" x14ac:dyDescent="0.3">
      <c r="A86" s="680" t="s">
        <v>2907</v>
      </c>
      <c r="B86" s="671" t="s">
        <v>2908</v>
      </c>
      <c r="C86" s="671" t="s">
        <v>2593</v>
      </c>
      <c r="D86" s="671" t="s">
        <v>3023</v>
      </c>
      <c r="E86" s="671" t="s">
        <v>3024</v>
      </c>
      <c r="F86" s="238"/>
      <c r="G86" s="238"/>
      <c r="H86" s="238"/>
      <c r="I86" s="238"/>
      <c r="J86" s="238">
        <v>1</v>
      </c>
      <c r="K86" s="238">
        <v>22</v>
      </c>
      <c r="L86" s="238"/>
      <c r="M86" s="238">
        <v>22</v>
      </c>
      <c r="N86" s="238">
        <v>2</v>
      </c>
      <c r="O86" s="238">
        <v>44</v>
      </c>
      <c r="P86" s="682"/>
      <c r="Q86" s="713">
        <v>22</v>
      </c>
    </row>
    <row r="87" spans="1:17" ht="14.4" customHeight="1" x14ac:dyDescent="0.3">
      <c r="A87" s="680" t="s">
        <v>2907</v>
      </c>
      <c r="B87" s="671" t="s">
        <v>2908</v>
      </c>
      <c r="C87" s="671" t="s">
        <v>2593</v>
      </c>
      <c r="D87" s="671" t="s">
        <v>3025</v>
      </c>
      <c r="E87" s="671" t="s">
        <v>3026</v>
      </c>
      <c r="F87" s="238"/>
      <c r="G87" s="238"/>
      <c r="H87" s="238"/>
      <c r="I87" s="238"/>
      <c r="J87" s="238">
        <v>1</v>
      </c>
      <c r="K87" s="238">
        <v>1645</v>
      </c>
      <c r="L87" s="238"/>
      <c r="M87" s="238">
        <v>1645</v>
      </c>
      <c r="N87" s="238"/>
      <c r="O87" s="238"/>
      <c r="P87" s="682"/>
      <c r="Q87" s="713"/>
    </row>
    <row r="88" spans="1:17" ht="14.4" customHeight="1" x14ac:dyDescent="0.3">
      <c r="A88" s="680" t="s">
        <v>2907</v>
      </c>
      <c r="B88" s="671" t="s">
        <v>2908</v>
      </c>
      <c r="C88" s="671" t="s">
        <v>2593</v>
      </c>
      <c r="D88" s="671" t="s">
        <v>3027</v>
      </c>
      <c r="E88" s="671" t="s">
        <v>3028</v>
      </c>
      <c r="F88" s="238">
        <v>1</v>
      </c>
      <c r="G88" s="238">
        <v>23</v>
      </c>
      <c r="H88" s="238">
        <v>1</v>
      </c>
      <c r="I88" s="238">
        <v>23</v>
      </c>
      <c r="J88" s="238">
        <v>1</v>
      </c>
      <c r="K88" s="238">
        <v>23</v>
      </c>
      <c r="L88" s="238">
        <v>1</v>
      </c>
      <c r="M88" s="238">
        <v>23</v>
      </c>
      <c r="N88" s="238">
        <v>2</v>
      </c>
      <c r="O88" s="238">
        <v>46</v>
      </c>
      <c r="P88" s="682">
        <v>2</v>
      </c>
      <c r="Q88" s="713">
        <v>23</v>
      </c>
    </row>
    <row r="89" spans="1:17" ht="14.4" customHeight="1" x14ac:dyDescent="0.3">
      <c r="A89" s="680" t="s">
        <v>2907</v>
      </c>
      <c r="B89" s="671" t="s">
        <v>2908</v>
      </c>
      <c r="C89" s="671" t="s">
        <v>2593</v>
      </c>
      <c r="D89" s="671" t="s">
        <v>3029</v>
      </c>
      <c r="E89" s="671" t="s">
        <v>3030</v>
      </c>
      <c r="F89" s="238">
        <v>13</v>
      </c>
      <c r="G89" s="238">
        <v>1690</v>
      </c>
      <c r="H89" s="238">
        <v>1</v>
      </c>
      <c r="I89" s="238">
        <v>130</v>
      </c>
      <c r="J89" s="238">
        <v>2</v>
      </c>
      <c r="K89" s="238">
        <v>262</v>
      </c>
      <c r="L89" s="238">
        <v>0.15502958579881657</v>
      </c>
      <c r="M89" s="238">
        <v>131</v>
      </c>
      <c r="N89" s="238"/>
      <c r="O89" s="238"/>
      <c r="P89" s="682"/>
      <c r="Q89" s="713"/>
    </row>
    <row r="90" spans="1:17" ht="14.4" customHeight="1" x14ac:dyDescent="0.3">
      <c r="A90" s="680" t="s">
        <v>2907</v>
      </c>
      <c r="B90" s="671" t="s">
        <v>2908</v>
      </c>
      <c r="C90" s="671" t="s">
        <v>2593</v>
      </c>
      <c r="D90" s="671" t="s">
        <v>3031</v>
      </c>
      <c r="E90" s="671" t="s">
        <v>3032</v>
      </c>
      <c r="F90" s="238"/>
      <c r="G90" s="238"/>
      <c r="H90" s="238"/>
      <c r="I90" s="238"/>
      <c r="J90" s="238"/>
      <c r="K90" s="238"/>
      <c r="L90" s="238"/>
      <c r="M90" s="238"/>
      <c r="N90" s="238">
        <v>4</v>
      </c>
      <c r="O90" s="238">
        <v>180</v>
      </c>
      <c r="P90" s="682"/>
      <c r="Q90" s="713">
        <v>45</v>
      </c>
    </row>
    <row r="91" spans="1:17" ht="14.4" customHeight="1" x14ac:dyDescent="0.3">
      <c r="A91" s="680" t="s">
        <v>2907</v>
      </c>
      <c r="B91" s="671" t="s">
        <v>2908</v>
      </c>
      <c r="C91" s="671" t="s">
        <v>2593</v>
      </c>
      <c r="D91" s="671" t="s">
        <v>3033</v>
      </c>
      <c r="E91" s="671" t="s">
        <v>3034</v>
      </c>
      <c r="F91" s="238"/>
      <c r="G91" s="238"/>
      <c r="H91" s="238"/>
      <c r="I91" s="238"/>
      <c r="J91" s="238"/>
      <c r="K91" s="238"/>
      <c r="L91" s="238"/>
      <c r="M91" s="238"/>
      <c r="N91" s="238">
        <v>3</v>
      </c>
      <c r="O91" s="238">
        <v>138</v>
      </c>
      <c r="P91" s="682"/>
      <c r="Q91" s="713">
        <v>46</v>
      </c>
    </row>
    <row r="92" spans="1:17" ht="14.4" customHeight="1" x14ac:dyDescent="0.3">
      <c r="A92" s="680" t="s">
        <v>2907</v>
      </c>
      <c r="B92" s="671" t="s">
        <v>2908</v>
      </c>
      <c r="C92" s="671" t="s">
        <v>2593</v>
      </c>
      <c r="D92" s="671" t="s">
        <v>3035</v>
      </c>
      <c r="E92" s="671" t="s">
        <v>3036</v>
      </c>
      <c r="F92" s="238"/>
      <c r="G92" s="238"/>
      <c r="H92" s="238"/>
      <c r="I92" s="238"/>
      <c r="J92" s="238">
        <v>1</v>
      </c>
      <c r="K92" s="238">
        <v>308</v>
      </c>
      <c r="L92" s="238"/>
      <c r="M92" s="238">
        <v>308</v>
      </c>
      <c r="N92" s="238"/>
      <c r="O92" s="238"/>
      <c r="P92" s="682"/>
      <c r="Q92" s="713"/>
    </row>
    <row r="93" spans="1:17" ht="14.4" customHeight="1" x14ac:dyDescent="0.3">
      <c r="A93" s="680" t="s">
        <v>2907</v>
      </c>
      <c r="B93" s="671" t="s">
        <v>2908</v>
      </c>
      <c r="C93" s="671" t="s">
        <v>2593</v>
      </c>
      <c r="D93" s="671" t="s">
        <v>3037</v>
      </c>
      <c r="E93" s="671" t="s">
        <v>3038</v>
      </c>
      <c r="F93" s="238"/>
      <c r="G93" s="238"/>
      <c r="H93" s="238"/>
      <c r="I93" s="238"/>
      <c r="J93" s="238">
        <v>2</v>
      </c>
      <c r="K93" s="238">
        <v>60</v>
      </c>
      <c r="L93" s="238"/>
      <c r="M93" s="238">
        <v>30</v>
      </c>
      <c r="N93" s="238"/>
      <c r="O93" s="238"/>
      <c r="P93" s="682"/>
      <c r="Q93" s="713"/>
    </row>
    <row r="94" spans="1:17" ht="14.4" customHeight="1" x14ac:dyDescent="0.3">
      <c r="A94" s="680" t="s">
        <v>3039</v>
      </c>
      <c r="B94" s="671" t="s">
        <v>2856</v>
      </c>
      <c r="C94" s="671" t="s">
        <v>2575</v>
      </c>
      <c r="D94" s="671" t="s">
        <v>3040</v>
      </c>
      <c r="E94" s="671" t="s">
        <v>3041</v>
      </c>
      <c r="F94" s="238">
        <v>0.67</v>
      </c>
      <c r="G94" s="238">
        <v>1711.5</v>
      </c>
      <c r="H94" s="238">
        <v>1</v>
      </c>
      <c r="I94" s="238">
        <v>2554.4776119402982</v>
      </c>
      <c r="J94" s="238"/>
      <c r="K94" s="238"/>
      <c r="L94" s="238"/>
      <c r="M94" s="238"/>
      <c r="N94" s="238"/>
      <c r="O94" s="238"/>
      <c r="P94" s="682"/>
      <c r="Q94" s="713"/>
    </row>
    <row r="95" spans="1:17" ht="14.4" customHeight="1" x14ac:dyDescent="0.3">
      <c r="A95" s="680" t="s">
        <v>3039</v>
      </c>
      <c r="B95" s="671" t="s">
        <v>2856</v>
      </c>
      <c r="C95" s="671" t="s">
        <v>2575</v>
      </c>
      <c r="D95" s="671" t="s">
        <v>3042</v>
      </c>
      <c r="E95" s="671" t="s">
        <v>3043</v>
      </c>
      <c r="F95" s="238">
        <v>0.5</v>
      </c>
      <c r="G95" s="238">
        <v>774.92</v>
      </c>
      <c r="H95" s="238">
        <v>1</v>
      </c>
      <c r="I95" s="238">
        <v>1549.84</v>
      </c>
      <c r="J95" s="238"/>
      <c r="K95" s="238"/>
      <c r="L95" s="238"/>
      <c r="M95" s="238"/>
      <c r="N95" s="238"/>
      <c r="O95" s="238"/>
      <c r="P95" s="682"/>
      <c r="Q95" s="713"/>
    </row>
    <row r="96" spans="1:17" ht="14.4" customHeight="1" x14ac:dyDescent="0.3">
      <c r="A96" s="680" t="s">
        <v>3039</v>
      </c>
      <c r="B96" s="671" t="s">
        <v>2856</v>
      </c>
      <c r="C96" s="671" t="s">
        <v>2575</v>
      </c>
      <c r="D96" s="671" t="s">
        <v>3044</v>
      </c>
      <c r="E96" s="671" t="s">
        <v>3045</v>
      </c>
      <c r="F96" s="238"/>
      <c r="G96" s="238"/>
      <c r="H96" s="238"/>
      <c r="I96" s="238"/>
      <c r="J96" s="238">
        <v>0.5</v>
      </c>
      <c r="K96" s="238">
        <v>2720.9</v>
      </c>
      <c r="L96" s="238"/>
      <c r="M96" s="238">
        <v>5441.8</v>
      </c>
      <c r="N96" s="238"/>
      <c r="O96" s="238"/>
      <c r="P96" s="682"/>
      <c r="Q96" s="713"/>
    </row>
    <row r="97" spans="1:17" ht="14.4" customHeight="1" x14ac:dyDescent="0.3">
      <c r="A97" s="680" t="s">
        <v>3039</v>
      </c>
      <c r="B97" s="671" t="s">
        <v>2856</v>
      </c>
      <c r="C97" s="671" t="s">
        <v>2575</v>
      </c>
      <c r="D97" s="671" t="s">
        <v>3046</v>
      </c>
      <c r="E97" s="671" t="s">
        <v>3045</v>
      </c>
      <c r="F97" s="238"/>
      <c r="G97" s="238"/>
      <c r="H97" s="238"/>
      <c r="I97" s="238"/>
      <c r="J97" s="238">
        <v>0.13</v>
      </c>
      <c r="K97" s="238">
        <v>1419.8000000000002</v>
      </c>
      <c r="L97" s="238"/>
      <c r="M97" s="238">
        <v>10921.538461538463</v>
      </c>
      <c r="N97" s="238"/>
      <c r="O97" s="238"/>
      <c r="P97" s="682"/>
      <c r="Q97" s="713"/>
    </row>
    <row r="98" spans="1:17" ht="14.4" customHeight="1" x14ac:dyDescent="0.3">
      <c r="A98" s="680" t="s">
        <v>3039</v>
      </c>
      <c r="B98" s="671" t="s">
        <v>2856</v>
      </c>
      <c r="C98" s="671" t="s">
        <v>2575</v>
      </c>
      <c r="D98" s="671" t="s">
        <v>3047</v>
      </c>
      <c r="E98" s="671" t="s">
        <v>3048</v>
      </c>
      <c r="F98" s="238">
        <v>0.15</v>
      </c>
      <c r="G98" s="238">
        <v>56.4</v>
      </c>
      <c r="H98" s="238">
        <v>1</v>
      </c>
      <c r="I98" s="238">
        <v>376</v>
      </c>
      <c r="J98" s="238"/>
      <c r="K98" s="238"/>
      <c r="L98" s="238"/>
      <c r="M98" s="238"/>
      <c r="N98" s="238"/>
      <c r="O98" s="238"/>
      <c r="P98" s="682"/>
      <c r="Q98" s="713"/>
    </row>
    <row r="99" spans="1:17" ht="14.4" customHeight="1" x14ac:dyDescent="0.3">
      <c r="A99" s="680" t="s">
        <v>3039</v>
      </c>
      <c r="B99" s="671" t="s">
        <v>2856</v>
      </c>
      <c r="C99" s="671" t="s">
        <v>2593</v>
      </c>
      <c r="D99" s="671" t="s">
        <v>3049</v>
      </c>
      <c r="E99" s="671" t="s">
        <v>3050</v>
      </c>
      <c r="F99" s="238">
        <v>2</v>
      </c>
      <c r="G99" s="238">
        <v>408</v>
      </c>
      <c r="H99" s="238">
        <v>1</v>
      </c>
      <c r="I99" s="238">
        <v>204</v>
      </c>
      <c r="J99" s="238"/>
      <c r="K99" s="238"/>
      <c r="L99" s="238"/>
      <c r="M99" s="238"/>
      <c r="N99" s="238"/>
      <c r="O99" s="238"/>
      <c r="P99" s="682"/>
      <c r="Q99" s="713"/>
    </row>
    <row r="100" spans="1:17" ht="14.4" customHeight="1" x14ac:dyDescent="0.3">
      <c r="A100" s="680" t="s">
        <v>3039</v>
      </c>
      <c r="B100" s="671" t="s">
        <v>2856</v>
      </c>
      <c r="C100" s="671" t="s">
        <v>2593</v>
      </c>
      <c r="D100" s="671" t="s">
        <v>3051</v>
      </c>
      <c r="E100" s="671" t="s">
        <v>3052</v>
      </c>
      <c r="F100" s="238">
        <v>3</v>
      </c>
      <c r="G100" s="238">
        <v>447</v>
      </c>
      <c r="H100" s="238">
        <v>1</v>
      </c>
      <c r="I100" s="238">
        <v>149</v>
      </c>
      <c r="J100" s="238">
        <v>1</v>
      </c>
      <c r="K100" s="238">
        <v>150</v>
      </c>
      <c r="L100" s="238">
        <v>0.33557046979865773</v>
      </c>
      <c r="M100" s="238">
        <v>150</v>
      </c>
      <c r="N100" s="238">
        <v>1</v>
      </c>
      <c r="O100" s="238">
        <v>150</v>
      </c>
      <c r="P100" s="682">
        <v>0.33557046979865773</v>
      </c>
      <c r="Q100" s="713">
        <v>150</v>
      </c>
    </row>
    <row r="101" spans="1:17" ht="14.4" customHeight="1" x14ac:dyDescent="0.3">
      <c r="A101" s="680" t="s">
        <v>3039</v>
      </c>
      <c r="B101" s="671" t="s">
        <v>2856</v>
      </c>
      <c r="C101" s="671" t="s">
        <v>2593</v>
      </c>
      <c r="D101" s="671" t="s">
        <v>3053</v>
      </c>
      <c r="E101" s="671" t="s">
        <v>3054</v>
      </c>
      <c r="F101" s="238"/>
      <c r="G101" s="238"/>
      <c r="H101" s="238"/>
      <c r="I101" s="238"/>
      <c r="J101" s="238">
        <v>1</v>
      </c>
      <c r="K101" s="238">
        <v>182</v>
      </c>
      <c r="L101" s="238"/>
      <c r="M101" s="238">
        <v>182</v>
      </c>
      <c r="N101" s="238">
        <v>1</v>
      </c>
      <c r="O101" s="238">
        <v>182</v>
      </c>
      <c r="P101" s="682"/>
      <c r="Q101" s="713">
        <v>182</v>
      </c>
    </row>
    <row r="102" spans="1:17" ht="14.4" customHeight="1" x14ac:dyDescent="0.3">
      <c r="A102" s="680" t="s">
        <v>3039</v>
      </c>
      <c r="B102" s="671" t="s">
        <v>2856</v>
      </c>
      <c r="C102" s="671" t="s">
        <v>2593</v>
      </c>
      <c r="D102" s="671" t="s">
        <v>3055</v>
      </c>
      <c r="E102" s="671" t="s">
        <v>3056</v>
      </c>
      <c r="F102" s="238">
        <v>2</v>
      </c>
      <c r="G102" s="238">
        <v>432</v>
      </c>
      <c r="H102" s="238">
        <v>1</v>
      </c>
      <c r="I102" s="238">
        <v>216</v>
      </c>
      <c r="J102" s="238">
        <v>6</v>
      </c>
      <c r="K102" s="238">
        <v>1302</v>
      </c>
      <c r="L102" s="238">
        <v>3.0138888888888888</v>
      </c>
      <c r="M102" s="238">
        <v>217</v>
      </c>
      <c r="N102" s="238">
        <v>1</v>
      </c>
      <c r="O102" s="238">
        <v>217</v>
      </c>
      <c r="P102" s="682">
        <v>0.50231481481481477</v>
      </c>
      <c r="Q102" s="713">
        <v>217</v>
      </c>
    </row>
    <row r="103" spans="1:17" ht="14.4" customHeight="1" x14ac:dyDescent="0.3">
      <c r="A103" s="680" t="s">
        <v>3039</v>
      </c>
      <c r="B103" s="671" t="s">
        <v>2856</v>
      </c>
      <c r="C103" s="671" t="s">
        <v>2593</v>
      </c>
      <c r="D103" s="671" t="s">
        <v>3057</v>
      </c>
      <c r="E103" s="671" t="s">
        <v>3058</v>
      </c>
      <c r="F103" s="238">
        <v>1</v>
      </c>
      <c r="G103" s="238">
        <v>216</v>
      </c>
      <c r="H103" s="238">
        <v>1</v>
      </c>
      <c r="I103" s="238">
        <v>216</v>
      </c>
      <c r="J103" s="238"/>
      <c r="K103" s="238"/>
      <c r="L103" s="238"/>
      <c r="M103" s="238"/>
      <c r="N103" s="238"/>
      <c r="O103" s="238"/>
      <c r="P103" s="682"/>
      <c r="Q103" s="713"/>
    </row>
    <row r="104" spans="1:17" ht="14.4" customHeight="1" x14ac:dyDescent="0.3">
      <c r="A104" s="680" t="s">
        <v>3039</v>
      </c>
      <c r="B104" s="671" t="s">
        <v>2856</v>
      </c>
      <c r="C104" s="671" t="s">
        <v>2593</v>
      </c>
      <c r="D104" s="671" t="s">
        <v>3059</v>
      </c>
      <c r="E104" s="671" t="s">
        <v>3060</v>
      </c>
      <c r="F104" s="238">
        <v>1</v>
      </c>
      <c r="G104" s="238">
        <v>218</v>
      </c>
      <c r="H104" s="238">
        <v>1</v>
      </c>
      <c r="I104" s="238">
        <v>218</v>
      </c>
      <c r="J104" s="238"/>
      <c r="K104" s="238"/>
      <c r="L104" s="238"/>
      <c r="M104" s="238"/>
      <c r="N104" s="238">
        <v>1</v>
      </c>
      <c r="O104" s="238">
        <v>219</v>
      </c>
      <c r="P104" s="682">
        <v>1.0045871559633028</v>
      </c>
      <c r="Q104" s="713">
        <v>219</v>
      </c>
    </row>
    <row r="105" spans="1:17" ht="14.4" customHeight="1" x14ac:dyDescent="0.3">
      <c r="A105" s="680" t="s">
        <v>3039</v>
      </c>
      <c r="B105" s="671" t="s">
        <v>2856</v>
      </c>
      <c r="C105" s="671" t="s">
        <v>2593</v>
      </c>
      <c r="D105" s="671" t="s">
        <v>3061</v>
      </c>
      <c r="E105" s="671" t="s">
        <v>3062</v>
      </c>
      <c r="F105" s="238">
        <v>4</v>
      </c>
      <c r="G105" s="238">
        <v>20260</v>
      </c>
      <c r="H105" s="238">
        <v>1</v>
      </c>
      <c r="I105" s="238">
        <v>5065</v>
      </c>
      <c r="J105" s="238"/>
      <c r="K105" s="238"/>
      <c r="L105" s="238"/>
      <c r="M105" s="238"/>
      <c r="N105" s="238">
        <v>4</v>
      </c>
      <c r="O105" s="238">
        <v>20272</v>
      </c>
      <c r="P105" s="682">
        <v>1.0005923000987167</v>
      </c>
      <c r="Q105" s="713">
        <v>5068</v>
      </c>
    </row>
    <row r="106" spans="1:17" ht="14.4" customHeight="1" x14ac:dyDescent="0.3">
      <c r="A106" s="680" t="s">
        <v>3039</v>
      </c>
      <c r="B106" s="671" t="s">
        <v>2856</v>
      </c>
      <c r="C106" s="671" t="s">
        <v>2593</v>
      </c>
      <c r="D106" s="671" t="s">
        <v>3063</v>
      </c>
      <c r="E106" s="671" t="s">
        <v>3064</v>
      </c>
      <c r="F106" s="238">
        <v>18</v>
      </c>
      <c r="G106" s="238">
        <v>3096</v>
      </c>
      <c r="H106" s="238">
        <v>1</v>
      </c>
      <c r="I106" s="238">
        <v>172</v>
      </c>
      <c r="J106" s="238">
        <v>14</v>
      </c>
      <c r="K106" s="238">
        <v>2422</v>
      </c>
      <c r="L106" s="238">
        <v>0.78229974160206717</v>
      </c>
      <c r="M106" s="238">
        <v>173</v>
      </c>
      <c r="N106" s="238">
        <v>10</v>
      </c>
      <c r="O106" s="238">
        <v>1730</v>
      </c>
      <c r="P106" s="682">
        <v>0.55878552971576223</v>
      </c>
      <c r="Q106" s="713">
        <v>173</v>
      </c>
    </row>
    <row r="107" spans="1:17" ht="14.4" customHeight="1" x14ac:dyDescent="0.3">
      <c r="A107" s="680" t="s">
        <v>3039</v>
      </c>
      <c r="B107" s="671" t="s">
        <v>2856</v>
      </c>
      <c r="C107" s="671" t="s">
        <v>2593</v>
      </c>
      <c r="D107" s="671" t="s">
        <v>3065</v>
      </c>
      <c r="E107" s="671" t="s">
        <v>3066</v>
      </c>
      <c r="F107" s="238">
        <v>10</v>
      </c>
      <c r="G107" s="238">
        <v>19940</v>
      </c>
      <c r="H107" s="238">
        <v>1</v>
      </c>
      <c r="I107" s="238">
        <v>1994</v>
      </c>
      <c r="J107" s="238">
        <v>7</v>
      </c>
      <c r="K107" s="238">
        <v>13972</v>
      </c>
      <c r="L107" s="238">
        <v>0.70070210631895691</v>
      </c>
      <c r="M107" s="238">
        <v>1996</v>
      </c>
      <c r="N107" s="238">
        <v>5</v>
      </c>
      <c r="O107" s="238">
        <v>9980</v>
      </c>
      <c r="P107" s="682">
        <v>0.50050150451354058</v>
      </c>
      <c r="Q107" s="713">
        <v>1996</v>
      </c>
    </row>
    <row r="108" spans="1:17" ht="14.4" customHeight="1" x14ac:dyDescent="0.3">
      <c r="A108" s="680" t="s">
        <v>3039</v>
      </c>
      <c r="B108" s="671" t="s">
        <v>2856</v>
      </c>
      <c r="C108" s="671" t="s">
        <v>2593</v>
      </c>
      <c r="D108" s="671" t="s">
        <v>3067</v>
      </c>
      <c r="E108" s="671" t="s">
        <v>3068</v>
      </c>
      <c r="F108" s="238">
        <v>1</v>
      </c>
      <c r="G108" s="238">
        <v>2691</v>
      </c>
      <c r="H108" s="238">
        <v>1</v>
      </c>
      <c r="I108" s="238">
        <v>2691</v>
      </c>
      <c r="J108" s="238"/>
      <c r="K108" s="238"/>
      <c r="L108" s="238"/>
      <c r="M108" s="238"/>
      <c r="N108" s="238"/>
      <c r="O108" s="238"/>
      <c r="P108" s="682"/>
      <c r="Q108" s="713"/>
    </row>
    <row r="109" spans="1:17" ht="14.4" customHeight="1" x14ac:dyDescent="0.3">
      <c r="A109" s="680" t="s">
        <v>3039</v>
      </c>
      <c r="B109" s="671" t="s">
        <v>2856</v>
      </c>
      <c r="C109" s="671" t="s">
        <v>2593</v>
      </c>
      <c r="D109" s="671" t="s">
        <v>3069</v>
      </c>
      <c r="E109" s="671" t="s">
        <v>3070</v>
      </c>
      <c r="F109" s="238">
        <v>1</v>
      </c>
      <c r="G109" s="238">
        <v>5177</v>
      </c>
      <c r="H109" s="238">
        <v>1</v>
      </c>
      <c r="I109" s="238">
        <v>5177</v>
      </c>
      <c r="J109" s="238"/>
      <c r="K109" s="238"/>
      <c r="L109" s="238"/>
      <c r="M109" s="238"/>
      <c r="N109" s="238"/>
      <c r="O109" s="238"/>
      <c r="P109" s="682"/>
      <c r="Q109" s="713"/>
    </row>
    <row r="110" spans="1:17" ht="14.4" customHeight="1" x14ac:dyDescent="0.3">
      <c r="A110" s="680" t="s">
        <v>3039</v>
      </c>
      <c r="B110" s="671" t="s">
        <v>2856</v>
      </c>
      <c r="C110" s="671" t="s">
        <v>2593</v>
      </c>
      <c r="D110" s="671" t="s">
        <v>3071</v>
      </c>
      <c r="E110" s="671" t="s">
        <v>3072</v>
      </c>
      <c r="F110" s="238">
        <v>1</v>
      </c>
      <c r="G110" s="238">
        <v>149</v>
      </c>
      <c r="H110" s="238">
        <v>1</v>
      </c>
      <c r="I110" s="238">
        <v>149</v>
      </c>
      <c r="J110" s="238"/>
      <c r="K110" s="238"/>
      <c r="L110" s="238"/>
      <c r="M110" s="238"/>
      <c r="N110" s="238">
        <v>2</v>
      </c>
      <c r="O110" s="238">
        <v>300</v>
      </c>
      <c r="P110" s="682">
        <v>2.0134228187919465</v>
      </c>
      <c r="Q110" s="713">
        <v>150</v>
      </c>
    </row>
    <row r="111" spans="1:17" ht="14.4" customHeight="1" x14ac:dyDescent="0.3">
      <c r="A111" s="680" t="s">
        <v>3039</v>
      </c>
      <c r="B111" s="671" t="s">
        <v>2856</v>
      </c>
      <c r="C111" s="671" t="s">
        <v>2593</v>
      </c>
      <c r="D111" s="671" t="s">
        <v>3073</v>
      </c>
      <c r="E111" s="671" t="s">
        <v>3074</v>
      </c>
      <c r="F111" s="238">
        <v>1</v>
      </c>
      <c r="G111" s="238">
        <v>414</v>
      </c>
      <c r="H111" s="238">
        <v>1</v>
      </c>
      <c r="I111" s="238">
        <v>414</v>
      </c>
      <c r="J111" s="238">
        <v>3</v>
      </c>
      <c r="K111" s="238">
        <v>1245</v>
      </c>
      <c r="L111" s="238">
        <v>3.0072463768115942</v>
      </c>
      <c r="M111" s="238">
        <v>415</v>
      </c>
      <c r="N111" s="238"/>
      <c r="O111" s="238"/>
      <c r="P111" s="682"/>
      <c r="Q111" s="713"/>
    </row>
    <row r="112" spans="1:17" ht="14.4" customHeight="1" x14ac:dyDescent="0.3">
      <c r="A112" s="680" t="s">
        <v>3039</v>
      </c>
      <c r="B112" s="671" t="s">
        <v>2856</v>
      </c>
      <c r="C112" s="671" t="s">
        <v>2593</v>
      </c>
      <c r="D112" s="671" t="s">
        <v>3075</v>
      </c>
      <c r="E112" s="671" t="s">
        <v>3076</v>
      </c>
      <c r="F112" s="238">
        <v>1</v>
      </c>
      <c r="G112" s="238">
        <v>157</v>
      </c>
      <c r="H112" s="238">
        <v>1</v>
      </c>
      <c r="I112" s="238">
        <v>157</v>
      </c>
      <c r="J112" s="238"/>
      <c r="K112" s="238"/>
      <c r="L112" s="238"/>
      <c r="M112" s="238"/>
      <c r="N112" s="238"/>
      <c r="O112" s="238"/>
      <c r="P112" s="682"/>
      <c r="Q112" s="713"/>
    </row>
    <row r="113" spans="1:17" ht="14.4" customHeight="1" x14ac:dyDescent="0.3">
      <c r="A113" s="680" t="s">
        <v>3039</v>
      </c>
      <c r="B113" s="671" t="s">
        <v>2856</v>
      </c>
      <c r="C113" s="671" t="s">
        <v>2593</v>
      </c>
      <c r="D113" s="671" t="s">
        <v>3077</v>
      </c>
      <c r="E113" s="671" t="s">
        <v>3078</v>
      </c>
      <c r="F113" s="238">
        <v>1</v>
      </c>
      <c r="G113" s="238">
        <v>2116</v>
      </c>
      <c r="H113" s="238">
        <v>1</v>
      </c>
      <c r="I113" s="238">
        <v>2116</v>
      </c>
      <c r="J113" s="238">
        <v>3</v>
      </c>
      <c r="K113" s="238">
        <v>6354</v>
      </c>
      <c r="L113" s="238">
        <v>3.0028355387523629</v>
      </c>
      <c r="M113" s="238">
        <v>2118</v>
      </c>
      <c r="N113" s="238"/>
      <c r="O113" s="238"/>
      <c r="P113" s="682"/>
      <c r="Q113" s="713"/>
    </row>
    <row r="114" spans="1:17" ht="14.4" customHeight="1" x14ac:dyDescent="0.3">
      <c r="A114" s="680" t="s">
        <v>3039</v>
      </c>
      <c r="B114" s="671" t="s">
        <v>2856</v>
      </c>
      <c r="C114" s="671" t="s">
        <v>2593</v>
      </c>
      <c r="D114" s="671" t="s">
        <v>3079</v>
      </c>
      <c r="E114" s="671" t="s">
        <v>3080</v>
      </c>
      <c r="F114" s="238"/>
      <c r="G114" s="238"/>
      <c r="H114" s="238"/>
      <c r="I114" s="238"/>
      <c r="J114" s="238">
        <v>1</v>
      </c>
      <c r="K114" s="238">
        <v>158</v>
      </c>
      <c r="L114" s="238"/>
      <c r="M114" s="238">
        <v>158</v>
      </c>
      <c r="N114" s="238"/>
      <c r="O114" s="238"/>
      <c r="P114" s="682"/>
      <c r="Q114" s="713"/>
    </row>
    <row r="115" spans="1:17" ht="14.4" customHeight="1" x14ac:dyDescent="0.3">
      <c r="A115" s="680" t="s">
        <v>3081</v>
      </c>
      <c r="B115" s="671" t="s">
        <v>3082</v>
      </c>
      <c r="C115" s="671" t="s">
        <v>2593</v>
      </c>
      <c r="D115" s="671" t="s">
        <v>3083</v>
      </c>
      <c r="E115" s="671" t="s">
        <v>3084</v>
      </c>
      <c r="F115" s="238">
        <v>1</v>
      </c>
      <c r="G115" s="238">
        <v>453</v>
      </c>
      <c r="H115" s="238">
        <v>1</v>
      </c>
      <c r="I115" s="238">
        <v>453</v>
      </c>
      <c r="J115" s="238"/>
      <c r="K115" s="238"/>
      <c r="L115" s="238"/>
      <c r="M115" s="238"/>
      <c r="N115" s="238">
        <v>2</v>
      </c>
      <c r="O115" s="238">
        <v>912</v>
      </c>
      <c r="P115" s="682">
        <v>2.0132450331125828</v>
      </c>
      <c r="Q115" s="713">
        <v>456</v>
      </c>
    </row>
    <row r="116" spans="1:17" ht="14.4" customHeight="1" x14ac:dyDescent="0.3">
      <c r="A116" s="680" t="s">
        <v>3081</v>
      </c>
      <c r="B116" s="671" t="s">
        <v>3082</v>
      </c>
      <c r="C116" s="671" t="s">
        <v>2593</v>
      </c>
      <c r="D116" s="671" t="s">
        <v>3085</v>
      </c>
      <c r="E116" s="671" t="s">
        <v>3086</v>
      </c>
      <c r="F116" s="238">
        <v>1</v>
      </c>
      <c r="G116" s="238">
        <v>345</v>
      </c>
      <c r="H116" s="238">
        <v>1</v>
      </c>
      <c r="I116" s="238">
        <v>345</v>
      </c>
      <c r="J116" s="238"/>
      <c r="K116" s="238"/>
      <c r="L116" s="238"/>
      <c r="M116" s="238"/>
      <c r="N116" s="238">
        <v>1</v>
      </c>
      <c r="O116" s="238">
        <v>348</v>
      </c>
      <c r="P116" s="682">
        <v>1.008695652173913</v>
      </c>
      <c r="Q116" s="713">
        <v>348</v>
      </c>
    </row>
    <row r="117" spans="1:17" ht="14.4" customHeight="1" x14ac:dyDescent="0.3">
      <c r="A117" s="680" t="s">
        <v>3081</v>
      </c>
      <c r="B117" s="671" t="s">
        <v>3082</v>
      </c>
      <c r="C117" s="671" t="s">
        <v>2593</v>
      </c>
      <c r="D117" s="671" t="s">
        <v>3087</v>
      </c>
      <c r="E117" s="671" t="s">
        <v>3088</v>
      </c>
      <c r="F117" s="238">
        <v>4</v>
      </c>
      <c r="G117" s="238">
        <v>212</v>
      </c>
      <c r="H117" s="238">
        <v>1</v>
      </c>
      <c r="I117" s="238">
        <v>53</v>
      </c>
      <c r="J117" s="238"/>
      <c r="K117" s="238"/>
      <c r="L117" s="238"/>
      <c r="M117" s="238"/>
      <c r="N117" s="238">
        <v>14</v>
      </c>
      <c r="O117" s="238">
        <v>742</v>
      </c>
      <c r="P117" s="682">
        <v>3.5</v>
      </c>
      <c r="Q117" s="713">
        <v>53</v>
      </c>
    </row>
    <row r="118" spans="1:17" ht="14.4" customHeight="1" x14ac:dyDescent="0.3">
      <c r="A118" s="680" t="s">
        <v>3081</v>
      </c>
      <c r="B118" s="671" t="s">
        <v>3082</v>
      </c>
      <c r="C118" s="671" t="s">
        <v>2593</v>
      </c>
      <c r="D118" s="671" t="s">
        <v>3089</v>
      </c>
      <c r="E118" s="671" t="s">
        <v>3090</v>
      </c>
      <c r="F118" s="238"/>
      <c r="G118" s="238"/>
      <c r="H118" s="238"/>
      <c r="I118" s="238"/>
      <c r="J118" s="238"/>
      <c r="K118" s="238"/>
      <c r="L118" s="238"/>
      <c r="M118" s="238"/>
      <c r="N118" s="238">
        <v>5</v>
      </c>
      <c r="O118" s="238">
        <v>825</v>
      </c>
      <c r="P118" s="682"/>
      <c r="Q118" s="713">
        <v>165</v>
      </c>
    </row>
    <row r="119" spans="1:17" ht="14.4" customHeight="1" x14ac:dyDescent="0.3">
      <c r="A119" s="680" t="s">
        <v>3091</v>
      </c>
      <c r="B119" s="671" t="s">
        <v>1156</v>
      </c>
      <c r="C119" s="671" t="s">
        <v>2593</v>
      </c>
      <c r="D119" s="671" t="s">
        <v>3092</v>
      </c>
      <c r="E119" s="671" t="s">
        <v>3093</v>
      </c>
      <c r="F119" s="238">
        <v>10</v>
      </c>
      <c r="G119" s="238">
        <v>1580</v>
      </c>
      <c r="H119" s="238">
        <v>1</v>
      </c>
      <c r="I119" s="238">
        <v>158</v>
      </c>
      <c r="J119" s="238"/>
      <c r="K119" s="238"/>
      <c r="L119" s="238"/>
      <c r="M119" s="238"/>
      <c r="N119" s="238">
        <v>6</v>
      </c>
      <c r="O119" s="238">
        <v>954</v>
      </c>
      <c r="P119" s="682">
        <v>0.60379746835443038</v>
      </c>
      <c r="Q119" s="713">
        <v>159</v>
      </c>
    </row>
    <row r="120" spans="1:17" ht="14.4" customHeight="1" x14ac:dyDescent="0.3">
      <c r="A120" s="680" t="s">
        <v>3091</v>
      </c>
      <c r="B120" s="671" t="s">
        <v>1156</v>
      </c>
      <c r="C120" s="671" t="s">
        <v>2593</v>
      </c>
      <c r="D120" s="671" t="s">
        <v>3094</v>
      </c>
      <c r="E120" s="671" t="s">
        <v>3095</v>
      </c>
      <c r="F120" s="238"/>
      <c r="G120" s="238"/>
      <c r="H120" s="238"/>
      <c r="I120" s="238"/>
      <c r="J120" s="238">
        <v>1</v>
      </c>
      <c r="K120" s="238">
        <v>1165</v>
      </c>
      <c r="L120" s="238"/>
      <c r="M120" s="238">
        <v>1165</v>
      </c>
      <c r="N120" s="238"/>
      <c r="O120" s="238"/>
      <c r="P120" s="682"/>
      <c r="Q120" s="713"/>
    </row>
    <row r="121" spans="1:17" ht="14.4" customHeight="1" x14ac:dyDescent="0.3">
      <c r="A121" s="680" t="s">
        <v>3091</v>
      </c>
      <c r="B121" s="671" t="s">
        <v>1156</v>
      </c>
      <c r="C121" s="671" t="s">
        <v>2593</v>
      </c>
      <c r="D121" s="671" t="s">
        <v>3096</v>
      </c>
      <c r="E121" s="671" t="s">
        <v>3097</v>
      </c>
      <c r="F121" s="238">
        <v>12</v>
      </c>
      <c r="G121" s="238">
        <v>468</v>
      </c>
      <c r="H121" s="238">
        <v>1</v>
      </c>
      <c r="I121" s="238">
        <v>39</v>
      </c>
      <c r="J121" s="238"/>
      <c r="K121" s="238"/>
      <c r="L121" s="238"/>
      <c r="M121" s="238"/>
      <c r="N121" s="238">
        <v>4</v>
      </c>
      <c r="O121" s="238">
        <v>156</v>
      </c>
      <c r="P121" s="682">
        <v>0.33333333333333331</v>
      </c>
      <c r="Q121" s="713">
        <v>39</v>
      </c>
    </row>
    <row r="122" spans="1:17" ht="14.4" customHeight="1" x14ac:dyDescent="0.3">
      <c r="A122" s="680" t="s">
        <v>3091</v>
      </c>
      <c r="B122" s="671" t="s">
        <v>1156</v>
      </c>
      <c r="C122" s="671" t="s">
        <v>2593</v>
      </c>
      <c r="D122" s="671" t="s">
        <v>3098</v>
      </c>
      <c r="E122" s="671" t="s">
        <v>3099</v>
      </c>
      <c r="F122" s="238">
        <v>4</v>
      </c>
      <c r="G122" s="238">
        <v>1528</v>
      </c>
      <c r="H122" s="238">
        <v>1</v>
      </c>
      <c r="I122" s="238">
        <v>382</v>
      </c>
      <c r="J122" s="238">
        <v>1</v>
      </c>
      <c r="K122" s="238">
        <v>382</v>
      </c>
      <c r="L122" s="238">
        <v>0.25</v>
      </c>
      <c r="M122" s="238">
        <v>382</v>
      </c>
      <c r="N122" s="238"/>
      <c r="O122" s="238"/>
      <c r="P122" s="682"/>
      <c r="Q122" s="713"/>
    </row>
    <row r="123" spans="1:17" ht="14.4" customHeight="1" x14ac:dyDescent="0.3">
      <c r="A123" s="680" t="s">
        <v>3091</v>
      </c>
      <c r="B123" s="671" t="s">
        <v>1156</v>
      </c>
      <c r="C123" s="671" t="s">
        <v>2593</v>
      </c>
      <c r="D123" s="671" t="s">
        <v>3100</v>
      </c>
      <c r="E123" s="671" t="s">
        <v>3101</v>
      </c>
      <c r="F123" s="238"/>
      <c r="G123" s="238"/>
      <c r="H123" s="238"/>
      <c r="I123" s="238"/>
      <c r="J123" s="238">
        <v>3</v>
      </c>
      <c r="K123" s="238">
        <v>1332</v>
      </c>
      <c r="L123" s="238"/>
      <c r="M123" s="238">
        <v>444</v>
      </c>
      <c r="N123" s="238"/>
      <c r="O123" s="238"/>
      <c r="P123" s="682"/>
      <c r="Q123" s="713"/>
    </row>
    <row r="124" spans="1:17" ht="14.4" customHeight="1" x14ac:dyDescent="0.3">
      <c r="A124" s="680" t="s">
        <v>3091</v>
      </c>
      <c r="B124" s="671" t="s">
        <v>1156</v>
      </c>
      <c r="C124" s="671" t="s">
        <v>2593</v>
      </c>
      <c r="D124" s="671" t="s">
        <v>3102</v>
      </c>
      <c r="E124" s="671" t="s">
        <v>3103</v>
      </c>
      <c r="F124" s="238">
        <v>1</v>
      </c>
      <c r="G124" s="238">
        <v>40</v>
      </c>
      <c r="H124" s="238">
        <v>1</v>
      </c>
      <c r="I124" s="238">
        <v>40</v>
      </c>
      <c r="J124" s="238">
        <v>1</v>
      </c>
      <c r="K124" s="238">
        <v>41</v>
      </c>
      <c r="L124" s="238">
        <v>1.0249999999999999</v>
      </c>
      <c r="M124" s="238">
        <v>41</v>
      </c>
      <c r="N124" s="238"/>
      <c r="O124" s="238"/>
      <c r="P124" s="682"/>
      <c r="Q124" s="713"/>
    </row>
    <row r="125" spans="1:17" ht="14.4" customHeight="1" x14ac:dyDescent="0.3">
      <c r="A125" s="680" t="s">
        <v>3091</v>
      </c>
      <c r="B125" s="671" t="s">
        <v>1156</v>
      </c>
      <c r="C125" s="671" t="s">
        <v>2593</v>
      </c>
      <c r="D125" s="671" t="s">
        <v>3104</v>
      </c>
      <c r="E125" s="671" t="s">
        <v>3105</v>
      </c>
      <c r="F125" s="238">
        <v>1</v>
      </c>
      <c r="G125" s="238">
        <v>490</v>
      </c>
      <c r="H125" s="238">
        <v>1</v>
      </c>
      <c r="I125" s="238">
        <v>490</v>
      </c>
      <c r="J125" s="238"/>
      <c r="K125" s="238"/>
      <c r="L125" s="238"/>
      <c r="M125" s="238"/>
      <c r="N125" s="238"/>
      <c r="O125" s="238"/>
      <c r="P125" s="682"/>
      <c r="Q125" s="713"/>
    </row>
    <row r="126" spans="1:17" ht="14.4" customHeight="1" x14ac:dyDescent="0.3">
      <c r="A126" s="680" t="s">
        <v>3091</v>
      </c>
      <c r="B126" s="671" t="s">
        <v>1156</v>
      </c>
      <c r="C126" s="671" t="s">
        <v>2593</v>
      </c>
      <c r="D126" s="671" t="s">
        <v>3106</v>
      </c>
      <c r="E126" s="671" t="s">
        <v>3107</v>
      </c>
      <c r="F126" s="238"/>
      <c r="G126" s="238"/>
      <c r="H126" s="238"/>
      <c r="I126" s="238"/>
      <c r="J126" s="238">
        <v>1</v>
      </c>
      <c r="K126" s="238">
        <v>205</v>
      </c>
      <c r="L126" s="238"/>
      <c r="M126" s="238">
        <v>205</v>
      </c>
      <c r="N126" s="238"/>
      <c r="O126" s="238"/>
      <c r="P126" s="682"/>
      <c r="Q126" s="713"/>
    </row>
    <row r="127" spans="1:17" ht="14.4" customHeight="1" x14ac:dyDescent="0.3">
      <c r="A127" s="680" t="s">
        <v>3091</v>
      </c>
      <c r="B127" s="671" t="s">
        <v>1156</v>
      </c>
      <c r="C127" s="671" t="s">
        <v>2593</v>
      </c>
      <c r="D127" s="671" t="s">
        <v>3108</v>
      </c>
      <c r="E127" s="671" t="s">
        <v>3109</v>
      </c>
      <c r="F127" s="238"/>
      <c r="G127" s="238"/>
      <c r="H127" s="238"/>
      <c r="I127" s="238"/>
      <c r="J127" s="238">
        <v>1</v>
      </c>
      <c r="K127" s="238">
        <v>377</v>
      </c>
      <c r="L127" s="238"/>
      <c r="M127" s="238">
        <v>377</v>
      </c>
      <c r="N127" s="238"/>
      <c r="O127" s="238"/>
      <c r="P127" s="682"/>
      <c r="Q127" s="713"/>
    </row>
    <row r="128" spans="1:17" ht="14.4" customHeight="1" x14ac:dyDescent="0.3">
      <c r="A128" s="680" t="s">
        <v>3091</v>
      </c>
      <c r="B128" s="671" t="s">
        <v>1156</v>
      </c>
      <c r="C128" s="671" t="s">
        <v>2593</v>
      </c>
      <c r="D128" s="671" t="s">
        <v>3110</v>
      </c>
      <c r="E128" s="671" t="s">
        <v>3111</v>
      </c>
      <c r="F128" s="238">
        <v>2</v>
      </c>
      <c r="G128" s="238">
        <v>224</v>
      </c>
      <c r="H128" s="238">
        <v>1</v>
      </c>
      <c r="I128" s="238">
        <v>112</v>
      </c>
      <c r="J128" s="238">
        <v>4</v>
      </c>
      <c r="K128" s="238">
        <v>452</v>
      </c>
      <c r="L128" s="238">
        <v>2.0178571428571428</v>
      </c>
      <c r="M128" s="238">
        <v>113</v>
      </c>
      <c r="N128" s="238">
        <v>6</v>
      </c>
      <c r="O128" s="238">
        <v>678</v>
      </c>
      <c r="P128" s="682">
        <v>3.0267857142857144</v>
      </c>
      <c r="Q128" s="713">
        <v>113</v>
      </c>
    </row>
    <row r="129" spans="1:17" ht="14.4" customHeight="1" x14ac:dyDescent="0.3">
      <c r="A129" s="680" t="s">
        <v>3091</v>
      </c>
      <c r="B129" s="671" t="s">
        <v>1156</v>
      </c>
      <c r="C129" s="671" t="s">
        <v>2593</v>
      </c>
      <c r="D129" s="671" t="s">
        <v>3112</v>
      </c>
      <c r="E129" s="671" t="s">
        <v>3113</v>
      </c>
      <c r="F129" s="238">
        <v>3</v>
      </c>
      <c r="G129" s="238">
        <v>249</v>
      </c>
      <c r="H129" s="238">
        <v>1</v>
      </c>
      <c r="I129" s="238">
        <v>83</v>
      </c>
      <c r="J129" s="238"/>
      <c r="K129" s="238"/>
      <c r="L129" s="238"/>
      <c r="M129" s="238"/>
      <c r="N129" s="238">
        <v>2</v>
      </c>
      <c r="O129" s="238">
        <v>168</v>
      </c>
      <c r="P129" s="682">
        <v>0.67469879518072284</v>
      </c>
      <c r="Q129" s="713">
        <v>84</v>
      </c>
    </row>
    <row r="130" spans="1:17" ht="14.4" customHeight="1" x14ac:dyDescent="0.3">
      <c r="A130" s="680" t="s">
        <v>3091</v>
      </c>
      <c r="B130" s="671" t="s">
        <v>1156</v>
      </c>
      <c r="C130" s="671" t="s">
        <v>2593</v>
      </c>
      <c r="D130" s="671" t="s">
        <v>3114</v>
      </c>
      <c r="E130" s="671" t="s">
        <v>3115</v>
      </c>
      <c r="F130" s="238">
        <v>1</v>
      </c>
      <c r="G130" s="238">
        <v>95</v>
      </c>
      <c r="H130" s="238">
        <v>1</v>
      </c>
      <c r="I130" s="238">
        <v>95</v>
      </c>
      <c r="J130" s="238"/>
      <c r="K130" s="238"/>
      <c r="L130" s="238"/>
      <c r="M130" s="238"/>
      <c r="N130" s="238"/>
      <c r="O130" s="238"/>
      <c r="P130" s="682"/>
      <c r="Q130" s="713"/>
    </row>
    <row r="131" spans="1:17" ht="14.4" customHeight="1" x14ac:dyDescent="0.3">
      <c r="A131" s="680" t="s">
        <v>3091</v>
      </c>
      <c r="B131" s="671" t="s">
        <v>1156</v>
      </c>
      <c r="C131" s="671" t="s">
        <v>2593</v>
      </c>
      <c r="D131" s="671" t="s">
        <v>3116</v>
      </c>
      <c r="E131" s="671" t="s">
        <v>3117</v>
      </c>
      <c r="F131" s="238">
        <v>2</v>
      </c>
      <c r="G131" s="238">
        <v>972</v>
      </c>
      <c r="H131" s="238">
        <v>1</v>
      </c>
      <c r="I131" s="238">
        <v>486</v>
      </c>
      <c r="J131" s="238">
        <v>10</v>
      </c>
      <c r="K131" s="238">
        <v>4860</v>
      </c>
      <c r="L131" s="238">
        <v>5</v>
      </c>
      <c r="M131" s="238">
        <v>486</v>
      </c>
      <c r="N131" s="238"/>
      <c r="O131" s="238"/>
      <c r="P131" s="682"/>
      <c r="Q131" s="713"/>
    </row>
    <row r="132" spans="1:17" ht="14.4" customHeight="1" x14ac:dyDescent="0.3">
      <c r="A132" s="680" t="s">
        <v>3091</v>
      </c>
      <c r="B132" s="671" t="s">
        <v>1156</v>
      </c>
      <c r="C132" s="671" t="s">
        <v>2593</v>
      </c>
      <c r="D132" s="671" t="s">
        <v>3118</v>
      </c>
      <c r="E132" s="671" t="s">
        <v>3119</v>
      </c>
      <c r="F132" s="238"/>
      <c r="G132" s="238"/>
      <c r="H132" s="238"/>
      <c r="I132" s="238"/>
      <c r="J132" s="238"/>
      <c r="K132" s="238"/>
      <c r="L132" s="238"/>
      <c r="M132" s="238"/>
      <c r="N132" s="238">
        <v>1</v>
      </c>
      <c r="O132" s="238">
        <v>40</v>
      </c>
      <c r="P132" s="682"/>
      <c r="Q132" s="713">
        <v>40</v>
      </c>
    </row>
    <row r="133" spans="1:17" ht="14.4" customHeight="1" thickBot="1" x14ac:dyDescent="0.35">
      <c r="A133" s="637" t="s">
        <v>3091</v>
      </c>
      <c r="B133" s="673" t="s">
        <v>1156</v>
      </c>
      <c r="C133" s="673" t="s">
        <v>2593</v>
      </c>
      <c r="D133" s="673" t="s">
        <v>3120</v>
      </c>
      <c r="E133" s="673" t="s">
        <v>3121</v>
      </c>
      <c r="F133" s="674">
        <v>1</v>
      </c>
      <c r="G133" s="674">
        <v>2013</v>
      </c>
      <c r="H133" s="674">
        <v>1</v>
      </c>
      <c r="I133" s="674">
        <v>2013</v>
      </c>
      <c r="J133" s="674"/>
      <c r="K133" s="674"/>
      <c r="L133" s="674"/>
      <c r="M133" s="674"/>
      <c r="N133" s="674"/>
      <c r="O133" s="674"/>
      <c r="P133" s="683"/>
      <c r="Q133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9" t="s">
        <v>185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4.4" customHeight="1" thickBot="1" x14ac:dyDescent="0.35">
      <c r="A2" s="389" t="s">
        <v>298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163</v>
      </c>
      <c r="C3" s="196">
        <f>SUBTOTAL(9,C6:C1048576)</f>
        <v>1423</v>
      </c>
      <c r="D3" s="197">
        <f>SUBTOTAL(9,D6:D1048576)</f>
        <v>2331</v>
      </c>
      <c r="E3" s="197">
        <f>SUBTOTAL(9,E6:E1048576)</f>
        <v>2184</v>
      </c>
      <c r="F3" s="198">
        <f>IF(OR(E3=0,C3=0),"",E3/C3)</f>
        <v>1.5347856640899509</v>
      </c>
      <c r="G3" s="199">
        <f>SUBTOTAL(9,G6:G1048576)</f>
        <v>1690826</v>
      </c>
      <c r="H3" s="200">
        <f>SUBTOTAL(9,H6:H1048576)</f>
        <v>2684903</v>
      </c>
      <c r="I3" s="200">
        <f>SUBTOTAL(9,I6:I1048576)</f>
        <v>2521566</v>
      </c>
      <c r="J3" s="198">
        <f>IF(OR(I3=0,G3=0),"",I3/G3)</f>
        <v>1.491321992919437</v>
      </c>
      <c r="K3" s="199">
        <f>SUBTOTAL(9,K6:K1048576)</f>
        <v>135185</v>
      </c>
      <c r="L3" s="200">
        <f>SUBTOTAL(9,L6:L1048576)</f>
        <v>221445</v>
      </c>
      <c r="M3" s="200">
        <f>SUBTOTAL(9,M6:M1048576)</f>
        <v>207480</v>
      </c>
      <c r="N3" s="201">
        <f>IF(OR(M3=0,E3=0),"",M3/E3)</f>
        <v>95</v>
      </c>
    </row>
    <row r="4" spans="1:14" ht="14.4" customHeight="1" x14ac:dyDescent="0.3">
      <c r="A4" s="581" t="s">
        <v>93</v>
      </c>
      <c r="B4" s="582" t="s">
        <v>14</v>
      </c>
      <c r="C4" s="583" t="s">
        <v>94</v>
      </c>
      <c r="D4" s="583"/>
      <c r="E4" s="583"/>
      <c r="F4" s="584"/>
      <c r="G4" s="585" t="s">
        <v>17</v>
      </c>
      <c r="H4" s="583"/>
      <c r="I4" s="583"/>
      <c r="J4" s="584"/>
      <c r="K4" s="585" t="s">
        <v>95</v>
      </c>
      <c r="L4" s="583"/>
      <c r="M4" s="583"/>
      <c r="N4" s="586"/>
    </row>
    <row r="5" spans="1:14" ht="14.4" customHeight="1" thickBot="1" x14ac:dyDescent="0.35">
      <c r="A5" s="841"/>
      <c r="B5" s="842"/>
      <c r="C5" s="845">
        <v>2012</v>
      </c>
      <c r="D5" s="845">
        <v>2013</v>
      </c>
      <c r="E5" s="845">
        <v>2014</v>
      </c>
      <c r="F5" s="846" t="s">
        <v>5</v>
      </c>
      <c r="G5" s="850">
        <v>2012</v>
      </c>
      <c r="H5" s="845">
        <v>2013</v>
      </c>
      <c r="I5" s="845">
        <v>2014</v>
      </c>
      <c r="J5" s="846" t="s">
        <v>5</v>
      </c>
      <c r="K5" s="850">
        <v>2012</v>
      </c>
      <c r="L5" s="845">
        <v>2013</v>
      </c>
      <c r="M5" s="845">
        <v>2014</v>
      </c>
      <c r="N5" s="853" t="s">
        <v>96</v>
      </c>
    </row>
    <row r="6" spans="1:14" ht="14.4" customHeight="1" thickBot="1" x14ac:dyDescent="0.35">
      <c r="A6" s="843" t="s">
        <v>2724</v>
      </c>
      <c r="B6" s="844" t="s">
        <v>3123</v>
      </c>
      <c r="C6" s="847">
        <v>1423</v>
      </c>
      <c r="D6" s="848">
        <v>2331</v>
      </c>
      <c r="E6" s="848">
        <v>2184</v>
      </c>
      <c r="F6" s="849">
        <v>1.5347856640899509</v>
      </c>
      <c r="G6" s="851">
        <v>1690826</v>
      </c>
      <c r="H6" s="852">
        <v>2684903</v>
      </c>
      <c r="I6" s="852">
        <v>2521566</v>
      </c>
      <c r="J6" s="849">
        <v>1.491321992919437</v>
      </c>
      <c r="K6" s="851">
        <v>135185</v>
      </c>
      <c r="L6" s="852">
        <v>221445</v>
      </c>
      <c r="M6" s="852">
        <v>207480</v>
      </c>
      <c r="N6" s="854">
        <v>95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60" bestFit="1" customWidth="1"/>
    <col min="2" max="3" width="9.5546875" style="260" customWidth="1"/>
    <col min="4" max="4" width="2.44140625" style="260" customWidth="1"/>
    <col min="5" max="8" width="9.5546875" style="260" customWidth="1"/>
    <col min="9" max="16384" width="8.88671875" style="260"/>
  </cols>
  <sheetData>
    <row r="1" spans="1:8" ht="18.600000000000001" customHeight="1" thickBot="1" x14ac:dyDescent="0.4">
      <c r="A1" s="462" t="s">
        <v>179</v>
      </c>
      <c r="B1" s="462"/>
      <c r="C1" s="462"/>
      <c r="D1" s="462"/>
      <c r="E1" s="462"/>
      <c r="F1" s="462"/>
      <c r="G1" s="463"/>
      <c r="H1" s="463"/>
    </row>
    <row r="2" spans="1:8" ht="14.4" customHeight="1" thickBot="1" x14ac:dyDescent="0.35">
      <c r="A2" s="389" t="s">
        <v>298</v>
      </c>
      <c r="B2" s="230"/>
      <c r="C2" s="230"/>
      <c r="D2" s="230"/>
      <c r="E2" s="230"/>
      <c r="F2" s="230"/>
    </row>
    <row r="3" spans="1:8" ht="14.4" customHeight="1" x14ac:dyDescent="0.3">
      <c r="A3" s="464"/>
      <c r="B3" s="226">
        <v>2012</v>
      </c>
      <c r="C3" s="44">
        <v>2013</v>
      </c>
      <c r="D3" s="11"/>
      <c r="E3" s="468">
        <v>2014</v>
      </c>
      <c r="F3" s="469"/>
      <c r="G3" s="469"/>
      <c r="H3" s="470"/>
    </row>
    <row r="4" spans="1:8" ht="14.4" customHeight="1" thickBot="1" x14ac:dyDescent="0.35">
      <c r="A4" s="465"/>
      <c r="B4" s="466" t="s">
        <v>97</v>
      </c>
      <c r="C4" s="467"/>
      <c r="D4" s="11"/>
      <c r="E4" s="247" t="s">
        <v>97</v>
      </c>
      <c r="F4" s="228" t="s">
        <v>98</v>
      </c>
      <c r="G4" s="228" t="s">
        <v>72</v>
      </c>
      <c r="H4" s="229" t="s">
        <v>99</v>
      </c>
    </row>
    <row r="5" spans="1:8" ht="14.4" customHeight="1" x14ac:dyDescent="0.3">
      <c r="A5" s="231" t="str">
        <f>HYPERLINK("#'Léky Žádanky'!A1","Léky (Kč)")</f>
        <v>Léky (Kč)</v>
      </c>
      <c r="B5" s="31">
        <v>527.42169999999999</v>
      </c>
      <c r="C5" s="33">
        <v>413.61754999999999</v>
      </c>
      <c r="D5" s="12"/>
      <c r="E5" s="236">
        <v>316.31850000000099</v>
      </c>
      <c r="F5" s="32">
        <v>440</v>
      </c>
      <c r="G5" s="235">
        <f>E5-F5</f>
        <v>-123.68149999999901</v>
      </c>
      <c r="H5" s="241">
        <f>IF(F5&lt;0.00000001,"",E5/F5)</f>
        <v>0.71890568181818404</v>
      </c>
    </row>
    <row r="6" spans="1:8" ht="14.4" customHeight="1" x14ac:dyDescent="0.3">
      <c r="A6" s="231" t="str">
        <f>HYPERLINK("#'Materiál Žádanky'!A1","Materiál - SZM (Kč)")</f>
        <v>Materiál - SZM (Kč)</v>
      </c>
      <c r="B6" s="14">
        <v>14.64269</v>
      </c>
      <c r="C6" s="35">
        <v>8.0762800000000006</v>
      </c>
      <c r="D6" s="12"/>
      <c r="E6" s="237">
        <v>7.5787399999999998</v>
      </c>
      <c r="F6" s="34">
        <v>25</v>
      </c>
      <c r="G6" s="238">
        <f>E6-F6</f>
        <v>-17.42126</v>
      </c>
      <c r="H6" s="242">
        <f>IF(F6&lt;0.00000001,"",E6/F6)</f>
        <v>0.30314960000000002</v>
      </c>
    </row>
    <row r="7" spans="1:8" ht="14.4" customHeight="1" x14ac:dyDescent="0.3">
      <c r="A7" s="454" t="str">
        <f>HYPERLINK("#'Osobní náklady'!A1","Osobní náklady (Kč) *")</f>
        <v>Osobní náklady (Kč) *</v>
      </c>
      <c r="B7" s="14">
        <v>5843.9850999999999</v>
      </c>
      <c r="C7" s="35">
        <v>5413.0181400000001</v>
      </c>
      <c r="D7" s="12"/>
      <c r="E7" s="237">
        <v>5843.8123600000099</v>
      </c>
      <c r="F7" s="34">
        <v>6723</v>
      </c>
      <c r="G7" s="238">
        <f>E7-F7</f>
        <v>-879.1876399999901</v>
      </c>
      <c r="H7" s="242">
        <f>IF(F7&lt;0.00000001,"",E7/F7)</f>
        <v>0.86922688680648663</v>
      </c>
    </row>
    <row r="8" spans="1:8" ht="14.4" customHeight="1" thickBot="1" x14ac:dyDescent="0.35">
      <c r="A8" s="1" t="s">
        <v>100</v>
      </c>
      <c r="B8" s="15">
        <v>1472.70147</v>
      </c>
      <c r="C8" s="37">
        <v>1232.88804</v>
      </c>
      <c r="D8" s="12"/>
      <c r="E8" s="239">
        <v>1233.89201</v>
      </c>
      <c r="F8" s="36">
        <v>1291</v>
      </c>
      <c r="G8" s="240">
        <f>E8-F8</f>
        <v>-57.107989999999972</v>
      </c>
      <c r="H8" s="243">
        <f>IF(F8&lt;0.00000001,"",E8/F8)</f>
        <v>0.95576453137103023</v>
      </c>
    </row>
    <row r="9" spans="1:8" ht="14.4" customHeight="1" thickBot="1" x14ac:dyDescent="0.35">
      <c r="A9" s="2" t="s">
        <v>101</v>
      </c>
      <c r="B9" s="3">
        <v>7858.7509600000003</v>
      </c>
      <c r="C9" s="39">
        <v>7067.6000100000001</v>
      </c>
      <c r="D9" s="12"/>
      <c r="E9" s="3">
        <v>7401.6016100000197</v>
      </c>
      <c r="F9" s="38">
        <v>8479</v>
      </c>
      <c r="G9" s="38">
        <f>E9-F9</f>
        <v>-1077.3983899999803</v>
      </c>
      <c r="H9" s="244">
        <f>IF(F9&lt;0.00000001,"",E9/F9)</f>
        <v>0.87293331878759517</v>
      </c>
    </row>
    <row r="10" spans="1:8" ht="14.4" customHeight="1" thickBot="1" x14ac:dyDescent="0.35">
      <c r="A10" s="16"/>
      <c r="B10" s="16"/>
      <c r="C10" s="227"/>
      <c r="D10" s="12"/>
      <c r="E10" s="16"/>
      <c r="F10" s="17"/>
    </row>
    <row r="11" spans="1:8" ht="14.4" customHeight="1" x14ac:dyDescent="0.3">
      <c r="A11" s="263" t="str">
        <f>HYPERLINK("#'ZV Vykáz.-A'!A1","Ambulance *")</f>
        <v>Ambulance *</v>
      </c>
      <c r="B11" s="13">
        <f>IF(ISERROR(VLOOKUP("Celkem:",'ZV Vykáz.-A'!A:F,2,0)),0,VLOOKUP("Celkem:",'ZV Vykáz.-A'!A:F,2,0)/1000)</f>
        <v>1371.096</v>
      </c>
      <c r="C11" s="33">
        <f>IF(ISERROR(VLOOKUP("Celkem:",'ZV Vykáz.-A'!A:F,4,0)),0,VLOOKUP("Celkem:",'ZV Vykáz.-A'!A:F,4,0)/1000)</f>
        <v>1428.4369999999999</v>
      </c>
      <c r="D11" s="12"/>
      <c r="E11" s="236">
        <f>IF(ISERROR(VLOOKUP("Celkem:",'ZV Vykáz.-A'!A:F,6,0)),0,VLOOKUP("Celkem:",'ZV Vykáz.-A'!A:F,6,0)/1000)</f>
        <v>1573.5830000000001</v>
      </c>
      <c r="F11" s="32">
        <f>B11</f>
        <v>1371.096</v>
      </c>
      <c r="G11" s="235">
        <f>E11-F11</f>
        <v>202.48700000000008</v>
      </c>
      <c r="H11" s="241">
        <f>IF(F11&lt;0.00000001,"",E11/F11)</f>
        <v>1.1476825838599194</v>
      </c>
    </row>
    <row r="12" spans="1:8" ht="14.4" customHeight="1" thickBot="1" x14ac:dyDescent="0.35">
      <c r="A12" s="264" t="str">
        <f>HYPERLINK("#CaseMix!A1","Hospitalizace *")</f>
        <v>Hospitalizace *</v>
      </c>
      <c r="B12" s="15">
        <f>IF(ISERROR(VLOOKUP("Celkem",CaseMix!A:D,2,0)),0,VLOOKUP("Celkem",CaseMix!A:D,2,0)*30)</f>
        <v>5612.6399999999994</v>
      </c>
      <c r="C12" s="37">
        <f>IF(ISERROR(VLOOKUP("Celkem",CaseMix!A:D,3,0)),0,VLOOKUP("Celkem",CaseMix!A:D,3,0)*30)</f>
        <v>5286.81</v>
      </c>
      <c r="D12" s="12"/>
      <c r="E12" s="239">
        <f>IF(ISERROR(VLOOKUP("Celkem",CaseMix!A:D,4,0)),0,VLOOKUP("Celkem",CaseMix!A:D,4,0)*30)</f>
        <v>4703.25</v>
      </c>
      <c r="F12" s="36">
        <f>B12</f>
        <v>5612.6399999999994</v>
      </c>
      <c r="G12" s="240">
        <f>E12-F12</f>
        <v>-909.38999999999942</v>
      </c>
      <c r="H12" s="243">
        <f>IF(F12&lt;0.00000001,"",E12/F12)</f>
        <v>0.83797464294877289</v>
      </c>
    </row>
    <row r="13" spans="1:8" ht="14.4" customHeight="1" thickBot="1" x14ac:dyDescent="0.35">
      <c r="A13" s="4" t="s">
        <v>104</v>
      </c>
      <c r="B13" s="9">
        <f>SUM(B11:B12)</f>
        <v>6983.735999999999</v>
      </c>
      <c r="C13" s="41">
        <f>SUM(C11:C12)</f>
        <v>6715.2470000000003</v>
      </c>
      <c r="D13" s="12"/>
      <c r="E13" s="9">
        <f>SUM(E11:E12)</f>
        <v>6276.8330000000005</v>
      </c>
      <c r="F13" s="40">
        <f>SUM(F11:F12)</f>
        <v>6983.735999999999</v>
      </c>
      <c r="G13" s="40">
        <f>E13-F13</f>
        <v>-706.90299999999843</v>
      </c>
      <c r="H13" s="245">
        <f>IF(F13&lt;0.00000001,"",E13/F13)</f>
        <v>0.89877867662809729</v>
      </c>
    </row>
    <row r="14" spans="1:8" ht="14.4" customHeight="1" thickBot="1" x14ac:dyDescent="0.35">
      <c r="A14" s="16"/>
      <c r="B14" s="16"/>
      <c r="C14" s="227"/>
      <c r="D14" s="12"/>
      <c r="E14" s="16"/>
      <c r="F14" s="17"/>
    </row>
    <row r="15" spans="1:8" ht="14.4" customHeight="1" thickBot="1" x14ac:dyDescent="0.35">
      <c r="A15" s="265" t="str">
        <f>HYPERLINK("#'HI Graf'!A1","Hospodářský index (Výnosy / Náklady) *")</f>
        <v>Hospodářský index (Výnosy / Náklady) *</v>
      </c>
      <c r="B15" s="10">
        <f>IF(B9=0,"",B13/B9)</f>
        <v>0.88865724789426315</v>
      </c>
      <c r="C15" s="43">
        <f>IF(C9=0,"",C13/C9)</f>
        <v>0.95014530965229316</v>
      </c>
      <c r="D15" s="12"/>
      <c r="E15" s="10">
        <f>IF(E9=0,"",E13/E9)</f>
        <v>0.84803713179045093</v>
      </c>
      <c r="F15" s="42">
        <f>IF(F9=0,"",F13/F9)</f>
        <v>0.82365090222903636</v>
      </c>
      <c r="G15" s="42">
        <f>IF(ISERROR(F15-E15),"",E15-F15)</f>
        <v>2.4386229561414563E-2</v>
      </c>
      <c r="H15" s="246">
        <f>IF(ISERROR(F15-E15),"",IF(F15&lt;0.00000001,"",E15/F15))</f>
        <v>1.0296074823634849</v>
      </c>
    </row>
    <row r="17" spans="1:8" ht="14.4" customHeight="1" x14ac:dyDescent="0.3">
      <c r="A17" s="232" t="s">
        <v>207</v>
      </c>
    </row>
    <row r="18" spans="1:8" ht="14.4" customHeight="1" x14ac:dyDescent="0.3">
      <c r="A18" s="456" t="s">
        <v>295</v>
      </c>
      <c r="B18" s="457"/>
      <c r="C18" s="457"/>
      <c r="D18" s="457"/>
      <c r="E18" s="457"/>
      <c r="F18" s="457"/>
      <c r="G18" s="457"/>
      <c r="H18" s="457"/>
    </row>
    <row r="19" spans="1:8" x14ac:dyDescent="0.3">
      <c r="A19" s="455" t="s">
        <v>294</v>
      </c>
      <c r="B19" s="457"/>
      <c r="C19" s="457"/>
      <c r="D19" s="457"/>
      <c r="E19" s="457"/>
      <c r="F19" s="457"/>
      <c r="G19" s="457"/>
      <c r="H19" s="457"/>
    </row>
    <row r="20" spans="1:8" ht="14.4" customHeight="1" x14ac:dyDescent="0.3">
      <c r="A20" s="233" t="s">
        <v>208</v>
      </c>
    </row>
    <row r="21" spans="1:8" ht="14.4" customHeight="1" x14ac:dyDescent="0.3">
      <c r="A21" s="233" t="s">
        <v>209</v>
      </c>
    </row>
    <row r="22" spans="1:8" ht="14.4" customHeight="1" x14ac:dyDescent="0.3">
      <c r="A22" s="234" t="s">
        <v>210</v>
      </c>
    </row>
    <row r="23" spans="1:8" ht="14.4" customHeight="1" x14ac:dyDescent="0.3">
      <c r="A23" s="234" t="s">
        <v>211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4" operator="greaterThan">
      <formula>0</formula>
    </cfRule>
  </conditionalFormatting>
  <conditionalFormatting sqref="G11:G13 G15">
    <cfRule type="cellIs" dxfId="68" priority="3" operator="lessThan">
      <formula>0</formula>
    </cfRule>
  </conditionalFormatting>
  <conditionalFormatting sqref="H5:H9">
    <cfRule type="cellIs" dxfId="67" priority="2" operator="greaterThan">
      <formula>1</formula>
    </cfRule>
  </conditionalFormatting>
  <conditionalFormatting sqref="H11:H13 H15">
    <cfRule type="cellIs" dxfId="6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60"/>
    <col min="2" max="13" width="8.88671875" style="260" customWidth="1"/>
    <col min="14" max="16384" width="8.88671875" style="260"/>
  </cols>
  <sheetData>
    <row r="1" spans="1:13" ht="18.600000000000001" customHeight="1" thickBot="1" x14ac:dyDescent="0.4">
      <c r="A1" s="462" t="s">
        <v>132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x14ac:dyDescent="0.3">
      <c r="A2" s="389" t="s">
        <v>298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4.4" customHeight="1" x14ac:dyDescent="0.3">
      <c r="A3" s="334"/>
      <c r="B3" s="335" t="s">
        <v>106</v>
      </c>
      <c r="C3" s="336" t="s">
        <v>107</v>
      </c>
      <c r="D3" s="336" t="s">
        <v>108</v>
      </c>
      <c r="E3" s="335" t="s">
        <v>109</v>
      </c>
      <c r="F3" s="336" t="s">
        <v>110</v>
      </c>
      <c r="G3" s="336" t="s">
        <v>111</v>
      </c>
      <c r="H3" s="336" t="s">
        <v>112</v>
      </c>
      <c r="I3" s="336" t="s">
        <v>113</v>
      </c>
      <c r="J3" s="336" t="s">
        <v>114</v>
      </c>
      <c r="K3" s="336" t="s">
        <v>115</v>
      </c>
      <c r="L3" s="336" t="s">
        <v>116</v>
      </c>
      <c r="M3" s="336" t="s">
        <v>117</v>
      </c>
    </row>
    <row r="4" spans="1:13" ht="14.4" customHeight="1" x14ac:dyDescent="0.3">
      <c r="A4" s="334" t="s">
        <v>105</v>
      </c>
      <c r="B4" s="337">
        <f>(B10+B8)/B6</f>
        <v>0.64231441645509635</v>
      </c>
      <c r="C4" s="337">
        <f t="shared" ref="C4:M4" si="0">(C10+C8)/C6</f>
        <v>0.84803713179045093</v>
      </c>
      <c r="D4" s="337">
        <f t="shared" si="0"/>
        <v>0.2126003374558815</v>
      </c>
      <c r="E4" s="337">
        <f t="shared" si="0"/>
        <v>0.2126003374558815</v>
      </c>
      <c r="F4" s="337">
        <f t="shared" si="0"/>
        <v>0.2126003374558815</v>
      </c>
      <c r="G4" s="337">
        <f t="shared" si="0"/>
        <v>0.2126003374558815</v>
      </c>
      <c r="H4" s="337">
        <f t="shared" si="0"/>
        <v>0.2126003374558815</v>
      </c>
      <c r="I4" s="337">
        <f t="shared" si="0"/>
        <v>0.2126003374558815</v>
      </c>
      <c r="J4" s="337">
        <f t="shared" si="0"/>
        <v>0.2126003374558815</v>
      </c>
      <c r="K4" s="337">
        <f t="shared" si="0"/>
        <v>0.2126003374558815</v>
      </c>
      <c r="L4" s="337">
        <f t="shared" si="0"/>
        <v>0.2126003374558815</v>
      </c>
      <c r="M4" s="337">
        <f t="shared" si="0"/>
        <v>0.2126003374558815</v>
      </c>
    </row>
    <row r="5" spans="1:13" ht="14.4" customHeight="1" x14ac:dyDescent="0.3">
      <c r="A5" s="338" t="s">
        <v>56</v>
      </c>
      <c r="B5" s="337">
        <f>IF(ISERROR(VLOOKUP($A5,'Man Tab'!$A:$Q,COLUMN()+2,0)),0,VLOOKUP($A5,'Man Tab'!$A:$Q,COLUMN()+2,0))</f>
        <v>3782.29250000002</v>
      </c>
      <c r="C5" s="337">
        <f>IF(ISERROR(VLOOKUP($A5,'Man Tab'!$A:$Q,COLUMN()+2,0)),0,VLOOKUP($A5,'Man Tab'!$A:$Q,COLUMN()+2,0))</f>
        <v>3619.3091100000001</v>
      </c>
      <c r="D5" s="337">
        <f>IF(ISERROR(VLOOKUP($A5,'Man Tab'!$A:$Q,COLUMN()+2,0)),0,VLOOKUP($A5,'Man Tab'!$A:$Q,COLUMN()+2,0))</f>
        <v>4.9406564584124654E-324</v>
      </c>
      <c r="E5" s="337">
        <f>IF(ISERROR(VLOOKUP($A5,'Man Tab'!$A:$Q,COLUMN()+2,0)),0,VLOOKUP($A5,'Man Tab'!$A:$Q,COLUMN()+2,0))</f>
        <v>4.9406564584124654E-324</v>
      </c>
      <c r="F5" s="337">
        <f>IF(ISERROR(VLOOKUP($A5,'Man Tab'!$A:$Q,COLUMN()+2,0)),0,VLOOKUP($A5,'Man Tab'!$A:$Q,COLUMN()+2,0))</f>
        <v>4.9406564584124654E-324</v>
      </c>
      <c r="G5" s="337">
        <f>IF(ISERROR(VLOOKUP($A5,'Man Tab'!$A:$Q,COLUMN()+2,0)),0,VLOOKUP($A5,'Man Tab'!$A:$Q,COLUMN()+2,0))</f>
        <v>4.9406564584124654E-324</v>
      </c>
      <c r="H5" s="337">
        <f>IF(ISERROR(VLOOKUP($A5,'Man Tab'!$A:$Q,COLUMN()+2,0)),0,VLOOKUP($A5,'Man Tab'!$A:$Q,COLUMN()+2,0))</f>
        <v>4.9406564584124654E-324</v>
      </c>
      <c r="I5" s="337">
        <f>IF(ISERROR(VLOOKUP($A5,'Man Tab'!$A:$Q,COLUMN()+2,0)),0,VLOOKUP($A5,'Man Tab'!$A:$Q,COLUMN()+2,0))</f>
        <v>4.9406564584124654E-324</v>
      </c>
      <c r="J5" s="337">
        <f>IF(ISERROR(VLOOKUP($A5,'Man Tab'!$A:$Q,COLUMN()+2,0)),0,VLOOKUP($A5,'Man Tab'!$A:$Q,COLUMN()+2,0))</f>
        <v>4.9406564584124654E-324</v>
      </c>
      <c r="K5" s="337">
        <f>IF(ISERROR(VLOOKUP($A5,'Man Tab'!$A:$Q,COLUMN()+2,0)),0,VLOOKUP($A5,'Man Tab'!$A:$Q,COLUMN()+2,0))</f>
        <v>4.9406564584124654E-324</v>
      </c>
      <c r="L5" s="337">
        <f>IF(ISERROR(VLOOKUP($A5,'Man Tab'!$A:$Q,COLUMN()+2,0)),0,VLOOKUP($A5,'Man Tab'!$A:$Q,COLUMN()+2,0))</f>
        <v>4.9406564584124654E-324</v>
      </c>
      <c r="M5" s="337">
        <f>IF(ISERROR(VLOOKUP($A5,'Man Tab'!$A:$Q,COLUMN()+2,0)),0,VLOOKUP($A5,'Man Tab'!$A:$Q,COLUMN()+2,0))</f>
        <v>4.9406564584124654E-324</v>
      </c>
    </row>
    <row r="6" spans="1:13" ht="14.4" customHeight="1" x14ac:dyDescent="0.3">
      <c r="A6" s="338" t="s">
        <v>101</v>
      </c>
      <c r="B6" s="339">
        <f>B5</f>
        <v>3782.29250000002</v>
      </c>
      <c r="C6" s="339">
        <f t="shared" ref="C6:M6" si="1">C5+B6</f>
        <v>7401.6016100000197</v>
      </c>
      <c r="D6" s="339">
        <f t="shared" si="1"/>
        <v>7401.6016100000197</v>
      </c>
      <c r="E6" s="339">
        <f t="shared" si="1"/>
        <v>7401.6016100000197</v>
      </c>
      <c r="F6" s="339">
        <f t="shared" si="1"/>
        <v>7401.6016100000197</v>
      </c>
      <c r="G6" s="339">
        <f t="shared" si="1"/>
        <v>7401.6016100000197</v>
      </c>
      <c r="H6" s="339">
        <f t="shared" si="1"/>
        <v>7401.6016100000197</v>
      </c>
      <c r="I6" s="339">
        <f t="shared" si="1"/>
        <v>7401.6016100000197</v>
      </c>
      <c r="J6" s="339">
        <f t="shared" si="1"/>
        <v>7401.6016100000197</v>
      </c>
      <c r="K6" s="339">
        <f t="shared" si="1"/>
        <v>7401.6016100000197</v>
      </c>
      <c r="L6" s="339">
        <f t="shared" si="1"/>
        <v>7401.6016100000197</v>
      </c>
      <c r="M6" s="339">
        <f t="shared" si="1"/>
        <v>7401.6016100000197</v>
      </c>
    </row>
    <row r="7" spans="1:13" ht="14.4" customHeight="1" x14ac:dyDescent="0.3">
      <c r="A7" s="338" t="s">
        <v>130</v>
      </c>
      <c r="B7" s="338">
        <v>53.24</v>
      </c>
      <c r="C7" s="338">
        <v>156.77500000000001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</row>
    <row r="8" spans="1:13" ht="14.4" customHeight="1" x14ac:dyDescent="0.3">
      <c r="A8" s="338" t="s">
        <v>102</v>
      </c>
      <c r="B8" s="339">
        <f>B7*30</f>
        <v>1597.2</v>
      </c>
      <c r="C8" s="339">
        <f t="shared" ref="C8:M8" si="2">C7*30</f>
        <v>4703.25</v>
      </c>
      <c r="D8" s="339">
        <f t="shared" si="2"/>
        <v>0</v>
      </c>
      <c r="E8" s="339">
        <f t="shared" si="2"/>
        <v>0</v>
      </c>
      <c r="F8" s="339">
        <f t="shared" si="2"/>
        <v>0</v>
      </c>
      <c r="G8" s="339">
        <f t="shared" si="2"/>
        <v>0</v>
      </c>
      <c r="H8" s="339">
        <f t="shared" si="2"/>
        <v>0</v>
      </c>
      <c r="I8" s="339">
        <f t="shared" si="2"/>
        <v>0</v>
      </c>
      <c r="J8" s="339">
        <f t="shared" si="2"/>
        <v>0</v>
      </c>
      <c r="K8" s="339">
        <f t="shared" si="2"/>
        <v>0</v>
      </c>
      <c r="L8" s="339">
        <f t="shared" si="2"/>
        <v>0</v>
      </c>
      <c r="M8" s="339">
        <f t="shared" si="2"/>
        <v>0</v>
      </c>
    </row>
    <row r="9" spans="1:13" ht="14.4" customHeight="1" x14ac:dyDescent="0.3">
      <c r="A9" s="338" t="s">
        <v>131</v>
      </c>
      <c r="B9" s="338">
        <v>832221</v>
      </c>
      <c r="C9" s="338">
        <v>741362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</row>
    <row r="10" spans="1:13" ht="14.4" customHeight="1" x14ac:dyDescent="0.3">
      <c r="A10" s="338" t="s">
        <v>103</v>
      </c>
      <c r="B10" s="339">
        <f>B9/1000</f>
        <v>832.221</v>
      </c>
      <c r="C10" s="339">
        <f t="shared" ref="C10:M10" si="3">C9/1000+B10</f>
        <v>1573.5830000000001</v>
      </c>
      <c r="D10" s="339">
        <f t="shared" si="3"/>
        <v>1573.5830000000001</v>
      </c>
      <c r="E10" s="339">
        <f t="shared" si="3"/>
        <v>1573.5830000000001</v>
      </c>
      <c r="F10" s="339">
        <f t="shared" si="3"/>
        <v>1573.5830000000001</v>
      </c>
      <c r="G10" s="339">
        <f t="shared" si="3"/>
        <v>1573.5830000000001</v>
      </c>
      <c r="H10" s="339">
        <f t="shared" si="3"/>
        <v>1573.5830000000001</v>
      </c>
      <c r="I10" s="339">
        <f t="shared" si="3"/>
        <v>1573.5830000000001</v>
      </c>
      <c r="J10" s="339">
        <f t="shared" si="3"/>
        <v>1573.5830000000001</v>
      </c>
      <c r="K10" s="339">
        <f t="shared" si="3"/>
        <v>1573.5830000000001</v>
      </c>
      <c r="L10" s="339">
        <f t="shared" si="3"/>
        <v>1573.5830000000001</v>
      </c>
      <c r="M10" s="339">
        <f t="shared" si="3"/>
        <v>1573.5830000000001</v>
      </c>
    </row>
    <row r="11" spans="1:13" ht="14.4" customHeight="1" x14ac:dyDescent="0.3">
      <c r="A11" s="334"/>
      <c r="B11" s="334" t="s">
        <v>119</v>
      </c>
      <c r="C11" s="334">
        <f>COUNTIF(B7:M7,"&lt;&gt;")</f>
        <v>2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3" ht="14.4" customHeight="1" x14ac:dyDescent="0.3">
      <c r="A12" s="334">
        <v>0</v>
      </c>
      <c r="B12" s="337">
        <f>IF(ISERROR(HI!F15),#REF!,HI!F15)</f>
        <v>0.82365090222903636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1:13" ht="14.4" customHeight="1" x14ac:dyDescent="0.3">
      <c r="A13" s="334">
        <v>1</v>
      </c>
      <c r="B13" s="337">
        <f>IF(ISERROR(HI!F15),#REF!,HI!F15)</f>
        <v>0.82365090222903636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60" bestFit="1" customWidth="1"/>
    <col min="2" max="2" width="12.77734375" style="260" bestFit="1" customWidth="1"/>
    <col min="3" max="3" width="13.6640625" style="260" bestFit="1" customWidth="1"/>
    <col min="4" max="15" width="7.77734375" style="260" bestFit="1" customWidth="1"/>
    <col min="16" max="16" width="8.88671875" style="260" customWidth="1"/>
    <col min="17" max="17" width="6.6640625" style="260" bestFit="1" customWidth="1"/>
    <col min="18" max="16384" width="8.88671875" style="260"/>
  </cols>
  <sheetData>
    <row r="1" spans="1:17" s="340" customFormat="1" ht="18.600000000000001" customHeight="1" thickBot="1" x14ac:dyDescent="0.4">
      <c r="A1" s="471" t="s">
        <v>300</v>
      </c>
      <c r="B1" s="471"/>
      <c r="C1" s="471"/>
      <c r="D1" s="471"/>
      <c r="E1" s="471"/>
      <c r="F1" s="471"/>
      <c r="G1" s="471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340" customFormat="1" ht="14.4" customHeight="1" thickBot="1" x14ac:dyDescent="0.3">
      <c r="A2" s="389" t="s">
        <v>298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4" customHeight="1" x14ac:dyDescent="0.3">
      <c r="A3" s="101"/>
      <c r="B3" s="472" t="s">
        <v>32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269"/>
      <c r="Q3" s="271"/>
    </row>
    <row r="4" spans="1:17" ht="14.4" customHeight="1" x14ac:dyDescent="0.3">
      <c r="A4" s="102"/>
      <c r="B4" s="24">
        <v>2014</v>
      </c>
      <c r="C4" s="270" t="s">
        <v>33</v>
      </c>
      <c r="D4" s="248" t="s">
        <v>215</v>
      </c>
      <c r="E4" s="248" t="s">
        <v>216</v>
      </c>
      <c r="F4" s="248" t="s">
        <v>217</v>
      </c>
      <c r="G4" s="248" t="s">
        <v>218</v>
      </c>
      <c r="H4" s="248" t="s">
        <v>219</v>
      </c>
      <c r="I4" s="248" t="s">
        <v>220</v>
      </c>
      <c r="J4" s="248" t="s">
        <v>221</v>
      </c>
      <c r="K4" s="248" t="s">
        <v>222</v>
      </c>
      <c r="L4" s="248" t="s">
        <v>223</v>
      </c>
      <c r="M4" s="248" t="s">
        <v>224</v>
      </c>
      <c r="N4" s="248" t="s">
        <v>225</v>
      </c>
      <c r="O4" s="248" t="s">
        <v>226</v>
      </c>
      <c r="P4" s="474" t="s">
        <v>6</v>
      </c>
      <c r="Q4" s="475"/>
    </row>
    <row r="5" spans="1:17" ht="14.4" customHeight="1" thickBot="1" x14ac:dyDescent="0.35">
      <c r="A5" s="103"/>
      <c r="B5" s="25" t="s">
        <v>34</v>
      </c>
      <c r="C5" s="26" t="s">
        <v>34</v>
      </c>
      <c r="D5" s="26" t="s">
        <v>35</v>
      </c>
      <c r="E5" s="26" t="s">
        <v>35</v>
      </c>
      <c r="F5" s="26" t="s">
        <v>35</v>
      </c>
      <c r="G5" s="26" t="s">
        <v>35</v>
      </c>
      <c r="H5" s="26" t="s">
        <v>35</v>
      </c>
      <c r="I5" s="26" t="s">
        <v>35</v>
      </c>
      <c r="J5" s="26" t="s">
        <v>35</v>
      </c>
      <c r="K5" s="26" t="s">
        <v>35</v>
      </c>
      <c r="L5" s="26" t="s">
        <v>35</v>
      </c>
      <c r="M5" s="26" t="s">
        <v>35</v>
      </c>
      <c r="N5" s="26" t="s">
        <v>35</v>
      </c>
      <c r="O5" s="26" t="s">
        <v>35</v>
      </c>
      <c r="P5" s="26" t="s">
        <v>35</v>
      </c>
      <c r="Q5" s="27" t="s">
        <v>36</v>
      </c>
    </row>
    <row r="6" spans="1:17" ht="14.4" customHeight="1" x14ac:dyDescent="0.3">
      <c r="A6" s="18" t="s">
        <v>37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9.8813129168249309E-324</v>
      </c>
      <c r="Q6" s="188" t="s">
        <v>299</v>
      </c>
    </row>
    <row r="7" spans="1:17" ht="14.4" customHeight="1" x14ac:dyDescent="0.3">
      <c r="A7" s="19" t="s">
        <v>38</v>
      </c>
      <c r="B7" s="55">
        <v>2390.4720395999302</v>
      </c>
      <c r="C7" s="56">
        <v>199.20600329999399</v>
      </c>
      <c r="D7" s="56">
        <v>160.03451000000101</v>
      </c>
      <c r="E7" s="56">
        <v>156.28398999999999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316.31850000000099</v>
      </c>
      <c r="Q7" s="189">
        <v>0.79394821129799997</v>
      </c>
    </row>
    <row r="8" spans="1:17" ht="14.4" customHeight="1" x14ac:dyDescent="0.3">
      <c r="A8" s="19" t="s">
        <v>39</v>
      </c>
      <c r="B8" s="55">
        <v>4.9406564584124654E-324</v>
      </c>
      <c r="C8" s="56">
        <v>0</v>
      </c>
      <c r="D8" s="56">
        <v>4.9406564584124654E-324</v>
      </c>
      <c r="E8" s="56">
        <v>4.9406564584124654E-324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9.8813129168249309E-324</v>
      </c>
      <c r="Q8" s="189" t="s">
        <v>299</v>
      </c>
    </row>
    <row r="9" spans="1:17" ht="14.4" customHeight="1" x14ac:dyDescent="0.3">
      <c r="A9" s="19" t="s">
        <v>40</v>
      </c>
      <c r="B9" s="55">
        <v>74.250006394221998</v>
      </c>
      <c r="C9" s="56">
        <v>6.1875005328509998</v>
      </c>
      <c r="D9" s="56">
        <v>3.3103600000000002</v>
      </c>
      <c r="E9" s="56">
        <v>4.2683799999999996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7.5787399999999998</v>
      </c>
      <c r="Q9" s="189">
        <v>0.61242338160300003</v>
      </c>
    </row>
    <row r="10" spans="1:17" ht="14.4" customHeight="1" x14ac:dyDescent="0.3">
      <c r="A10" s="19" t="s">
        <v>41</v>
      </c>
      <c r="B10" s="55">
        <v>1265.4955368456499</v>
      </c>
      <c r="C10" s="56">
        <v>105.45796140380401</v>
      </c>
      <c r="D10" s="56">
        <v>120.503950000001</v>
      </c>
      <c r="E10" s="56">
        <v>103.20179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223.70574000000099</v>
      </c>
      <c r="Q10" s="189">
        <v>1.060639410349</v>
      </c>
    </row>
    <row r="11" spans="1:17" ht="14.4" customHeight="1" x14ac:dyDescent="0.3">
      <c r="A11" s="19" t="s">
        <v>42</v>
      </c>
      <c r="B11" s="55">
        <v>195.95998992518599</v>
      </c>
      <c r="C11" s="56">
        <v>16.329999160431999</v>
      </c>
      <c r="D11" s="56">
        <v>13.818960000000001</v>
      </c>
      <c r="E11" s="56">
        <v>13.323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27.141960000000001</v>
      </c>
      <c r="Q11" s="189">
        <v>0.83104597046600004</v>
      </c>
    </row>
    <row r="12" spans="1:17" ht="14.4" customHeight="1" x14ac:dyDescent="0.3">
      <c r="A12" s="19" t="s">
        <v>43</v>
      </c>
      <c r="B12" s="55">
        <v>14.379962792565999</v>
      </c>
      <c r="C12" s="56">
        <v>1.1983302327130001</v>
      </c>
      <c r="D12" s="56">
        <v>0.89648000000000005</v>
      </c>
      <c r="E12" s="56">
        <v>0.32097999999999999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1.21746</v>
      </c>
      <c r="Q12" s="189">
        <v>0.50798184288500003</v>
      </c>
    </row>
    <row r="13" spans="1:17" ht="14.4" customHeight="1" x14ac:dyDescent="0.3">
      <c r="A13" s="19" t="s">
        <v>44</v>
      </c>
      <c r="B13" s="55">
        <v>23.869501206683001</v>
      </c>
      <c r="C13" s="56">
        <v>1.989125100556</v>
      </c>
      <c r="D13" s="56">
        <v>0.55167999999999995</v>
      </c>
      <c r="E13" s="56">
        <v>3.44204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3.9937200000000002</v>
      </c>
      <c r="Q13" s="189">
        <v>1.0038885937540001</v>
      </c>
    </row>
    <row r="14" spans="1:17" ht="14.4" customHeight="1" x14ac:dyDescent="0.3">
      <c r="A14" s="19" t="s">
        <v>45</v>
      </c>
      <c r="B14" s="55">
        <v>2503.7919724496701</v>
      </c>
      <c r="C14" s="56">
        <v>208.649331037472</v>
      </c>
      <c r="D14" s="56">
        <v>278.80000000000098</v>
      </c>
      <c r="E14" s="56">
        <v>235.982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514.78200000000095</v>
      </c>
      <c r="Q14" s="189">
        <v>1.233605680498</v>
      </c>
    </row>
    <row r="15" spans="1:17" ht="14.4" customHeight="1" x14ac:dyDescent="0.3">
      <c r="A15" s="19" t="s">
        <v>46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9.8813129168249309E-324</v>
      </c>
      <c r="Q15" s="189" t="s">
        <v>299</v>
      </c>
    </row>
    <row r="16" spans="1:17" ht="14.4" customHeight="1" x14ac:dyDescent="0.3">
      <c r="A16" s="19" t="s">
        <v>47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89" t="s">
        <v>299</v>
      </c>
    </row>
    <row r="17" spans="1:17" ht="14.4" customHeight="1" x14ac:dyDescent="0.3">
      <c r="A17" s="19" t="s">
        <v>48</v>
      </c>
      <c r="B17" s="55">
        <v>377.81811560827202</v>
      </c>
      <c r="C17" s="56">
        <v>31.484842967355998</v>
      </c>
      <c r="D17" s="56">
        <v>24.437349999999999</v>
      </c>
      <c r="E17" s="56">
        <v>12.767390000000001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37.204740000000001</v>
      </c>
      <c r="Q17" s="189">
        <v>0.59083572432800002</v>
      </c>
    </row>
    <row r="18" spans="1:17" ht="14.4" customHeight="1" x14ac:dyDescent="0.3">
      <c r="A18" s="19" t="s">
        <v>49</v>
      </c>
      <c r="B18" s="55">
        <v>0</v>
      </c>
      <c r="C18" s="56">
        <v>0</v>
      </c>
      <c r="D18" s="56">
        <v>13.098000000000001</v>
      </c>
      <c r="E18" s="56">
        <v>2.3029999999999999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15.401</v>
      </c>
      <c r="Q18" s="189" t="s">
        <v>299</v>
      </c>
    </row>
    <row r="19" spans="1:17" ht="14.4" customHeight="1" x14ac:dyDescent="0.3">
      <c r="A19" s="19" t="s">
        <v>50</v>
      </c>
      <c r="B19" s="55">
        <v>894.58924698786905</v>
      </c>
      <c r="C19" s="56">
        <v>74.549103915654996</v>
      </c>
      <c r="D19" s="56">
        <v>110.395220000001</v>
      </c>
      <c r="E19" s="56">
        <v>14.59623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124.991450000001</v>
      </c>
      <c r="Q19" s="189">
        <v>0.83831624684100003</v>
      </c>
    </row>
    <row r="20" spans="1:17" ht="14.4" customHeight="1" x14ac:dyDescent="0.3">
      <c r="A20" s="19" t="s">
        <v>51</v>
      </c>
      <c r="B20" s="55">
        <v>37031.182149497297</v>
      </c>
      <c r="C20" s="56">
        <v>3085.9318457914401</v>
      </c>
      <c r="D20" s="56">
        <v>2892.4634900000101</v>
      </c>
      <c r="E20" s="56">
        <v>2951.3488699999998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5843.8123600000099</v>
      </c>
      <c r="Q20" s="189">
        <v>0.94684728179699995</v>
      </c>
    </row>
    <row r="21" spans="1:17" ht="14.4" customHeight="1" x14ac:dyDescent="0.3">
      <c r="A21" s="20" t="s">
        <v>52</v>
      </c>
      <c r="B21" s="55">
        <v>1270.97980898224</v>
      </c>
      <c r="C21" s="56">
        <v>105.91498408185301</v>
      </c>
      <c r="D21" s="56">
        <v>105.835000000001</v>
      </c>
      <c r="E21" s="56">
        <v>105.83499999999999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211.67000000000101</v>
      </c>
      <c r="Q21" s="189">
        <v>0.99924482751300003</v>
      </c>
    </row>
    <row r="22" spans="1:17" ht="14.4" customHeight="1" x14ac:dyDescent="0.3">
      <c r="A22" s="19" t="s">
        <v>53</v>
      </c>
      <c r="B22" s="55">
        <v>0</v>
      </c>
      <c r="C22" s="56">
        <v>0</v>
      </c>
      <c r="D22" s="56">
        <v>19.257000000000001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19.257000000000001</v>
      </c>
      <c r="Q22" s="189" t="s">
        <v>299</v>
      </c>
    </row>
    <row r="23" spans="1:17" ht="14.4" customHeight="1" x14ac:dyDescent="0.3">
      <c r="A23" s="20" t="s">
        <v>54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89" t="s">
        <v>299</v>
      </c>
    </row>
    <row r="24" spans="1:17" ht="14.4" customHeight="1" x14ac:dyDescent="0.3">
      <c r="A24" s="20" t="s">
        <v>55</v>
      </c>
      <c r="B24" s="55">
        <v>7.2759576141834308E-12</v>
      </c>
      <c r="C24" s="56">
        <v>4.5474735088646402E-13</v>
      </c>
      <c r="D24" s="56">
        <v>38.890500000000003</v>
      </c>
      <c r="E24" s="56">
        <v>15.636439999999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54.526940000000003</v>
      </c>
      <c r="Q24" s="189"/>
    </row>
    <row r="25" spans="1:17" ht="14.4" customHeight="1" x14ac:dyDescent="0.3">
      <c r="A25" s="21" t="s">
        <v>56</v>
      </c>
      <c r="B25" s="58">
        <v>46042.788330289601</v>
      </c>
      <c r="C25" s="59">
        <v>3836.8990275241299</v>
      </c>
      <c r="D25" s="59">
        <v>3782.29250000002</v>
      </c>
      <c r="E25" s="59">
        <v>3619.3091100000001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7401.6016100000197</v>
      </c>
      <c r="Q25" s="190">
        <v>0.96452911021400001</v>
      </c>
    </row>
    <row r="26" spans="1:17" ht="14.4" customHeight="1" x14ac:dyDescent="0.3">
      <c r="A26" s="19" t="s">
        <v>57</v>
      </c>
      <c r="B26" s="55">
        <v>6086.0103487383003</v>
      </c>
      <c r="C26" s="56">
        <v>507.16752906152499</v>
      </c>
      <c r="D26" s="56">
        <v>508.50869</v>
      </c>
      <c r="E26" s="56">
        <v>476.12308999999999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984.63178000000005</v>
      </c>
      <c r="Q26" s="189">
        <v>0.97071650251499997</v>
      </c>
    </row>
    <row r="27" spans="1:17" ht="14.4" customHeight="1" x14ac:dyDescent="0.3">
      <c r="A27" s="22" t="s">
        <v>58</v>
      </c>
      <c r="B27" s="58">
        <v>52128.798679027903</v>
      </c>
      <c r="C27" s="59">
        <v>4344.0665565856598</v>
      </c>
      <c r="D27" s="59">
        <v>4290.8011900000201</v>
      </c>
      <c r="E27" s="59">
        <v>4095.4322000000002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8386.2333900000194</v>
      </c>
      <c r="Q27" s="190">
        <v>0.96525148507199998</v>
      </c>
    </row>
    <row r="28" spans="1:17" ht="14.4" customHeight="1" x14ac:dyDescent="0.3">
      <c r="A28" s="20" t="s">
        <v>59</v>
      </c>
      <c r="B28" s="55">
        <v>185.92835548194799</v>
      </c>
      <c r="C28" s="56">
        <v>15.494029623495001</v>
      </c>
      <c r="D28" s="56">
        <v>3.9449100000000001</v>
      </c>
      <c r="E28" s="56">
        <v>7.3830299999999998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11.32794</v>
      </c>
      <c r="Q28" s="189">
        <v>0.36555822711199998</v>
      </c>
    </row>
    <row r="29" spans="1:17" ht="14.4" customHeight="1" x14ac:dyDescent="0.3">
      <c r="A29" s="20" t="s">
        <v>60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89" t="s">
        <v>299</v>
      </c>
    </row>
    <row r="30" spans="1:17" ht="14.4" customHeight="1" x14ac:dyDescent="0.3">
      <c r="A30" s="20" t="s">
        <v>61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9.8813129168249309E-323</v>
      </c>
      <c r="Q30" s="189">
        <v>0</v>
      </c>
    </row>
    <row r="31" spans="1:17" ht="14.4" customHeight="1" thickBot="1" x14ac:dyDescent="0.35">
      <c r="A31" s="23" t="s">
        <v>62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91" t="s">
        <v>299</v>
      </c>
    </row>
    <row r="32" spans="1:17" ht="14.4" customHeight="1" x14ac:dyDescent="0.3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7" ht="14.4" customHeight="1" x14ac:dyDescent="0.3">
      <c r="A33" s="232" t="s">
        <v>207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17" ht="14.4" customHeight="1" x14ac:dyDescent="0.3">
      <c r="A34" s="266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17" ht="14.4" customHeight="1" x14ac:dyDescent="0.3">
      <c r="A35" s="267" t="s">
        <v>63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60" customWidth="1"/>
    <col min="2" max="11" width="10" style="260" customWidth="1"/>
    <col min="12" max="16384" width="8.88671875" style="260"/>
  </cols>
  <sheetData>
    <row r="1" spans="1:11" s="64" customFormat="1" ht="18.600000000000001" customHeight="1" thickBot="1" x14ac:dyDescent="0.4">
      <c r="A1" s="471" t="s">
        <v>64</v>
      </c>
      <c r="B1" s="471"/>
      <c r="C1" s="471"/>
      <c r="D1" s="471"/>
      <c r="E1" s="471"/>
      <c r="F1" s="471"/>
      <c r="G1" s="471"/>
      <c r="H1" s="476"/>
      <c r="I1" s="476"/>
      <c r="J1" s="476"/>
      <c r="K1" s="476"/>
    </row>
    <row r="2" spans="1:11" s="64" customFormat="1" ht="14.4" customHeight="1" thickBot="1" x14ac:dyDescent="0.35">
      <c r="A2" s="389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2" t="s">
        <v>65</v>
      </c>
      <c r="C3" s="473"/>
      <c r="D3" s="473"/>
      <c r="E3" s="473"/>
      <c r="F3" s="479" t="s">
        <v>66</v>
      </c>
      <c r="G3" s="473"/>
      <c r="H3" s="473"/>
      <c r="I3" s="473"/>
      <c r="J3" s="473"/>
      <c r="K3" s="480"/>
    </row>
    <row r="4" spans="1:11" ht="14.4" customHeight="1" x14ac:dyDescent="0.3">
      <c r="A4" s="102"/>
      <c r="B4" s="477"/>
      <c r="C4" s="478"/>
      <c r="D4" s="478"/>
      <c r="E4" s="478"/>
      <c r="F4" s="481" t="s">
        <v>231</v>
      </c>
      <c r="G4" s="483" t="s">
        <v>67</v>
      </c>
      <c r="H4" s="272" t="s">
        <v>187</v>
      </c>
      <c r="I4" s="481" t="s">
        <v>68</v>
      </c>
      <c r="J4" s="483" t="s">
        <v>233</v>
      </c>
      <c r="K4" s="484" t="s">
        <v>234</v>
      </c>
    </row>
    <row r="5" spans="1:11" ht="42" thickBot="1" x14ac:dyDescent="0.35">
      <c r="A5" s="103"/>
      <c r="B5" s="28" t="s">
        <v>227</v>
      </c>
      <c r="C5" s="29" t="s">
        <v>228</v>
      </c>
      <c r="D5" s="30" t="s">
        <v>229</v>
      </c>
      <c r="E5" s="30" t="s">
        <v>230</v>
      </c>
      <c r="F5" s="482"/>
      <c r="G5" s="482"/>
      <c r="H5" s="29" t="s">
        <v>232</v>
      </c>
      <c r="I5" s="482"/>
      <c r="J5" s="482"/>
      <c r="K5" s="485"/>
    </row>
    <row r="6" spans="1:11" ht="14.4" customHeight="1" thickBot="1" x14ac:dyDescent="0.35">
      <c r="A6" s="605" t="s">
        <v>301</v>
      </c>
      <c r="B6" s="587">
        <v>42694.218324457201</v>
      </c>
      <c r="C6" s="587">
        <v>47060.138850000003</v>
      </c>
      <c r="D6" s="588">
        <v>4365.9205255428196</v>
      </c>
      <c r="E6" s="589">
        <v>1.102260228594</v>
      </c>
      <c r="F6" s="587">
        <v>46042.788330289601</v>
      </c>
      <c r="G6" s="588">
        <v>7673.7980550482598</v>
      </c>
      <c r="H6" s="590">
        <v>3619.3091100000001</v>
      </c>
      <c r="I6" s="587">
        <v>7401.6016100000197</v>
      </c>
      <c r="J6" s="588">
        <v>-272.196445048241</v>
      </c>
      <c r="K6" s="591">
        <v>0.16075485170199999</v>
      </c>
    </row>
    <row r="7" spans="1:11" ht="14.4" customHeight="1" thickBot="1" x14ac:dyDescent="0.35">
      <c r="A7" s="606" t="s">
        <v>302</v>
      </c>
      <c r="B7" s="587">
        <v>6874.2242380651296</v>
      </c>
      <c r="C7" s="587">
        <v>6436.9134999999997</v>
      </c>
      <c r="D7" s="588">
        <v>-437.31073806512899</v>
      </c>
      <c r="E7" s="589">
        <v>0.93638398706199999</v>
      </c>
      <c r="F7" s="587">
        <v>6468.2190092139099</v>
      </c>
      <c r="G7" s="588">
        <v>1078.0365015356499</v>
      </c>
      <c r="H7" s="590">
        <v>516.82165999999995</v>
      </c>
      <c r="I7" s="587">
        <v>1094.7375999999999</v>
      </c>
      <c r="J7" s="588">
        <v>16.701098464350999</v>
      </c>
      <c r="K7" s="591">
        <v>0.16924869093600001</v>
      </c>
    </row>
    <row r="8" spans="1:11" ht="14.4" customHeight="1" thickBot="1" x14ac:dyDescent="0.35">
      <c r="A8" s="607" t="s">
        <v>303</v>
      </c>
      <c r="B8" s="587">
        <v>4321.9957583037403</v>
      </c>
      <c r="C8" s="587">
        <v>3946.9944999999998</v>
      </c>
      <c r="D8" s="588">
        <v>-375.00125830373798</v>
      </c>
      <c r="E8" s="589">
        <v>0.91323423731099995</v>
      </c>
      <c r="F8" s="587">
        <v>3964.4270367642398</v>
      </c>
      <c r="G8" s="588">
        <v>660.73783946070603</v>
      </c>
      <c r="H8" s="590">
        <v>280.83965999999998</v>
      </c>
      <c r="I8" s="587">
        <v>579.95560000000205</v>
      </c>
      <c r="J8" s="588">
        <v>-80.782239460704005</v>
      </c>
      <c r="K8" s="591">
        <v>0.14628989123</v>
      </c>
    </row>
    <row r="9" spans="1:11" ht="14.4" customHeight="1" thickBot="1" x14ac:dyDescent="0.35">
      <c r="A9" s="608" t="s">
        <v>304</v>
      </c>
      <c r="B9" s="592">
        <v>4.9406564584124654E-324</v>
      </c>
      <c r="C9" s="592">
        <v>1.5E-3</v>
      </c>
      <c r="D9" s="593">
        <v>1.5E-3</v>
      </c>
      <c r="E9" s="594" t="s">
        <v>305</v>
      </c>
      <c r="F9" s="592">
        <v>0</v>
      </c>
      <c r="G9" s="593">
        <v>0</v>
      </c>
      <c r="H9" s="595">
        <v>-5.1999999999999995E-4</v>
      </c>
      <c r="I9" s="592">
        <v>-5.1999999999999995E-4</v>
      </c>
      <c r="J9" s="593">
        <v>-5.1999999999999995E-4</v>
      </c>
      <c r="K9" s="596" t="s">
        <v>299</v>
      </c>
    </row>
    <row r="10" spans="1:11" ht="14.4" customHeight="1" thickBot="1" x14ac:dyDescent="0.35">
      <c r="A10" s="609" t="s">
        <v>306</v>
      </c>
      <c r="B10" s="587">
        <v>4.9406564584124654E-324</v>
      </c>
      <c r="C10" s="587">
        <v>1.5E-3</v>
      </c>
      <c r="D10" s="588">
        <v>1.5E-3</v>
      </c>
      <c r="E10" s="597" t="s">
        <v>305</v>
      </c>
      <c r="F10" s="587">
        <v>0</v>
      </c>
      <c r="G10" s="588">
        <v>0</v>
      </c>
      <c r="H10" s="590">
        <v>-5.1999999999999995E-4</v>
      </c>
      <c r="I10" s="587">
        <v>-5.1999999999999995E-4</v>
      </c>
      <c r="J10" s="588">
        <v>-5.1999999999999995E-4</v>
      </c>
      <c r="K10" s="598" t="s">
        <v>299</v>
      </c>
    </row>
    <row r="11" spans="1:11" ht="14.4" customHeight="1" thickBot="1" x14ac:dyDescent="0.35">
      <c r="A11" s="608" t="s">
        <v>307</v>
      </c>
      <c r="B11" s="592">
        <v>2651.5172677921901</v>
      </c>
      <c r="C11" s="592">
        <v>2382.5447100000001</v>
      </c>
      <c r="D11" s="593">
        <v>-268.97255779218898</v>
      </c>
      <c r="E11" s="599">
        <v>0.89855900202500005</v>
      </c>
      <c r="F11" s="592">
        <v>2390.4720395999302</v>
      </c>
      <c r="G11" s="593">
        <v>398.41200659998901</v>
      </c>
      <c r="H11" s="595">
        <v>156.28398999999999</v>
      </c>
      <c r="I11" s="592">
        <v>316.31850000000099</v>
      </c>
      <c r="J11" s="593">
        <v>-82.093506599988004</v>
      </c>
      <c r="K11" s="600">
        <v>0.132324701883</v>
      </c>
    </row>
    <row r="12" spans="1:11" ht="14.4" customHeight="1" thickBot="1" x14ac:dyDescent="0.35">
      <c r="A12" s="609" t="s">
        <v>308</v>
      </c>
      <c r="B12" s="587">
        <v>2619.15018633616</v>
      </c>
      <c r="C12" s="587">
        <v>2348.4894199999999</v>
      </c>
      <c r="D12" s="588">
        <v>-270.66076633616098</v>
      </c>
      <c r="E12" s="589">
        <v>0.89666084528099999</v>
      </c>
      <c r="F12" s="587">
        <v>2342.2682789743099</v>
      </c>
      <c r="G12" s="588">
        <v>390.37804649571899</v>
      </c>
      <c r="H12" s="590">
        <v>145.7851</v>
      </c>
      <c r="I12" s="587">
        <v>302.61438000000101</v>
      </c>
      <c r="J12" s="588">
        <v>-87.763666495717999</v>
      </c>
      <c r="K12" s="591">
        <v>0.129197147362</v>
      </c>
    </row>
    <row r="13" spans="1:11" ht="14.4" customHeight="1" thickBot="1" x14ac:dyDescent="0.35">
      <c r="A13" s="609" t="s">
        <v>309</v>
      </c>
      <c r="B13" s="587">
        <v>7.888908373105</v>
      </c>
      <c r="C13" s="587">
        <v>5.3337899999999996</v>
      </c>
      <c r="D13" s="588">
        <v>-2.555118373105</v>
      </c>
      <c r="E13" s="589">
        <v>0.67611255546799998</v>
      </c>
      <c r="F13" s="587">
        <v>13.325821238447</v>
      </c>
      <c r="G13" s="588">
        <v>2.2209702064069998</v>
      </c>
      <c r="H13" s="590">
        <v>9.5364000000000004</v>
      </c>
      <c r="I13" s="587">
        <v>10.51815</v>
      </c>
      <c r="J13" s="588">
        <v>8.2971797935920009</v>
      </c>
      <c r="K13" s="591">
        <v>0.78930595058899999</v>
      </c>
    </row>
    <row r="14" spans="1:11" ht="14.4" customHeight="1" thickBot="1" x14ac:dyDescent="0.35">
      <c r="A14" s="609" t="s">
        <v>310</v>
      </c>
      <c r="B14" s="587">
        <v>19.411630356730001</v>
      </c>
      <c r="C14" s="587">
        <v>24.240269999999999</v>
      </c>
      <c r="D14" s="588">
        <v>4.8286396432689997</v>
      </c>
      <c r="E14" s="589">
        <v>1.248749824436</v>
      </c>
      <c r="F14" s="587">
        <v>30.534994213824</v>
      </c>
      <c r="G14" s="588">
        <v>5.0891657023040002</v>
      </c>
      <c r="H14" s="590">
        <v>0.49157000000000001</v>
      </c>
      <c r="I14" s="587">
        <v>2.7150500000000002</v>
      </c>
      <c r="J14" s="588">
        <v>-2.374115702304</v>
      </c>
      <c r="K14" s="591">
        <v>8.8916014884E-2</v>
      </c>
    </row>
    <row r="15" spans="1:11" ht="14.4" customHeight="1" thickBot="1" x14ac:dyDescent="0.35">
      <c r="A15" s="609" t="s">
        <v>311</v>
      </c>
      <c r="B15" s="587">
        <v>3.6965092555600001</v>
      </c>
      <c r="C15" s="587">
        <v>1.2405299999999999</v>
      </c>
      <c r="D15" s="588">
        <v>-2.45597925556</v>
      </c>
      <c r="E15" s="589">
        <v>0.33559499361</v>
      </c>
      <c r="F15" s="587">
        <v>1.242498828175</v>
      </c>
      <c r="G15" s="588">
        <v>0.207083138029</v>
      </c>
      <c r="H15" s="590">
        <v>0.47092000000000001</v>
      </c>
      <c r="I15" s="587">
        <v>0.47092000000000001</v>
      </c>
      <c r="J15" s="588">
        <v>0.26383686197</v>
      </c>
      <c r="K15" s="591">
        <v>0.37901041781299999</v>
      </c>
    </row>
    <row r="16" spans="1:11" ht="14.4" customHeight="1" thickBot="1" x14ac:dyDescent="0.35">
      <c r="A16" s="609" t="s">
        <v>312</v>
      </c>
      <c r="B16" s="587">
        <v>1.3700334706299999</v>
      </c>
      <c r="C16" s="587">
        <v>3.2406999999999999</v>
      </c>
      <c r="D16" s="588">
        <v>1.8706665293689999</v>
      </c>
      <c r="E16" s="589">
        <v>2.3654166627829998</v>
      </c>
      <c r="F16" s="587">
        <v>3.10044634517</v>
      </c>
      <c r="G16" s="588">
        <v>0.51674105752800004</v>
      </c>
      <c r="H16" s="590">
        <v>4.9406564584124654E-324</v>
      </c>
      <c r="I16" s="587">
        <v>9.8813129168249309E-324</v>
      </c>
      <c r="J16" s="588">
        <v>-0.51674105752800004</v>
      </c>
      <c r="K16" s="591">
        <v>4.9406564584124654E-324</v>
      </c>
    </row>
    <row r="17" spans="1:11" ht="14.4" customHeight="1" thickBot="1" x14ac:dyDescent="0.35">
      <c r="A17" s="608" t="s">
        <v>313</v>
      </c>
      <c r="B17" s="592">
        <v>104.320726772464</v>
      </c>
      <c r="C17" s="592">
        <v>74.063929999999999</v>
      </c>
      <c r="D17" s="593">
        <v>-30.256796772464</v>
      </c>
      <c r="E17" s="599">
        <v>0.70996370799300001</v>
      </c>
      <c r="F17" s="592">
        <v>74.250006394221998</v>
      </c>
      <c r="G17" s="593">
        <v>12.375001065703</v>
      </c>
      <c r="H17" s="595">
        <v>4.2683799999999996</v>
      </c>
      <c r="I17" s="592">
        <v>7.5787399999999998</v>
      </c>
      <c r="J17" s="593">
        <v>-4.7962610657029998</v>
      </c>
      <c r="K17" s="600">
        <v>0.1020705636</v>
      </c>
    </row>
    <row r="18" spans="1:11" ht="14.4" customHeight="1" thickBot="1" x14ac:dyDescent="0.35">
      <c r="A18" s="609" t="s">
        <v>314</v>
      </c>
      <c r="B18" s="587">
        <v>4.6892899390910001</v>
      </c>
      <c r="C18" s="587">
        <v>0.10800999999999999</v>
      </c>
      <c r="D18" s="588">
        <v>-4.581279939091</v>
      </c>
      <c r="E18" s="589">
        <v>2.3033337968000001E-2</v>
      </c>
      <c r="F18" s="587">
        <v>0.108009885601</v>
      </c>
      <c r="G18" s="588">
        <v>1.80016476E-2</v>
      </c>
      <c r="H18" s="590">
        <v>4.9406564584124654E-324</v>
      </c>
      <c r="I18" s="587">
        <v>0.27888000000000002</v>
      </c>
      <c r="J18" s="588">
        <v>0.26087835239899998</v>
      </c>
      <c r="K18" s="591">
        <v>2.5819858844230001</v>
      </c>
    </row>
    <row r="19" spans="1:11" ht="14.4" customHeight="1" thickBot="1" x14ac:dyDescent="0.35">
      <c r="A19" s="609" t="s">
        <v>315</v>
      </c>
      <c r="B19" s="587">
        <v>0</v>
      </c>
      <c r="C19" s="587">
        <v>2.24E-2</v>
      </c>
      <c r="D19" s="588">
        <v>2.24E-2</v>
      </c>
      <c r="E19" s="597" t="s">
        <v>299</v>
      </c>
      <c r="F19" s="587">
        <v>2.2401416088E-2</v>
      </c>
      <c r="G19" s="588">
        <v>3.7335693479999999E-3</v>
      </c>
      <c r="H19" s="590">
        <v>4.9406564584124654E-324</v>
      </c>
      <c r="I19" s="587">
        <v>9.8813129168249309E-324</v>
      </c>
      <c r="J19" s="588">
        <v>-3.7335693479999999E-3</v>
      </c>
      <c r="K19" s="591">
        <v>4.3971842479870942E-322</v>
      </c>
    </row>
    <row r="20" spans="1:11" ht="14.4" customHeight="1" thickBot="1" x14ac:dyDescent="0.35">
      <c r="A20" s="609" t="s">
        <v>316</v>
      </c>
      <c r="B20" s="587">
        <v>10.309196534227</v>
      </c>
      <c r="C20" s="587">
        <v>6.6962900000000003</v>
      </c>
      <c r="D20" s="588">
        <v>-3.6129065342270001</v>
      </c>
      <c r="E20" s="589">
        <v>0.64954528490800001</v>
      </c>
      <c r="F20" s="587">
        <v>6.711517708073</v>
      </c>
      <c r="G20" s="588">
        <v>1.1185862846779999</v>
      </c>
      <c r="H20" s="590">
        <v>0.91976999999999998</v>
      </c>
      <c r="I20" s="587">
        <v>1.2760499999999999</v>
      </c>
      <c r="J20" s="588">
        <v>0.15746371532100001</v>
      </c>
      <c r="K20" s="591">
        <v>0.19012838161199999</v>
      </c>
    </row>
    <row r="21" spans="1:11" ht="14.4" customHeight="1" thickBot="1" x14ac:dyDescent="0.35">
      <c r="A21" s="609" t="s">
        <v>317</v>
      </c>
      <c r="B21" s="587">
        <v>76.710805783631997</v>
      </c>
      <c r="C21" s="587">
        <v>52.697740000000003</v>
      </c>
      <c r="D21" s="588">
        <v>-24.013065783632001</v>
      </c>
      <c r="E21" s="589">
        <v>0.68696632060700002</v>
      </c>
      <c r="F21" s="587">
        <v>52.697343009995997</v>
      </c>
      <c r="G21" s="588">
        <v>8.7828905016659995</v>
      </c>
      <c r="H21" s="590">
        <v>3.0137999999999998</v>
      </c>
      <c r="I21" s="587">
        <v>4.8757999999999999</v>
      </c>
      <c r="J21" s="588">
        <v>-3.907090501666</v>
      </c>
      <c r="K21" s="591">
        <v>9.2524588934999999E-2</v>
      </c>
    </row>
    <row r="22" spans="1:11" ht="14.4" customHeight="1" thickBot="1" x14ac:dyDescent="0.35">
      <c r="A22" s="609" t="s">
        <v>318</v>
      </c>
      <c r="B22" s="587">
        <v>0.96997154116100004</v>
      </c>
      <c r="C22" s="587">
        <v>1.4690000000000001</v>
      </c>
      <c r="D22" s="588">
        <v>0.49902845883800001</v>
      </c>
      <c r="E22" s="589">
        <v>1.5144774229560001</v>
      </c>
      <c r="F22" s="587">
        <v>1.439068205104</v>
      </c>
      <c r="G22" s="588">
        <v>0.23984470085000001</v>
      </c>
      <c r="H22" s="590">
        <v>4.9406564584124654E-324</v>
      </c>
      <c r="I22" s="587">
        <v>9.8813129168249309E-324</v>
      </c>
      <c r="J22" s="588">
        <v>-0.23984470085000001</v>
      </c>
      <c r="K22" s="591">
        <v>4.9406564584124654E-324</v>
      </c>
    </row>
    <row r="23" spans="1:11" ht="14.4" customHeight="1" thickBot="1" x14ac:dyDescent="0.35">
      <c r="A23" s="609" t="s">
        <v>319</v>
      </c>
      <c r="B23" s="587">
        <v>0.97010093352799998</v>
      </c>
      <c r="C23" s="587">
        <v>1.39066</v>
      </c>
      <c r="D23" s="588">
        <v>0.420559066471</v>
      </c>
      <c r="E23" s="589">
        <v>1.433520937807</v>
      </c>
      <c r="F23" s="587">
        <v>1.4265609523030001</v>
      </c>
      <c r="G23" s="588">
        <v>0.23776015871699999</v>
      </c>
      <c r="H23" s="590">
        <v>0.03</v>
      </c>
      <c r="I23" s="587">
        <v>9.1999999999999998E-2</v>
      </c>
      <c r="J23" s="588">
        <v>-0.14576015871699999</v>
      </c>
      <c r="K23" s="591">
        <v>6.4490759999000002E-2</v>
      </c>
    </row>
    <row r="24" spans="1:11" ht="14.4" customHeight="1" thickBot="1" x14ac:dyDescent="0.35">
      <c r="A24" s="609" t="s">
        <v>320</v>
      </c>
      <c r="B24" s="587">
        <v>10.671362040822</v>
      </c>
      <c r="C24" s="587">
        <v>11.679830000000001</v>
      </c>
      <c r="D24" s="588">
        <v>1.0084679591770001</v>
      </c>
      <c r="E24" s="589">
        <v>1.0945022720919999</v>
      </c>
      <c r="F24" s="587">
        <v>11.845105217054</v>
      </c>
      <c r="G24" s="588">
        <v>1.974184202842</v>
      </c>
      <c r="H24" s="590">
        <v>0.30481000000000003</v>
      </c>
      <c r="I24" s="587">
        <v>1.0560099999999999</v>
      </c>
      <c r="J24" s="588">
        <v>-0.91817420284200002</v>
      </c>
      <c r="K24" s="591">
        <v>8.9151593054E-2</v>
      </c>
    </row>
    <row r="25" spans="1:11" ht="14.4" customHeight="1" thickBot="1" x14ac:dyDescent="0.35">
      <c r="A25" s="608" t="s">
        <v>321</v>
      </c>
      <c r="B25" s="592">
        <v>1327.07224551847</v>
      </c>
      <c r="C25" s="592">
        <v>1262.9054900000001</v>
      </c>
      <c r="D25" s="593">
        <v>-64.166755518469003</v>
      </c>
      <c r="E25" s="599">
        <v>0.95164788071200002</v>
      </c>
      <c r="F25" s="592">
        <v>1265.4955368456499</v>
      </c>
      <c r="G25" s="593">
        <v>210.91592280760801</v>
      </c>
      <c r="H25" s="595">
        <v>103.20179</v>
      </c>
      <c r="I25" s="592">
        <v>223.70574000000099</v>
      </c>
      <c r="J25" s="593">
        <v>12.789817192392</v>
      </c>
      <c r="K25" s="600">
        <v>0.17677323505799999</v>
      </c>
    </row>
    <row r="26" spans="1:11" ht="14.4" customHeight="1" thickBot="1" x14ac:dyDescent="0.35">
      <c r="A26" s="609" t="s">
        <v>322</v>
      </c>
      <c r="B26" s="587">
        <v>1157.07812757188</v>
      </c>
      <c r="C26" s="587">
        <v>1138.6786500000001</v>
      </c>
      <c r="D26" s="588">
        <v>-18.399477571881</v>
      </c>
      <c r="E26" s="589">
        <v>0.98409832738699998</v>
      </c>
      <c r="F26" s="587">
        <v>1100.49611876621</v>
      </c>
      <c r="G26" s="588">
        <v>183.416019794368</v>
      </c>
      <c r="H26" s="590">
        <v>90.216890000000006</v>
      </c>
      <c r="I26" s="587">
        <v>198.317790000001</v>
      </c>
      <c r="J26" s="588">
        <v>14.901770205631999</v>
      </c>
      <c r="K26" s="591">
        <v>0.18020762328699999</v>
      </c>
    </row>
    <row r="27" spans="1:11" ht="14.4" customHeight="1" thickBot="1" x14ac:dyDescent="0.35">
      <c r="A27" s="609" t="s">
        <v>323</v>
      </c>
      <c r="B27" s="587">
        <v>169.99411794658801</v>
      </c>
      <c r="C27" s="587">
        <v>120.21426</v>
      </c>
      <c r="D27" s="588">
        <v>-49.779857946587001</v>
      </c>
      <c r="E27" s="589">
        <v>0.70716717408800001</v>
      </c>
      <c r="F27" s="587">
        <v>164.99941807944001</v>
      </c>
      <c r="G27" s="588">
        <v>27.499903013240001</v>
      </c>
      <c r="H27" s="590">
        <v>12.9849</v>
      </c>
      <c r="I27" s="587">
        <v>25.38795</v>
      </c>
      <c r="J27" s="588">
        <v>-2.11195301324</v>
      </c>
      <c r="K27" s="591">
        <v>0.15386690629200001</v>
      </c>
    </row>
    <row r="28" spans="1:11" ht="14.4" customHeight="1" thickBot="1" x14ac:dyDescent="0.35">
      <c r="A28" s="609" t="s">
        <v>324</v>
      </c>
      <c r="B28" s="587">
        <v>0</v>
      </c>
      <c r="C28" s="587">
        <v>4.0125799999999998</v>
      </c>
      <c r="D28" s="588">
        <v>4.0125799999999998</v>
      </c>
      <c r="E28" s="597" t="s">
        <v>299</v>
      </c>
      <c r="F28" s="587">
        <v>0</v>
      </c>
      <c r="G28" s="588">
        <v>0</v>
      </c>
      <c r="H28" s="590">
        <v>4.9406564584124654E-324</v>
      </c>
      <c r="I28" s="587">
        <v>9.8813129168249309E-324</v>
      </c>
      <c r="J28" s="588">
        <v>9.8813129168249309E-324</v>
      </c>
      <c r="K28" s="598" t="s">
        <v>299</v>
      </c>
    </row>
    <row r="29" spans="1:11" ht="14.4" customHeight="1" thickBot="1" x14ac:dyDescent="0.35">
      <c r="A29" s="608" t="s">
        <v>325</v>
      </c>
      <c r="B29" s="592">
        <v>186.79696656075399</v>
      </c>
      <c r="C29" s="592">
        <v>178.94204999999999</v>
      </c>
      <c r="D29" s="593">
        <v>-7.8549165607529998</v>
      </c>
      <c r="E29" s="599">
        <v>0.95794944262000004</v>
      </c>
      <c r="F29" s="592">
        <v>195.95998992518599</v>
      </c>
      <c r="G29" s="593">
        <v>32.659998320863998</v>
      </c>
      <c r="H29" s="595">
        <v>13.323</v>
      </c>
      <c r="I29" s="592">
        <v>27.141960000000001</v>
      </c>
      <c r="J29" s="593">
        <v>-5.518038320864</v>
      </c>
      <c r="K29" s="600">
        <v>0.138507661744</v>
      </c>
    </row>
    <row r="30" spans="1:11" ht="14.4" customHeight="1" thickBot="1" x14ac:dyDescent="0.35">
      <c r="A30" s="609" t="s">
        <v>326</v>
      </c>
      <c r="B30" s="587">
        <v>73.194077393929007</v>
      </c>
      <c r="C30" s="587">
        <v>0.39799999999899999</v>
      </c>
      <c r="D30" s="588">
        <v>-72.796077393928996</v>
      </c>
      <c r="E30" s="589">
        <v>5.4375984249999997E-3</v>
      </c>
      <c r="F30" s="587">
        <v>2.736383393328</v>
      </c>
      <c r="G30" s="588">
        <v>0.45606389888799997</v>
      </c>
      <c r="H30" s="590">
        <v>4.9406564584124654E-324</v>
      </c>
      <c r="I30" s="587">
        <v>4.9406564584124654E-324</v>
      </c>
      <c r="J30" s="588">
        <v>-0.45606389888799997</v>
      </c>
      <c r="K30" s="591">
        <v>0</v>
      </c>
    </row>
    <row r="31" spans="1:11" ht="14.4" customHeight="1" thickBot="1" x14ac:dyDescent="0.35">
      <c r="A31" s="609" t="s">
        <v>327</v>
      </c>
      <c r="B31" s="587">
        <v>12.375804038905001</v>
      </c>
      <c r="C31" s="587">
        <v>16.549759999999999</v>
      </c>
      <c r="D31" s="588">
        <v>4.1739559610940002</v>
      </c>
      <c r="E31" s="589">
        <v>1.3372674573679999</v>
      </c>
      <c r="F31" s="587">
        <v>16.658293227308999</v>
      </c>
      <c r="G31" s="588">
        <v>2.776382204551</v>
      </c>
      <c r="H31" s="590">
        <v>1.2381500000000001</v>
      </c>
      <c r="I31" s="587">
        <v>1.59727</v>
      </c>
      <c r="J31" s="588">
        <v>-1.1791122045510001</v>
      </c>
      <c r="K31" s="591">
        <v>9.5884372918000005E-2</v>
      </c>
    </row>
    <row r="32" spans="1:11" ht="14.4" customHeight="1" thickBot="1" x14ac:dyDescent="0.35">
      <c r="A32" s="609" t="s">
        <v>328</v>
      </c>
      <c r="B32" s="587">
        <v>27.648543257808001</v>
      </c>
      <c r="C32" s="587">
        <v>38.286380000000001</v>
      </c>
      <c r="D32" s="588">
        <v>10.637836742191</v>
      </c>
      <c r="E32" s="589">
        <v>1.384752160104</v>
      </c>
      <c r="F32" s="587">
        <v>39.383213986929</v>
      </c>
      <c r="G32" s="588">
        <v>6.5638689978210003</v>
      </c>
      <c r="H32" s="590">
        <v>2.18425</v>
      </c>
      <c r="I32" s="587">
        <v>7.17835</v>
      </c>
      <c r="J32" s="588">
        <v>0.61448100217799995</v>
      </c>
      <c r="K32" s="591">
        <v>0.18226927854</v>
      </c>
    </row>
    <row r="33" spans="1:11" ht="14.4" customHeight="1" thickBot="1" x14ac:dyDescent="0.35">
      <c r="A33" s="609" t="s">
        <v>329</v>
      </c>
      <c r="B33" s="587">
        <v>48.589308028718001</v>
      </c>
      <c r="C33" s="587">
        <v>33.38767</v>
      </c>
      <c r="D33" s="588">
        <v>-15.201638028718</v>
      </c>
      <c r="E33" s="589">
        <v>0.68714026510199999</v>
      </c>
      <c r="F33" s="587">
        <v>36.642633581376003</v>
      </c>
      <c r="G33" s="588">
        <v>6.107105596896</v>
      </c>
      <c r="H33" s="590">
        <v>2.0573899999999998</v>
      </c>
      <c r="I33" s="587">
        <v>3.78328</v>
      </c>
      <c r="J33" s="588">
        <v>-2.323825596896</v>
      </c>
      <c r="K33" s="591">
        <v>0.103248037333</v>
      </c>
    </row>
    <row r="34" spans="1:11" ht="14.4" customHeight="1" thickBot="1" x14ac:dyDescent="0.35">
      <c r="A34" s="609" t="s">
        <v>330</v>
      </c>
      <c r="B34" s="587">
        <v>5.7530696192799997</v>
      </c>
      <c r="C34" s="587">
        <v>11.512639999999999</v>
      </c>
      <c r="D34" s="588">
        <v>5.7595703807190004</v>
      </c>
      <c r="E34" s="589">
        <v>2.0011299639779998</v>
      </c>
      <c r="F34" s="587">
        <v>36.442628058118999</v>
      </c>
      <c r="G34" s="588">
        <v>6.0737713430189997</v>
      </c>
      <c r="H34" s="590">
        <v>2.18092</v>
      </c>
      <c r="I34" s="587">
        <v>3.5537800000000002</v>
      </c>
      <c r="J34" s="588">
        <v>-2.519991343019</v>
      </c>
      <c r="K34" s="591">
        <v>9.7517116336999998E-2</v>
      </c>
    </row>
    <row r="35" spans="1:11" ht="14.4" customHeight="1" thickBot="1" x14ac:dyDescent="0.35">
      <c r="A35" s="609" t="s">
        <v>331</v>
      </c>
      <c r="B35" s="587">
        <v>0.66517989631899999</v>
      </c>
      <c r="C35" s="587">
        <v>0.12328</v>
      </c>
      <c r="D35" s="588">
        <v>-0.54189989631900004</v>
      </c>
      <c r="E35" s="589">
        <v>0.18533332213100001</v>
      </c>
      <c r="F35" s="587">
        <v>6.8817462962999995E-2</v>
      </c>
      <c r="G35" s="588">
        <v>1.1469577159999999E-2</v>
      </c>
      <c r="H35" s="590">
        <v>4.9406564584124654E-324</v>
      </c>
      <c r="I35" s="587">
        <v>9.8813129168249309E-324</v>
      </c>
      <c r="J35" s="588">
        <v>-1.1469577159999999E-2</v>
      </c>
      <c r="K35" s="591">
        <v>1.432790372939615E-322</v>
      </c>
    </row>
    <row r="36" spans="1:11" ht="14.4" customHeight="1" thickBot="1" x14ac:dyDescent="0.35">
      <c r="A36" s="609" t="s">
        <v>332</v>
      </c>
      <c r="B36" s="587">
        <v>18.570984325790999</v>
      </c>
      <c r="C36" s="587">
        <v>23.281870000000001</v>
      </c>
      <c r="D36" s="588">
        <v>4.7108856742079999</v>
      </c>
      <c r="E36" s="589">
        <v>1.2536691427640001</v>
      </c>
      <c r="F36" s="587">
        <v>26.031246234478999</v>
      </c>
      <c r="G36" s="588">
        <v>4.3385410390789998</v>
      </c>
      <c r="H36" s="590">
        <v>2.8424800000000001</v>
      </c>
      <c r="I36" s="587">
        <v>5.0839999999999996</v>
      </c>
      <c r="J36" s="588">
        <v>0.74545896091999997</v>
      </c>
      <c r="K36" s="591">
        <v>0.19530374974</v>
      </c>
    </row>
    <row r="37" spans="1:11" ht="14.4" customHeight="1" thickBot="1" x14ac:dyDescent="0.35">
      <c r="A37" s="609" t="s">
        <v>333</v>
      </c>
      <c r="B37" s="587">
        <v>4.9406564584124654E-324</v>
      </c>
      <c r="C37" s="587">
        <v>0.22900000000000001</v>
      </c>
      <c r="D37" s="588">
        <v>0.22900000000000001</v>
      </c>
      <c r="E37" s="597" t="s">
        <v>305</v>
      </c>
      <c r="F37" s="587">
        <v>0</v>
      </c>
      <c r="G37" s="588">
        <v>0</v>
      </c>
      <c r="H37" s="590">
        <v>4.9406564584124654E-324</v>
      </c>
      <c r="I37" s="587">
        <v>9.8813129168249309E-324</v>
      </c>
      <c r="J37" s="588">
        <v>9.8813129168249309E-324</v>
      </c>
      <c r="K37" s="598" t="s">
        <v>299</v>
      </c>
    </row>
    <row r="38" spans="1:11" ht="14.4" customHeight="1" thickBot="1" x14ac:dyDescent="0.35">
      <c r="A38" s="609" t="s">
        <v>334</v>
      </c>
      <c r="B38" s="587">
        <v>4.9406564584124654E-324</v>
      </c>
      <c r="C38" s="587">
        <v>2.6840799999999998</v>
      </c>
      <c r="D38" s="588">
        <v>2.6840799999999998</v>
      </c>
      <c r="E38" s="597" t="s">
        <v>305</v>
      </c>
      <c r="F38" s="587">
        <v>0</v>
      </c>
      <c r="G38" s="588">
        <v>0</v>
      </c>
      <c r="H38" s="590">
        <v>4.9406564584124654E-324</v>
      </c>
      <c r="I38" s="587">
        <v>9.8813129168249309E-324</v>
      </c>
      <c r="J38" s="588">
        <v>9.8813129168249309E-324</v>
      </c>
      <c r="K38" s="598" t="s">
        <v>299</v>
      </c>
    </row>
    <row r="39" spans="1:11" ht="14.4" customHeight="1" thickBot="1" x14ac:dyDescent="0.35">
      <c r="A39" s="609" t="s">
        <v>335</v>
      </c>
      <c r="B39" s="587">
        <v>4.9406564584124654E-324</v>
      </c>
      <c r="C39" s="587">
        <v>52.489370000000001</v>
      </c>
      <c r="D39" s="588">
        <v>52.489370000000001</v>
      </c>
      <c r="E39" s="597" t="s">
        <v>305</v>
      </c>
      <c r="F39" s="587">
        <v>37.996773980679997</v>
      </c>
      <c r="G39" s="588">
        <v>6.3327956634460003</v>
      </c>
      <c r="H39" s="590">
        <v>2.8198099999999999</v>
      </c>
      <c r="I39" s="587">
        <v>5.9452800000000003</v>
      </c>
      <c r="J39" s="588">
        <v>-0.38751566344600002</v>
      </c>
      <c r="K39" s="591">
        <v>0.15646802023299999</v>
      </c>
    </row>
    <row r="40" spans="1:11" ht="14.4" customHeight="1" thickBot="1" x14ac:dyDescent="0.35">
      <c r="A40" s="608" t="s">
        <v>336</v>
      </c>
      <c r="B40" s="592">
        <v>17.021638508199</v>
      </c>
      <c r="C40" s="592">
        <v>18.378920000000001</v>
      </c>
      <c r="D40" s="593">
        <v>1.3572814918</v>
      </c>
      <c r="E40" s="599">
        <v>1.079738592212</v>
      </c>
      <c r="F40" s="592">
        <v>14.379962792565999</v>
      </c>
      <c r="G40" s="593">
        <v>2.3966604654269998</v>
      </c>
      <c r="H40" s="595">
        <v>0.32097999999999999</v>
      </c>
      <c r="I40" s="592">
        <v>1.21746</v>
      </c>
      <c r="J40" s="593">
        <v>-1.1792004654270001</v>
      </c>
      <c r="K40" s="600">
        <v>8.4663640479999996E-2</v>
      </c>
    </row>
    <row r="41" spans="1:11" ht="14.4" customHeight="1" thickBot="1" x14ac:dyDescent="0.35">
      <c r="A41" s="609" t="s">
        <v>337</v>
      </c>
      <c r="B41" s="587">
        <v>2.4282411462429998</v>
      </c>
      <c r="C41" s="587">
        <v>3.4049399999999999</v>
      </c>
      <c r="D41" s="588">
        <v>0.97669885375599996</v>
      </c>
      <c r="E41" s="589">
        <v>1.402224818266</v>
      </c>
      <c r="F41" s="587">
        <v>0</v>
      </c>
      <c r="G41" s="588">
        <v>0</v>
      </c>
      <c r="H41" s="590">
        <v>4.9406564584124654E-324</v>
      </c>
      <c r="I41" s="587">
        <v>9.8813129168249309E-324</v>
      </c>
      <c r="J41" s="588">
        <v>9.8813129168249309E-324</v>
      </c>
      <c r="K41" s="598" t="s">
        <v>299</v>
      </c>
    </row>
    <row r="42" spans="1:11" ht="14.4" customHeight="1" thickBot="1" x14ac:dyDescent="0.35">
      <c r="A42" s="609" t="s">
        <v>338</v>
      </c>
      <c r="B42" s="587">
        <v>1.2925018031319999</v>
      </c>
      <c r="C42" s="587">
        <v>1.6516500000000001</v>
      </c>
      <c r="D42" s="588">
        <v>0.359148196867</v>
      </c>
      <c r="E42" s="589">
        <v>1.2778705577010001</v>
      </c>
      <c r="F42" s="587">
        <v>1.1009767579680001</v>
      </c>
      <c r="G42" s="588">
        <v>0.183496126328</v>
      </c>
      <c r="H42" s="590">
        <v>4.9406564584124654E-324</v>
      </c>
      <c r="I42" s="587">
        <v>9.8813129168249309E-324</v>
      </c>
      <c r="J42" s="588">
        <v>-0.183496126328</v>
      </c>
      <c r="K42" s="591">
        <v>9.8813129168249309E-324</v>
      </c>
    </row>
    <row r="43" spans="1:11" ht="14.4" customHeight="1" thickBot="1" x14ac:dyDescent="0.35">
      <c r="A43" s="609" t="s">
        <v>339</v>
      </c>
      <c r="B43" s="587">
        <v>4.9406564584124654E-324</v>
      </c>
      <c r="C43" s="587">
        <v>4.9406564584124654E-324</v>
      </c>
      <c r="D43" s="588">
        <v>0</v>
      </c>
      <c r="E43" s="589">
        <v>1</v>
      </c>
      <c r="F43" s="587">
        <v>4.9406564584124654E-324</v>
      </c>
      <c r="G43" s="588">
        <v>0</v>
      </c>
      <c r="H43" s="590">
        <v>4.9406564584124654E-324</v>
      </c>
      <c r="I43" s="587">
        <v>0.60987999999999998</v>
      </c>
      <c r="J43" s="588">
        <v>0.60987999999999998</v>
      </c>
      <c r="K43" s="598" t="s">
        <v>305</v>
      </c>
    </row>
    <row r="44" spans="1:11" ht="14.4" customHeight="1" thickBot="1" x14ac:dyDescent="0.35">
      <c r="A44" s="609" t="s">
        <v>340</v>
      </c>
      <c r="B44" s="587">
        <v>4.1682212181480001</v>
      </c>
      <c r="C44" s="587">
        <v>13.322329999999999</v>
      </c>
      <c r="D44" s="588">
        <v>9.1541087818510007</v>
      </c>
      <c r="E44" s="589">
        <v>3.1961667346240001</v>
      </c>
      <c r="F44" s="587">
        <v>13.278986034597001</v>
      </c>
      <c r="G44" s="588">
        <v>2.2131643390989999</v>
      </c>
      <c r="H44" s="590">
        <v>0.32097999999999999</v>
      </c>
      <c r="I44" s="587">
        <v>0.60758000000000001</v>
      </c>
      <c r="J44" s="588">
        <v>-1.6055843390989999</v>
      </c>
      <c r="K44" s="591">
        <v>4.5754999546999998E-2</v>
      </c>
    </row>
    <row r="45" spans="1:11" ht="14.4" customHeight="1" thickBot="1" x14ac:dyDescent="0.35">
      <c r="A45" s="608" t="s">
        <v>341</v>
      </c>
      <c r="B45" s="592">
        <v>35.266913151662003</v>
      </c>
      <c r="C45" s="592">
        <v>30.157900000000001</v>
      </c>
      <c r="D45" s="593">
        <v>-5.1090131516620003</v>
      </c>
      <c r="E45" s="599">
        <v>0.85513296472199996</v>
      </c>
      <c r="F45" s="592">
        <v>23.869501206683001</v>
      </c>
      <c r="G45" s="593">
        <v>3.9782502011130001</v>
      </c>
      <c r="H45" s="595">
        <v>3.44204</v>
      </c>
      <c r="I45" s="592">
        <v>3.9937200000000002</v>
      </c>
      <c r="J45" s="593">
        <v>1.5469798886000001E-2</v>
      </c>
      <c r="K45" s="600">
        <v>0.167314765625</v>
      </c>
    </row>
    <row r="46" spans="1:11" ht="14.4" customHeight="1" thickBot="1" x14ac:dyDescent="0.35">
      <c r="A46" s="609" t="s">
        <v>342</v>
      </c>
      <c r="B46" s="587">
        <v>4.9406564584124654E-324</v>
      </c>
      <c r="C46" s="587">
        <v>1.5309999999999999</v>
      </c>
      <c r="D46" s="588">
        <v>1.5309999999999999</v>
      </c>
      <c r="E46" s="597" t="s">
        <v>305</v>
      </c>
      <c r="F46" s="587">
        <v>0</v>
      </c>
      <c r="G46" s="588">
        <v>0</v>
      </c>
      <c r="H46" s="590">
        <v>4.9406564584124654E-324</v>
      </c>
      <c r="I46" s="587">
        <v>9.8813129168249309E-324</v>
      </c>
      <c r="J46" s="588">
        <v>9.8813129168249309E-324</v>
      </c>
      <c r="K46" s="598" t="s">
        <v>299</v>
      </c>
    </row>
    <row r="47" spans="1:11" ht="14.4" customHeight="1" thickBot="1" x14ac:dyDescent="0.35">
      <c r="A47" s="609" t="s">
        <v>343</v>
      </c>
      <c r="B47" s="587">
        <v>19.528973734922001</v>
      </c>
      <c r="C47" s="587">
        <v>16.235869999999998</v>
      </c>
      <c r="D47" s="588">
        <v>-3.293103734922</v>
      </c>
      <c r="E47" s="589">
        <v>0.831373436227</v>
      </c>
      <c r="F47" s="587">
        <v>14.523479186513001</v>
      </c>
      <c r="G47" s="588">
        <v>2.4205798644179999</v>
      </c>
      <c r="H47" s="590">
        <v>3.44204</v>
      </c>
      <c r="I47" s="587">
        <v>3.9937200000000002</v>
      </c>
      <c r="J47" s="588">
        <v>1.573140135581</v>
      </c>
      <c r="K47" s="591">
        <v>0.27498369699899999</v>
      </c>
    </row>
    <row r="48" spans="1:11" ht="14.4" customHeight="1" thickBot="1" x14ac:dyDescent="0.35">
      <c r="A48" s="609" t="s">
        <v>344</v>
      </c>
      <c r="B48" s="587">
        <v>6.269784819941</v>
      </c>
      <c r="C48" s="587">
        <v>3.99288</v>
      </c>
      <c r="D48" s="588">
        <v>-2.276904819941</v>
      </c>
      <c r="E48" s="589">
        <v>0.63684482237700002</v>
      </c>
      <c r="F48" s="587">
        <v>0</v>
      </c>
      <c r="G48" s="588">
        <v>0</v>
      </c>
      <c r="H48" s="590">
        <v>4.9406564584124654E-324</v>
      </c>
      <c r="I48" s="587">
        <v>9.8813129168249309E-324</v>
      </c>
      <c r="J48" s="588">
        <v>9.8813129168249309E-324</v>
      </c>
      <c r="K48" s="598" t="s">
        <v>299</v>
      </c>
    </row>
    <row r="49" spans="1:11" ht="14.4" customHeight="1" thickBot="1" x14ac:dyDescent="0.35">
      <c r="A49" s="609" t="s">
        <v>345</v>
      </c>
      <c r="B49" s="587">
        <v>9.4681545967979996</v>
      </c>
      <c r="C49" s="587">
        <v>8.3981499999999993</v>
      </c>
      <c r="D49" s="588">
        <v>-1.0700045967980001</v>
      </c>
      <c r="E49" s="589">
        <v>0.88698910797599995</v>
      </c>
      <c r="F49" s="587">
        <v>0</v>
      </c>
      <c r="G49" s="588">
        <v>0</v>
      </c>
      <c r="H49" s="590">
        <v>4.9406564584124654E-324</v>
      </c>
      <c r="I49" s="587">
        <v>9.8813129168249309E-324</v>
      </c>
      <c r="J49" s="588">
        <v>9.8813129168249309E-324</v>
      </c>
      <c r="K49" s="598" t="s">
        <v>299</v>
      </c>
    </row>
    <row r="50" spans="1:11" ht="14.4" customHeight="1" thickBot="1" x14ac:dyDescent="0.35">
      <c r="A50" s="609" t="s">
        <v>346</v>
      </c>
      <c r="B50" s="587">
        <v>4.9406564584124654E-324</v>
      </c>
      <c r="C50" s="587">
        <v>4.9406564584124654E-324</v>
      </c>
      <c r="D50" s="588">
        <v>0</v>
      </c>
      <c r="E50" s="589">
        <v>1</v>
      </c>
      <c r="F50" s="587">
        <v>1.1736228846879999</v>
      </c>
      <c r="G50" s="588">
        <v>0.19560381411399999</v>
      </c>
      <c r="H50" s="590">
        <v>4.9406564584124654E-324</v>
      </c>
      <c r="I50" s="587">
        <v>9.8813129168249309E-324</v>
      </c>
      <c r="J50" s="588">
        <v>-0.19560381411399999</v>
      </c>
      <c r="K50" s="591">
        <v>9.8813129168249309E-324</v>
      </c>
    </row>
    <row r="51" spans="1:11" ht="14.4" customHeight="1" thickBot="1" x14ac:dyDescent="0.35">
      <c r="A51" s="609" t="s">
        <v>347</v>
      </c>
      <c r="B51" s="587">
        <v>4.9406564584124654E-324</v>
      </c>
      <c r="C51" s="587">
        <v>4.9406564584124654E-324</v>
      </c>
      <c r="D51" s="588">
        <v>0</v>
      </c>
      <c r="E51" s="589">
        <v>1</v>
      </c>
      <c r="F51" s="587">
        <v>8.1723991354809993</v>
      </c>
      <c r="G51" s="588">
        <v>1.3620665225799999</v>
      </c>
      <c r="H51" s="590">
        <v>4.9406564584124654E-324</v>
      </c>
      <c r="I51" s="587">
        <v>9.8813129168249309E-324</v>
      </c>
      <c r="J51" s="588">
        <v>-1.3620665225799999</v>
      </c>
      <c r="K51" s="591">
        <v>0</v>
      </c>
    </row>
    <row r="52" spans="1:11" ht="14.4" customHeight="1" thickBot="1" x14ac:dyDescent="0.35">
      <c r="A52" s="607" t="s">
        <v>45</v>
      </c>
      <c r="B52" s="587">
        <v>2552.2284797613902</v>
      </c>
      <c r="C52" s="587">
        <v>2489.9189999999999</v>
      </c>
      <c r="D52" s="588">
        <v>-62.309479761390001</v>
      </c>
      <c r="E52" s="589">
        <v>0.97558624541000005</v>
      </c>
      <c r="F52" s="587">
        <v>2503.7919724496701</v>
      </c>
      <c r="G52" s="588">
        <v>417.29866207494501</v>
      </c>
      <c r="H52" s="590">
        <v>235.982</v>
      </c>
      <c r="I52" s="587">
        <v>514.78200000000095</v>
      </c>
      <c r="J52" s="588">
        <v>97.483337925056006</v>
      </c>
      <c r="K52" s="591">
        <v>0.20560094674900001</v>
      </c>
    </row>
    <row r="53" spans="1:11" ht="14.4" customHeight="1" thickBot="1" x14ac:dyDescent="0.35">
      <c r="A53" s="608" t="s">
        <v>348</v>
      </c>
      <c r="B53" s="592">
        <v>2552.2284797613902</v>
      </c>
      <c r="C53" s="592">
        <v>2489.9189999999999</v>
      </c>
      <c r="D53" s="593">
        <v>-62.309479761390001</v>
      </c>
      <c r="E53" s="599">
        <v>0.97558624541000005</v>
      </c>
      <c r="F53" s="592">
        <v>2503.7919724496701</v>
      </c>
      <c r="G53" s="593">
        <v>417.29866207494501</v>
      </c>
      <c r="H53" s="595">
        <v>235.982</v>
      </c>
      <c r="I53" s="592">
        <v>514.78200000000095</v>
      </c>
      <c r="J53" s="593">
        <v>97.483337925056006</v>
      </c>
      <c r="K53" s="600">
        <v>0.20560094674900001</v>
      </c>
    </row>
    <row r="54" spans="1:11" ht="14.4" customHeight="1" thickBot="1" x14ac:dyDescent="0.35">
      <c r="A54" s="609" t="s">
        <v>349</v>
      </c>
      <c r="B54" s="587">
        <v>998.72224787894402</v>
      </c>
      <c r="C54" s="587">
        <v>1009.788</v>
      </c>
      <c r="D54" s="588">
        <v>11.065752121055001</v>
      </c>
      <c r="E54" s="589">
        <v>1.0110799094980001</v>
      </c>
      <c r="F54" s="587">
        <v>1002.24105801704</v>
      </c>
      <c r="G54" s="588">
        <v>167.040176336174</v>
      </c>
      <c r="H54" s="590">
        <v>65.135999999999996</v>
      </c>
      <c r="I54" s="587">
        <v>137.774</v>
      </c>
      <c r="J54" s="588">
        <v>-29.266176336173</v>
      </c>
      <c r="K54" s="591">
        <v>0.13746593087299999</v>
      </c>
    </row>
    <row r="55" spans="1:11" ht="14.4" customHeight="1" thickBot="1" x14ac:dyDescent="0.35">
      <c r="A55" s="609" t="s">
        <v>350</v>
      </c>
      <c r="B55" s="587">
        <v>100.39505624502399</v>
      </c>
      <c r="C55" s="587">
        <v>97.906999999999996</v>
      </c>
      <c r="D55" s="588">
        <v>-2.488056245024</v>
      </c>
      <c r="E55" s="589">
        <v>0.975217342983</v>
      </c>
      <c r="F55" s="587">
        <v>100.001343770847</v>
      </c>
      <c r="G55" s="588">
        <v>16.666890628474</v>
      </c>
      <c r="H55" s="590">
        <v>7.359</v>
      </c>
      <c r="I55" s="587">
        <v>17.173999999999999</v>
      </c>
      <c r="J55" s="588">
        <v>0.50710937152500002</v>
      </c>
      <c r="K55" s="591">
        <v>0.17173769223800001</v>
      </c>
    </row>
    <row r="56" spans="1:11" ht="14.4" customHeight="1" thickBot="1" x14ac:dyDescent="0.35">
      <c r="A56" s="609" t="s">
        <v>351</v>
      </c>
      <c r="B56" s="587">
        <v>1453.11117563742</v>
      </c>
      <c r="C56" s="587">
        <v>1382.2239999999999</v>
      </c>
      <c r="D56" s="588">
        <v>-70.887175637420995</v>
      </c>
      <c r="E56" s="589">
        <v>0.95121696341799999</v>
      </c>
      <c r="F56" s="587">
        <v>1401.5495706617801</v>
      </c>
      <c r="G56" s="588">
        <v>233.591595110296</v>
      </c>
      <c r="H56" s="590">
        <v>163.48699999999999</v>
      </c>
      <c r="I56" s="587">
        <v>359.83400000000103</v>
      </c>
      <c r="J56" s="588">
        <v>126.242404889705</v>
      </c>
      <c r="K56" s="591">
        <v>0.25674011646200001</v>
      </c>
    </row>
    <row r="57" spans="1:11" ht="14.4" customHeight="1" thickBot="1" x14ac:dyDescent="0.35">
      <c r="A57" s="610" t="s">
        <v>352</v>
      </c>
      <c r="B57" s="592">
        <v>1187.0030852933501</v>
      </c>
      <c r="C57" s="592">
        <v>1307.99532</v>
      </c>
      <c r="D57" s="593">
        <v>120.992234706652</v>
      </c>
      <c r="E57" s="599">
        <v>1.101930851069</v>
      </c>
      <c r="F57" s="592">
        <v>1272.40736259614</v>
      </c>
      <c r="G57" s="593">
        <v>212.06789376602299</v>
      </c>
      <c r="H57" s="595">
        <v>29.666620000000002</v>
      </c>
      <c r="I57" s="592">
        <v>177.59719000000101</v>
      </c>
      <c r="J57" s="593">
        <v>-34.470703766021998</v>
      </c>
      <c r="K57" s="600">
        <v>0.139575732757</v>
      </c>
    </row>
    <row r="58" spans="1:11" ht="14.4" customHeight="1" thickBot="1" x14ac:dyDescent="0.35">
      <c r="A58" s="607" t="s">
        <v>48</v>
      </c>
      <c r="B58" s="587">
        <v>342.43779719551998</v>
      </c>
      <c r="C58" s="587">
        <v>308.44162999999998</v>
      </c>
      <c r="D58" s="588">
        <v>-33.996167195520002</v>
      </c>
      <c r="E58" s="589">
        <v>0.90072308759700004</v>
      </c>
      <c r="F58" s="587">
        <v>377.81811560827202</v>
      </c>
      <c r="G58" s="588">
        <v>62.969685934711002</v>
      </c>
      <c r="H58" s="590">
        <v>12.767390000000001</v>
      </c>
      <c r="I58" s="587">
        <v>37.204740000000001</v>
      </c>
      <c r="J58" s="588">
        <v>-25.764945934711001</v>
      </c>
      <c r="K58" s="591">
        <v>9.8472620721000007E-2</v>
      </c>
    </row>
    <row r="59" spans="1:11" ht="14.4" customHeight="1" thickBot="1" x14ac:dyDescent="0.35">
      <c r="A59" s="611" t="s">
        <v>353</v>
      </c>
      <c r="B59" s="587">
        <v>342.43779719551998</v>
      </c>
      <c r="C59" s="587">
        <v>308.44162999999998</v>
      </c>
      <c r="D59" s="588">
        <v>-33.996167195520002</v>
      </c>
      <c r="E59" s="589">
        <v>0.90072308759700004</v>
      </c>
      <c r="F59" s="587">
        <v>377.81811560827202</v>
      </c>
      <c r="G59" s="588">
        <v>62.969685934711002</v>
      </c>
      <c r="H59" s="590">
        <v>12.767390000000001</v>
      </c>
      <c r="I59" s="587">
        <v>37.204740000000001</v>
      </c>
      <c r="J59" s="588">
        <v>-25.764945934711001</v>
      </c>
      <c r="K59" s="591">
        <v>9.8472620721000007E-2</v>
      </c>
    </row>
    <row r="60" spans="1:11" ht="14.4" customHeight="1" thickBot="1" x14ac:dyDescent="0.35">
      <c r="A60" s="609" t="s">
        <v>354</v>
      </c>
      <c r="B60" s="587">
        <v>1.2462264686460001</v>
      </c>
      <c r="C60" s="587">
        <v>3.6909999999999998</v>
      </c>
      <c r="D60" s="588">
        <v>2.4447735313529999</v>
      </c>
      <c r="E60" s="589">
        <v>2.9617409779539998</v>
      </c>
      <c r="F60" s="587">
        <v>3.403618229768</v>
      </c>
      <c r="G60" s="588">
        <v>0.56726970496100004</v>
      </c>
      <c r="H60" s="590">
        <v>4.9406564584124654E-324</v>
      </c>
      <c r="I60" s="587">
        <v>9.8813129168249309E-324</v>
      </c>
      <c r="J60" s="588">
        <v>-0.56726970496100004</v>
      </c>
      <c r="K60" s="591">
        <v>4.9406564584124654E-324</v>
      </c>
    </row>
    <row r="61" spans="1:11" ht="14.4" customHeight="1" thickBot="1" x14ac:dyDescent="0.35">
      <c r="A61" s="609" t="s">
        <v>355</v>
      </c>
      <c r="B61" s="587">
        <v>4.9406564584124654E-324</v>
      </c>
      <c r="C61" s="587">
        <v>11.053000000000001</v>
      </c>
      <c r="D61" s="588">
        <v>11.053000000000001</v>
      </c>
      <c r="E61" s="597" t="s">
        <v>305</v>
      </c>
      <c r="F61" s="587">
        <v>0</v>
      </c>
      <c r="G61" s="588">
        <v>0</v>
      </c>
      <c r="H61" s="590">
        <v>4.9406564584124654E-324</v>
      </c>
      <c r="I61" s="587">
        <v>4.202</v>
      </c>
      <c r="J61" s="588">
        <v>4.202</v>
      </c>
      <c r="K61" s="598" t="s">
        <v>299</v>
      </c>
    </row>
    <row r="62" spans="1:11" ht="14.4" customHeight="1" thickBot="1" x14ac:dyDescent="0.35">
      <c r="A62" s="609" t="s">
        <v>356</v>
      </c>
      <c r="B62" s="587">
        <v>20.489148806111</v>
      </c>
      <c r="C62" s="587">
        <v>54.995780000000003</v>
      </c>
      <c r="D62" s="588">
        <v>34.506631193887998</v>
      </c>
      <c r="E62" s="589">
        <v>2.6841417630579998</v>
      </c>
      <c r="F62" s="587">
        <v>64.389665241596006</v>
      </c>
      <c r="G62" s="588">
        <v>10.731610873598999</v>
      </c>
      <c r="H62" s="590">
        <v>3.6905000000000001</v>
      </c>
      <c r="I62" s="587">
        <v>16.595649999999999</v>
      </c>
      <c r="J62" s="588">
        <v>5.8640391263999998</v>
      </c>
      <c r="K62" s="591">
        <v>0.25773778971700001</v>
      </c>
    </row>
    <row r="63" spans="1:11" ht="14.4" customHeight="1" thickBot="1" x14ac:dyDescent="0.35">
      <c r="A63" s="609" t="s">
        <v>357</v>
      </c>
      <c r="B63" s="587">
        <v>168.98637168264301</v>
      </c>
      <c r="C63" s="587">
        <v>160.09508</v>
      </c>
      <c r="D63" s="588">
        <v>-8.8912916826420005</v>
      </c>
      <c r="E63" s="589">
        <v>0.94738456365299994</v>
      </c>
      <c r="F63" s="587">
        <v>228.99961337851499</v>
      </c>
      <c r="G63" s="588">
        <v>38.166602229752002</v>
      </c>
      <c r="H63" s="590">
        <v>3.1387399999999999</v>
      </c>
      <c r="I63" s="587">
        <v>10.46894</v>
      </c>
      <c r="J63" s="588">
        <v>-27.697662229752002</v>
      </c>
      <c r="K63" s="591">
        <v>4.5715972378E-2</v>
      </c>
    </row>
    <row r="64" spans="1:11" ht="14.4" customHeight="1" thickBot="1" x14ac:dyDescent="0.35">
      <c r="A64" s="609" t="s">
        <v>358</v>
      </c>
      <c r="B64" s="587">
        <v>149.98893606210501</v>
      </c>
      <c r="C64" s="587">
        <v>78.606769999999997</v>
      </c>
      <c r="D64" s="588">
        <v>-71.382166062105</v>
      </c>
      <c r="E64" s="589">
        <v>0.52408378953599999</v>
      </c>
      <c r="F64" s="587">
        <v>81.025218758391006</v>
      </c>
      <c r="G64" s="588">
        <v>13.504203126398</v>
      </c>
      <c r="H64" s="590">
        <v>5.9381500000000003</v>
      </c>
      <c r="I64" s="587">
        <v>5.9381500000000003</v>
      </c>
      <c r="J64" s="588">
        <v>-7.5660531263979998</v>
      </c>
      <c r="K64" s="591">
        <v>7.3287676243999997E-2</v>
      </c>
    </row>
    <row r="65" spans="1:11" ht="14.4" customHeight="1" thickBot="1" x14ac:dyDescent="0.35">
      <c r="A65" s="612" t="s">
        <v>49</v>
      </c>
      <c r="B65" s="592">
        <v>0</v>
      </c>
      <c r="C65" s="592">
        <v>97.22</v>
      </c>
      <c r="D65" s="593">
        <v>97.22</v>
      </c>
      <c r="E65" s="594" t="s">
        <v>299</v>
      </c>
      <c r="F65" s="592">
        <v>0</v>
      </c>
      <c r="G65" s="593">
        <v>0</v>
      </c>
      <c r="H65" s="595">
        <v>2.3029999999999999</v>
      </c>
      <c r="I65" s="592">
        <v>15.401</v>
      </c>
      <c r="J65" s="593">
        <v>15.401</v>
      </c>
      <c r="K65" s="596" t="s">
        <v>299</v>
      </c>
    </row>
    <row r="66" spans="1:11" ht="14.4" customHeight="1" thickBot="1" x14ac:dyDescent="0.35">
      <c r="A66" s="608" t="s">
        <v>359</v>
      </c>
      <c r="B66" s="592">
        <v>0</v>
      </c>
      <c r="C66" s="592">
        <v>97.22</v>
      </c>
      <c r="D66" s="593">
        <v>97.22</v>
      </c>
      <c r="E66" s="594" t="s">
        <v>299</v>
      </c>
      <c r="F66" s="592">
        <v>0</v>
      </c>
      <c r="G66" s="593">
        <v>0</v>
      </c>
      <c r="H66" s="595">
        <v>2.3029999999999999</v>
      </c>
      <c r="I66" s="592">
        <v>15.401</v>
      </c>
      <c r="J66" s="593">
        <v>15.401</v>
      </c>
      <c r="K66" s="596" t="s">
        <v>299</v>
      </c>
    </row>
    <row r="67" spans="1:11" ht="14.4" customHeight="1" thickBot="1" x14ac:dyDescent="0.35">
      <c r="A67" s="609" t="s">
        <v>360</v>
      </c>
      <c r="B67" s="587">
        <v>0</v>
      </c>
      <c r="C67" s="587">
        <v>82.59</v>
      </c>
      <c r="D67" s="588">
        <v>82.59</v>
      </c>
      <c r="E67" s="597" t="s">
        <v>299</v>
      </c>
      <c r="F67" s="587">
        <v>0</v>
      </c>
      <c r="G67" s="588">
        <v>0</v>
      </c>
      <c r="H67" s="590">
        <v>2.3029999999999999</v>
      </c>
      <c r="I67" s="587">
        <v>12.321</v>
      </c>
      <c r="J67" s="588">
        <v>12.321</v>
      </c>
      <c r="K67" s="598" t="s">
        <v>299</v>
      </c>
    </row>
    <row r="68" spans="1:11" ht="14.4" customHeight="1" thickBot="1" x14ac:dyDescent="0.35">
      <c r="A68" s="609" t="s">
        <v>361</v>
      </c>
      <c r="B68" s="587">
        <v>0</v>
      </c>
      <c r="C68" s="587">
        <v>14.63</v>
      </c>
      <c r="D68" s="588">
        <v>14.63</v>
      </c>
      <c r="E68" s="597" t="s">
        <v>299</v>
      </c>
      <c r="F68" s="587">
        <v>0</v>
      </c>
      <c r="G68" s="588">
        <v>0</v>
      </c>
      <c r="H68" s="590">
        <v>4.9406564584124654E-324</v>
      </c>
      <c r="I68" s="587">
        <v>3.08</v>
      </c>
      <c r="J68" s="588">
        <v>3.08</v>
      </c>
      <c r="K68" s="598" t="s">
        <v>299</v>
      </c>
    </row>
    <row r="69" spans="1:11" ht="14.4" customHeight="1" thickBot="1" x14ac:dyDescent="0.35">
      <c r="A69" s="607" t="s">
        <v>50</v>
      </c>
      <c r="B69" s="587">
        <v>844.56528809782799</v>
      </c>
      <c r="C69" s="587">
        <v>902.33369000000005</v>
      </c>
      <c r="D69" s="588">
        <v>57.768401902171</v>
      </c>
      <c r="E69" s="589">
        <v>1.0684001612609999</v>
      </c>
      <c r="F69" s="587">
        <v>894.58924698786905</v>
      </c>
      <c r="G69" s="588">
        <v>149.09820783131201</v>
      </c>
      <c r="H69" s="590">
        <v>14.59623</v>
      </c>
      <c r="I69" s="587">
        <v>124.991450000001</v>
      </c>
      <c r="J69" s="588">
        <v>-24.106757831311</v>
      </c>
      <c r="K69" s="591">
        <v>0.13971937447300001</v>
      </c>
    </row>
    <row r="70" spans="1:11" ht="14.4" customHeight="1" thickBot="1" x14ac:dyDescent="0.35">
      <c r="A70" s="608" t="s">
        <v>362</v>
      </c>
      <c r="B70" s="592">
        <v>9.3734416411809995</v>
      </c>
      <c r="C70" s="592">
        <v>9.0190000000000001</v>
      </c>
      <c r="D70" s="593">
        <v>-0.35444164118100002</v>
      </c>
      <c r="E70" s="599">
        <v>0.962186606078</v>
      </c>
      <c r="F70" s="592">
        <v>3.6048833454909999</v>
      </c>
      <c r="G70" s="593">
        <v>0.60081389091500004</v>
      </c>
      <c r="H70" s="595">
        <v>2.7719999999999998</v>
      </c>
      <c r="I70" s="592">
        <v>2.7719999999999998</v>
      </c>
      <c r="J70" s="593">
        <v>2.1711861090840001</v>
      </c>
      <c r="K70" s="600">
        <v>0.768956921578</v>
      </c>
    </row>
    <row r="71" spans="1:11" ht="14.4" customHeight="1" thickBot="1" x14ac:dyDescent="0.35">
      <c r="A71" s="609" t="s">
        <v>363</v>
      </c>
      <c r="B71" s="587">
        <v>9.3734416411809995</v>
      </c>
      <c r="C71" s="587">
        <v>9.0190000000000001</v>
      </c>
      <c r="D71" s="588">
        <v>-0.35444164118100002</v>
      </c>
      <c r="E71" s="589">
        <v>0.962186606078</v>
      </c>
      <c r="F71" s="587">
        <v>3.6048833454909999</v>
      </c>
      <c r="G71" s="588">
        <v>0.60081389091500004</v>
      </c>
      <c r="H71" s="590">
        <v>2.7719999999999998</v>
      </c>
      <c r="I71" s="587">
        <v>2.7719999999999998</v>
      </c>
      <c r="J71" s="588">
        <v>2.1711861090840001</v>
      </c>
      <c r="K71" s="591">
        <v>0.768956921578</v>
      </c>
    </row>
    <row r="72" spans="1:11" ht="14.4" customHeight="1" thickBot="1" x14ac:dyDescent="0.35">
      <c r="A72" s="608" t="s">
        <v>364</v>
      </c>
      <c r="B72" s="592">
        <v>58.927788356675997</v>
      </c>
      <c r="C72" s="592">
        <v>67.380859999999998</v>
      </c>
      <c r="D72" s="593">
        <v>8.4530716433229998</v>
      </c>
      <c r="E72" s="599">
        <v>1.143447970457</v>
      </c>
      <c r="F72" s="592">
        <v>66.428798383940006</v>
      </c>
      <c r="G72" s="593">
        <v>11.071466397323</v>
      </c>
      <c r="H72" s="595">
        <v>6.1764299999999999</v>
      </c>
      <c r="I72" s="592">
        <v>14.21855</v>
      </c>
      <c r="J72" s="593">
        <v>3.1470836026760001</v>
      </c>
      <c r="K72" s="600">
        <v>0.21404195689</v>
      </c>
    </row>
    <row r="73" spans="1:11" ht="14.4" customHeight="1" thickBot="1" x14ac:dyDescent="0.35">
      <c r="A73" s="609" t="s">
        <v>365</v>
      </c>
      <c r="B73" s="587">
        <v>36.354649554266999</v>
      </c>
      <c r="C73" s="587">
        <v>37.535299999999999</v>
      </c>
      <c r="D73" s="588">
        <v>1.180650445732</v>
      </c>
      <c r="E73" s="589">
        <v>1.0324759132650001</v>
      </c>
      <c r="F73" s="587">
        <v>38.398094954126996</v>
      </c>
      <c r="G73" s="588">
        <v>6.3996824923539997</v>
      </c>
      <c r="H73" s="590">
        <v>3.7707999999999999</v>
      </c>
      <c r="I73" s="587">
        <v>8.6094000000000008</v>
      </c>
      <c r="J73" s="588">
        <v>2.2097175076450002</v>
      </c>
      <c r="K73" s="591">
        <v>0.22421424839599999</v>
      </c>
    </row>
    <row r="74" spans="1:11" ht="14.4" customHeight="1" thickBot="1" x14ac:dyDescent="0.35">
      <c r="A74" s="609" t="s">
        <v>366</v>
      </c>
      <c r="B74" s="587">
        <v>22.573138802408</v>
      </c>
      <c r="C74" s="587">
        <v>29.845559999999999</v>
      </c>
      <c r="D74" s="588">
        <v>7.272421197591</v>
      </c>
      <c r="E74" s="589">
        <v>1.3221714649980001</v>
      </c>
      <c r="F74" s="587">
        <v>28.030703429812</v>
      </c>
      <c r="G74" s="588">
        <v>4.6717839049679997</v>
      </c>
      <c r="H74" s="590">
        <v>2.4056299999999999</v>
      </c>
      <c r="I74" s="587">
        <v>5.6091499999999996</v>
      </c>
      <c r="J74" s="588">
        <v>0.93736609503099999</v>
      </c>
      <c r="K74" s="591">
        <v>0.20010735777800001</v>
      </c>
    </row>
    <row r="75" spans="1:11" ht="14.4" customHeight="1" thickBot="1" x14ac:dyDescent="0.35">
      <c r="A75" s="608" t="s">
        <v>367</v>
      </c>
      <c r="B75" s="592">
        <v>26.840187596137</v>
      </c>
      <c r="C75" s="592">
        <v>38.220759999999999</v>
      </c>
      <c r="D75" s="593">
        <v>11.380572403862001</v>
      </c>
      <c r="E75" s="599">
        <v>1.424012401668</v>
      </c>
      <c r="F75" s="592">
        <v>36.885592343615997</v>
      </c>
      <c r="G75" s="593">
        <v>6.1475987239360004</v>
      </c>
      <c r="H75" s="595">
        <v>1.6262399999999999</v>
      </c>
      <c r="I75" s="592">
        <v>8.4217200000000005</v>
      </c>
      <c r="J75" s="593">
        <v>2.2741212760630001</v>
      </c>
      <c r="K75" s="600">
        <v>0.228320042187</v>
      </c>
    </row>
    <row r="76" spans="1:11" ht="14.4" customHeight="1" thickBot="1" x14ac:dyDescent="0.35">
      <c r="A76" s="609" t="s">
        <v>368</v>
      </c>
      <c r="B76" s="587">
        <v>19.994809029540001</v>
      </c>
      <c r="C76" s="587">
        <v>19.98</v>
      </c>
      <c r="D76" s="588">
        <v>-1.4809029539999999E-2</v>
      </c>
      <c r="E76" s="589">
        <v>0.99925935628899998</v>
      </c>
      <c r="F76" s="587">
        <v>20.187990771898999</v>
      </c>
      <c r="G76" s="588">
        <v>3.3646651286489999</v>
      </c>
      <c r="H76" s="590">
        <v>4.9406564584124654E-324</v>
      </c>
      <c r="I76" s="587">
        <v>4.9950000000000001</v>
      </c>
      <c r="J76" s="588">
        <v>1.6303348713500001</v>
      </c>
      <c r="K76" s="591">
        <v>0.247424325503</v>
      </c>
    </row>
    <row r="77" spans="1:11" ht="14.4" customHeight="1" thickBot="1" x14ac:dyDescent="0.35">
      <c r="A77" s="609" t="s">
        <v>369</v>
      </c>
      <c r="B77" s="587">
        <v>6.8453785665959996</v>
      </c>
      <c r="C77" s="587">
        <v>18.240760000000002</v>
      </c>
      <c r="D77" s="588">
        <v>11.395381433402999</v>
      </c>
      <c r="E77" s="589">
        <v>2.6646824310060002</v>
      </c>
      <c r="F77" s="587">
        <v>16.697601571717001</v>
      </c>
      <c r="G77" s="588">
        <v>2.7829335952859999</v>
      </c>
      <c r="H77" s="590">
        <v>1.6262399999999999</v>
      </c>
      <c r="I77" s="587">
        <v>3.42672</v>
      </c>
      <c r="J77" s="588">
        <v>0.64378640471299997</v>
      </c>
      <c r="K77" s="591">
        <v>0.20522228808000001</v>
      </c>
    </row>
    <row r="78" spans="1:11" ht="14.4" customHeight="1" thickBot="1" x14ac:dyDescent="0.35">
      <c r="A78" s="608" t="s">
        <v>370</v>
      </c>
      <c r="B78" s="592">
        <v>653.95690644273304</v>
      </c>
      <c r="C78" s="592">
        <v>652.24819000000002</v>
      </c>
      <c r="D78" s="593">
        <v>-1.7087164427320001</v>
      </c>
      <c r="E78" s="599">
        <v>0.99738711155699999</v>
      </c>
      <c r="F78" s="592">
        <v>654.52819467786196</v>
      </c>
      <c r="G78" s="593">
        <v>109.08803244631</v>
      </c>
      <c r="H78" s="595">
        <v>2.50664</v>
      </c>
      <c r="I78" s="592">
        <v>53.95626</v>
      </c>
      <c r="J78" s="593">
        <v>-55.131772446310002</v>
      </c>
      <c r="K78" s="600">
        <v>8.2435348756999996E-2</v>
      </c>
    </row>
    <row r="79" spans="1:11" ht="14.4" customHeight="1" thickBot="1" x14ac:dyDescent="0.35">
      <c r="A79" s="609" t="s">
        <v>371</v>
      </c>
      <c r="B79" s="587">
        <v>625.00063463737104</v>
      </c>
      <c r="C79" s="587">
        <v>626.47367999999994</v>
      </c>
      <c r="D79" s="588">
        <v>1.473045362628</v>
      </c>
      <c r="E79" s="589">
        <v>1.0023568701859999</v>
      </c>
      <c r="F79" s="587">
        <v>629.59175204625205</v>
      </c>
      <c r="G79" s="588">
        <v>104.931958674375</v>
      </c>
      <c r="H79" s="590">
        <v>4.9406564584124654E-324</v>
      </c>
      <c r="I79" s="587">
        <v>48.835520000000002</v>
      </c>
      <c r="J79" s="588">
        <v>-56.096438674375001</v>
      </c>
      <c r="K79" s="591">
        <v>7.7566962783000001E-2</v>
      </c>
    </row>
    <row r="80" spans="1:11" ht="14.4" customHeight="1" thickBot="1" x14ac:dyDescent="0.35">
      <c r="A80" s="609" t="s">
        <v>372</v>
      </c>
      <c r="B80" s="587">
        <v>0.53570280247000002</v>
      </c>
      <c r="C80" s="587">
        <v>0.72799999999999998</v>
      </c>
      <c r="D80" s="588">
        <v>0.19229719752900001</v>
      </c>
      <c r="E80" s="589">
        <v>1.3589624632199999</v>
      </c>
      <c r="F80" s="587">
        <v>0.62353259996300003</v>
      </c>
      <c r="G80" s="588">
        <v>0.10392209999300001</v>
      </c>
      <c r="H80" s="590">
        <v>0.48499999999999999</v>
      </c>
      <c r="I80" s="587">
        <v>0.48499999999999999</v>
      </c>
      <c r="J80" s="588">
        <v>0.381077900006</v>
      </c>
      <c r="K80" s="591">
        <v>0.77782621153800002</v>
      </c>
    </row>
    <row r="81" spans="1:11" ht="14.4" customHeight="1" thickBot="1" x14ac:dyDescent="0.35">
      <c r="A81" s="609" t="s">
        <v>373</v>
      </c>
      <c r="B81" s="587">
        <v>28.420569002890002</v>
      </c>
      <c r="C81" s="587">
        <v>25.046510000000001</v>
      </c>
      <c r="D81" s="588">
        <v>-3.3740590028900002</v>
      </c>
      <c r="E81" s="589">
        <v>0.88128108896900004</v>
      </c>
      <c r="F81" s="587">
        <v>24.312910031645998</v>
      </c>
      <c r="G81" s="588">
        <v>4.052151671941</v>
      </c>
      <c r="H81" s="590">
        <v>2.0216400000000001</v>
      </c>
      <c r="I81" s="587">
        <v>4.6357400000000002</v>
      </c>
      <c r="J81" s="588">
        <v>0.58358832805799998</v>
      </c>
      <c r="K81" s="591">
        <v>0.190669894881</v>
      </c>
    </row>
    <row r="82" spans="1:11" ht="14.4" customHeight="1" thickBot="1" x14ac:dyDescent="0.35">
      <c r="A82" s="608" t="s">
        <v>374</v>
      </c>
      <c r="B82" s="592">
        <v>95.466964061100001</v>
      </c>
      <c r="C82" s="592">
        <v>124.62665</v>
      </c>
      <c r="D82" s="593">
        <v>29.159685938900001</v>
      </c>
      <c r="E82" s="599">
        <v>1.305442686123</v>
      </c>
      <c r="F82" s="592">
        <v>133.141778236959</v>
      </c>
      <c r="G82" s="593">
        <v>22.190296372826001</v>
      </c>
      <c r="H82" s="595">
        <v>1.51492</v>
      </c>
      <c r="I82" s="592">
        <v>45.622920000000001</v>
      </c>
      <c r="J82" s="593">
        <v>23.432623627173001</v>
      </c>
      <c r="K82" s="600">
        <v>0.342664193043</v>
      </c>
    </row>
    <row r="83" spans="1:11" ht="14.4" customHeight="1" thickBot="1" x14ac:dyDescent="0.35">
      <c r="A83" s="609" t="s">
        <v>375</v>
      </c>
      <c r="B83" s="587">
        <v>0</v>
      </c>
      <c r="C83" s="587">
        <v>4.9406564584124654E-324</v>
      </c>
      <c r="D83" s="588">
        <v>4.9406564584124654E-324</v>
      </c>
      <c r="E83" s="597" t="s">
        <v>299</v>
      </c>
      <c r="F83" s="587">
        <v>4.9406564584124654E-324</v>
      </c>
      <c r="G83" s="588">
        <v>0</v>
      </c>
      <c r="H83" s="590">
        <v>4.9406564584124654E-324</v>
      </c>
      <c r="I83" s="587">
        <v>44.107999999999997</v>
      </c>
      <c r="J83" s="588">
        <v>44.107999999999997</v>
      </c>
      <c r="K83" s="598" t="s">
        <v>305</v>
      </c>
    </row>
    <row r="84" spans="1:11" ht="14.4" customHeight="1" thickBot="1" x14ac:dyDescent="0.35">
      <c r="A84" s="609" t="s">
        <v>376</v>
      </c>
      <c r="B84" s="587">
        <v>37.218345713863002</v>
      </c>
      <c r="C84" s="587">
        <v>47.160290000000003</v>
      </c>
      <c r="D84" s="588">
        <v>9.9419442861359997</v>
      </c>
      <c r="E84" s="589">
        <v>1.267124830387</v>
      </c>
      <c r="F84" s="587">
        <v>46.625660013356999</v>
      </c>
      <c r="G84" s="588">
        <v>7.7709433355590001</v>
      </c>
      <c r="H84" s="590">
        <v>4.9406564584124654E-324</v>
      </c>
      <c r="I84" s="587">
        <v>9.8813129168249309E-324</v>
      </c>
      <c r="J84" s="588">
        <v>-7.7709433355590001</v>
      </c>
      <c r="K84" s="591">
        <v>0</v>
      </c>
    </row>
    <row r="85" spans="1:11" ht="14.4" customHeight="1" thickBot="1" x14ac:dyDescent="0.35">
      <c r="A85" s="609" t="s">
        <v>377</v>
      </c>
      <c r="B85" s="587">
        <v>55.971129591576002</v>
      </c>
      <c r="C85" s="587">
        <v>57.805140000000002</v>
      </c>
      <c r="D85" s="588">
        <v>1.834010408423</v>
      </c>
      <c r="E85" s="589">
        <v>1.0327670787030001</v>
      </c>
      <c r="F85" s="587">
        <v>67.024415921620005</v>
      </c>
      <c r="G85" s="588">
        <v>11.170735986936</v>
      </c>
      <c r="H85" s="590">
        <v>4.9406564584124654E-324</v>
      </c>
      <c r="I85" s="587">
        <v>9.8813129168249309E-324</v>
      </c>
      <c r="J85" s="588">
        <v>-11.170735986936</v>
      </c>
      <c r="K85" s="591">
        <v>0</v>
      </c>
    </row>
    <row r="86" spans="1:11" ht="14.4" customHeight="1" thickBot="1" x14ac:dyDescent="0.35">
      <c r="A86" s="609" t="s">
        <v>378</v>
      </c>
      <c r="B86" s="587">
        <v>2.2774887556590002</v>
      </c>
      <c r="C86" s="587">
        <v>15.75698</v>
      </c>
      <c r="D86" s="588">
        <v>13.47949124434</v>
      </c>
      <c r="E86" s="589">
        <v>6.9185764192430002</v>
      </c>
      <c r="F86" s="587">
        <v>14.886733534288</v>
      </c>
      <c r="G86" s="588">
        <v>2.4811222557139998</v>
      </c>
      <c r="H86" s="590">
        <v>0.38719999999999999</v>
      </c>
      <c r="I86" s="587">
        <v>0.38719999999999999</v>
      </c>
      <c r="J86" s="588">
        <v>-2.0939222557139998</v>
      </c>
      <c r="K86" s="591">
        <v>2.6009735385999998E-2</v>
      </c>
    </row>
    <row r="87" spans="1:11" ht="14.4" customHeight="1" thickBot="1" x14ac:dyDescent="0.35">
      <c r="A87" s="609" t="s">
        <v>379</v>
      </c>
      <c r="B87" s="587">
        <v>4.9406564584124654E-324</v>
      </c>
      <c r="C87" s="587">
        <v>3.9042400000000002</v>
      </c>
      <c r="D87" s="588">
        <v>3.9042400000000002</v>
      </c>
      <c r="E87" s="597" t="s">
        <v>305</v>
      </c>
      <c r="F87" s="587">
        <v>4.6049687676920001</v>
      </c>
      <c r="G87" s="588">
        <v>0.76749479461500003</v>
      </c>
      <c r="H87" s="590">
        <v>1.1277200000000001</v>
      </c>
      <c r="I87" s="587">
        <v>1.1277200000000001</v>
      </c>
      <c r="J87" s="588">
        <v>0.36022520538399999</v>
      </c>
      <c r="K87" s="591">
        <v>0.24489199751099999</v>
      </c>
    </row>
    <row r="88" spans="1:11" ht="14.4" customHeight="1" thickBot="1" x14ac:dyDescent="0.35">
      <c r="A88" s="608" t="s">
        <v>380</v>
      </c>
      <c r="B88" s="592">
        <v>0</v>
      </c>
      <c r="C88" s="592">
        <v>10.838229999999999</v>
      </c>
      <c r="D88" s="593">
        <v>10.838229999999999</v>
      </c>
      <c r="E88" s="594" t="s">
        <v>299</v>
      </c>
      <c r="F88" s="592">
        <v>0</v>
      </c>
      <c r="G88" s="593">
        <v>0</v>
      </c>
      <c r="H88" s="595">
        <v>4.9406564584124654E-324</v>
      </c>
      <c r="I88" s="592">
        <v>9.8813129168249309E-324</v>
      </c>
      <c r="J88" s="593">
        <v>9.8813129168249309E-324</v>
      </c>
      <c r="K88" s="596" t="s">
        <v>299</v>
      </c>
    </row>
    <row r="89" spans="1:11" ht="14.4" customHeight="1" thickBot="1" x14ac:dyDescent="0.35">
      <c r="A89" s="609" t="s">
        <v>381</v>
      </c>
      <c r="B89" s="587">
        <v>4.9406564584124654E-324</v>
      </c>
      <c r="C89" s="587">
        <v>0.47499999999999998</v>
      </c>
      <c r="D89" s="588">
        <v>0.47499999999999998</v>
      </c>
      <c r="E89" s="597" t="s">
        <v>305</v>
      </c>
      <c r="F89" s="587">
        <v>0</v>
      </c>
      <c r="G89" s="588">
        <v>0</v>
      </c>
      <c r="H89" s="590">
        <v>4.9406564584124654E-324</v>
      </c>
      <c r="I89" s="587">
        <v>9.8813129168249309E-324</v>
      </c>
      <c r="J89" s="588">
        <v>9.8813129168249309E-324</v>
      </c>
      <c r="K89" s="598" t="s">
        <v>299</v>
      </c>
    </row>
    <row r="90" spans="1:11" ht="14.4" customHeight="1" thickBot="1" x14ac:dyDescent="0.35">
      <c r="A90" s="609" t="s">
        <v>382</v>
      </c>
      <c r="B90" s="587">
        <v>4.9406564584124654E-324</v>
      </c>
      <c r="C90" s="587">
        <v>4.3632299999999997</v>
      </c>
      <c r="D90" s="588">
        <v>4.3632299999999997</v>
      </c>
      <c r="E90" s="597" t="s">
        <v>305</v>
      </c>
      <c r="F90" s="587">
        <v>0</v>
      </c>
      <c r="G90" s="588">
        <v>0</v>
      </c>
      <c r="H90" s="590">
        <v>4.9406564584124654E-324</v>
      </c>
      <c r="I90" s="587">
        <v>9.8813129168249309E-324</v>
      </c>
      <c r="J90" s="588">
        <v>9.8813129168249309E-324</v>
      </c>
      <c r="K90" s="598" t="s">
        <v>299</v>
      </c>
    </row>
    <row r="91" spans="1:11" ht="14.4" customHeight="1" thickBot="1" x14ac:dyDescent="0.35">
      <c r="A91" s="609" t="s">
        <v>383</v>
      </c>
      <c r="B91" s="587">
        <v>0</v>
      </c>
      <c r="C91" s="587">
        <v>6</v>
      </c>
      <c r="D91" s="588">
        <v>6</v>
      </c>
      <c r="E91" s="597" t="s">
        <v>299</v>
      </c>
      <c r="F91" s="587">
        <v>0</v>
      </c>
      <c r="G91" s="588">
        <v>0</v>
      </c>
      <c r="H91" s="590">
        <v>4.9406564584124654E-324</v>
      </c>
      <c r="I91" s="587">
        <v>9.8813129168249309E-324</v>
      </c>
      <c r="J91" s="588">
        <v>9.8813129168249309E-324</v>
      </c>
      <c r="K91" s="598" t="s">
        <v>299</v>
      </c>
    </row>
    <row r="92" spans="1:11" ht="14.4" customHeight="1" thickBot="1" x14ac:dyDescent="0.35">
      <c r="A92" s="606" t="s">
        <v>51</v>
      </c>
      <c r="B92" s="587">
        <v>33443.991001098802</v>
      </c>
      <c r="C92" s="587">
        <v>37390.02433</v>
      </c>
      <c r="D92" s="588">
        <v>3946.0333289012601</v>
      </c>
      <c r="E92" s="589">
        <v>1.11798930722</v>
      </c>
      <c r="F92" s="587">
        <v>37031.182149497297</v>
      </c>
      <c r="G92" s="588">
        <v>6171.8636915828802</v>
      </c>
      <c r="H92" s="590">
        <v>2951.3488699999998</v>
      </c>
      <c r="I92" s="587">
        <v>5843.8123600000099</v>
      </c>
      <c r="J92" s="588">
        <v>-328.05133158286401</v>
      </c>
      <c r="K92" s="591">
        <v>0.157807880299</v>
      </c>
    </row>
    <row r="93" spans="1:11" ht="14.4" customHeight="1" thickBot="1" x14ac:dyDescent="0.35">
      <c r="A93" s="612" t="s">
        <v>384</v>
      </c>
      <c r="B93" s="592">
        <v>24813.999999998599</v>
      </c>
      <c r="C93" s="592">
        <v>27716.780999999999</v>
      </c>
      <c r="D93" s="593">
        <v>2902.7810000013701</v>
      </c>
      <c r="E93" s="599">
        <v>1.116981582977</v>
      </c>
      <c r="F93" s="592">
        <v>27507.999999999502</v>
      </c>
      <c r="G93" s="593">
        <v>4584.6666666665797</v>
      </c>
      <c r="H93" s="595">
        <v>2188.0059999999999</v>
      </c>
      <c r="I93" s="592">
        <v>4333.2640000000101</v>
      </c>
      <c r="J93" s="593">
        <v>-251.402666666573</v>
      </c>
      <c r="K93" s="600">
        <v>0.15752741020700001</v>
      </c>
    </row>
    <row r="94" spans="1:11" ht="14.4" customHeight="1" thickBot="1" x14ac:dyDescent="0.35">
      <c r="A94" s="608" t="s">
        <v>385</v>
      </c>
      <c r="B94" s="592">
        <v>24658.999999998599</v>
      </c>
      <c r="C94" s="592">
        <v>27463.109</v>
      </c>
      <c r="D94" s="593">
        <v>2804.1090000013601</v>
      </c>
      <c r="E94" s="599">
        <v>1.1137154385820001</v>
      </c>
      <c r="F94" s="592">
        <v>27210.999999999502</v>
      </c>
      <c r="G94" s="593">
        <v>4535.1666666665797</v>
      </c>
      <c r="H94" s="595">
        <v>2171.991</v>
      </c>
      <c r="I94" s="592">
        <v>4291.9660000000104</v>
      </c>
      <c r="J94" s="593">
        <v>-243.20066666657399</v>
      </c>
      <c r="K94" s="600">
        <v>0.15772908015100001</v>
      </c>
    </row>
    <row r="95" spans="1:11" ht="14.4" customHeight="1" thickBot="1" x14ac:dyDescent="0.35">
      <c r="A95" s="609" t="s">
        <v>386</v>
      </c>
      <c r="B95" s="587">
        <v>24658.999999998599</v>
      </c>
      <c r="C95" s="587">
        <v>27463.109</v>
      </c>
      <c r="D95" s="588">
        <v>2804.1090000013601</v>
      </c>
      <c r="E95" s="589">
        <v>1.1137154385820001</v>
      </c>
      <c r="F95" s="587">
        <v>27210.999999999502</v>
      </c>
      <c r="G95" s="588">
        <v>4535.1666666665797</v>
      </c>
      <c r="H95" s="590">
        <v>2171.991</v>
      </c>
      <c r="I95" s="587">
        <v>4291.9660000000104</v>
      </c>
      <c r="J95" s="588">
        <v>-243.20066666657399</v>
      </c>
      <c r="K95" s="591">
        <v>0.15772908015100001</v>
      </c>
    </row>
    <row r="96" spans="1:11" ht="14.4" customHeight="1" thickBot="1" x14ac:dyDescent="0.35">
      <c r="A96" s="608" t="s">
        <v>387</v>
      </c>
      <c r="B96" s="592">
        <v>154.99999999999099</v>
      </c>
      <c r="C96" s="592">
        <v>185.92</v>
      </c>
      <c r="D96" s="593">
        <v>30.920000000007999</v>
      </c>
      <c r="E96" s="599">
        <v>1.1994838709669999</v>
      </c>
      <c r="F96" s="592">
        <v>208.99999999999599</v>
      </c>
      <c r="G96" s="593">
        <v>34.833333333332</v>
      </c>
      <c r="H96" s="595">
        <v>10.8</v>
      </c>
      <c r="I96" s="592">
        <v>28.25</v>
      </c>
      <c r="J96" s="593">
        <v>-6.5833333333319999</v>
      </c>
      <c r="K96" s="600">
        <v>0.13516746411399999</v>
      </c>
    </row>
    <row r="97" spans="1:11" ht="14.4" customHeight="1" thickBot="1" x14ac:dyDescent="0.35">
      <c r="A97" s="609" t="s">
        <v>388</v>
      </c>
      <c r="B97" s="587">
        <v>154.99999999999099</v>
      </c>
      <c r="C97" s="587">
        <v>185.92</v>
      </c>
      <c r="D97" s="588">
        <v>30.920000000007999</v>
      </c>
      <c r="E97" s="589">
        <v>1.1994838709669999</v>
      </c>
      <c r="F97" s="587">
        <v>208.99999999999599</v>
      </c>
      <c r="G97" s="588">
        <v>34.833333333332</v>
      </c>
      <c r="H97" s="590">
        <v>10.8</v>
      </c>
      <c r="I97" s="587">
        <v>28.25</v>
      </c>
      <c r="J97" s="588">
        <v>-6.5833333333319999</v>
      </c>
      <c r="K97" s="591">
        <v>0.13516746411399999</v>
      </c>
    </row>
    <row r="98" spans="1:11" ht="14.4" customHeight="1" thickBot="1" x14ac:dyDescent="0.35">
      <c r="A98" s="608" t="s">
        <v>389</v>
      </c>
      <c r="B98" s="592">
        <v>0</v>
      </c>
      <c r="C98" s="592">
        <v>67.751999999999995</v>
      </c>
      <c r="D98" s="593">
        <v>67.751999999999995</v>
      </c>
      <c r="E98" s="594" t="s">
        <v>299</v>
      </c>
      <c r="F98" s="592">
        <v>87.999999999997996</v>
      </c>
      <c r="G98" s="593">
        <v>14.666666666666</v>
      </c>
      <c r="H98" s="595">
        <v>5.2149999999999999</v>
      </c>
      <c r="I98" s="592">
        <v>13.048</v>
      </c>
      <c r="J98" s="593">
        <v>-1.6186666666659999</v>
      </c>
      <c r="K98" s="600">
        <v>0.148272727272</v>
      </c>
    </row>
    <row r="99" spans="1:11" ht="14.4" customHeight="1" thickBot="1" x14ac:dyDescent="0.35">
      <c r="A99" s="609" t="s">
        <v>390</v>
      </c>
      <c r="B99" s="587">
        <v>0</v>
      </c>
      <c r="C99" s="587">
        <v>67.751999999999995</v>
      </c>
      <c r="D99" s="588">
        <v>67.751999999999995</v>
      </c>
      <c r="E99" s="597" t="s">
        <v>299</v>
      </c>
      <c r="F99" s="587">
        <v>87.999999999997996</v>
      </c>
      <c r="G99" s="588">
        <v>14.666666666666</v>
      </c>
      <c r="H99" s="590">
        <v>5.2149999999999999</v>
      </c>
      <c r="I99" s="587">
        <v>13.048</v>
      </c>
      <c r="J99" s="588">
        <v>-1.6186666666659999</v>
      </c>
      <c r="K99" s="591">
        <v>0.148272727272</v>
      </c>
    </row>
    <row r="100" spans="1:11" ht="14.4" customHeight="1" thickBot="1" x14ac:dyDescent="0.35">
      <c r="A100" s="607" t="s">
        <v>391</v>
      </c>
      <c r="B100" s="587">
        <v>8383.9910011001393</v>
      </c>
      <c r="C100" s="587">
        <v>9397.9375500000097</v>
      </c>
      <c r="D100" s="588">
        <v>1013.94654889987</v>
      </c>
      <c r="E100" s="589">
        <v>1.120938410927</v>
      </c>
      <c r="F100" s="587">
        <v>9252.1821494977794</v>
      </c>
      <c r="G100" s="588">
        <v>1542.0303582496299</v>
      </c>
      <c r="H100" s="590">
        <v>741.56933000000004</v>
      </c>
      <c r="I100" s="587">
        <v>1467.4973299999999</v>
      </c>
      <c r="J100" s="588">
        <v>-74.533028249625005</v>
      </c>
      <c r="K100" s="591">
        <v>0.15861094240099999</v>
      </c>
    </row>
    <row r="101" spans="1:11" ht="14.4" customHeight="1" thickBot="1" x14ac:dyDescent="0.35">
      <c r="A101" s="608" t="s">
        <v>392</v>
      </c>
      <c r="B101" s="592">
        <v>2218.9999829205399</v>
      </c>
      <c r="C101" s="592">
        <v>2486.0432799999999</v>
      </c>
      <c r="D101" s="593">
        <v>267.04329707945999</v>
      </c>
      <c r="E101" s="599">
        <v>1.1203439833860001</v>
      </c>
      <c r="F101" s="592">
        <v>2449.1821494979199</v>
      </c>
      <c r="G101" s="593">
        <v>408.19702491631898</v>
      </c>
      <c r="H101" s="595">
        <v>196.23482999999999</v>
      </c>
      <c r="I101" s="592">
        <v>388.16983000000101</v>
      </c>
      <c r="J101" s="593">
        <v>-20.027194916317999</v>
      </c>
      <c r="K101" s="600">
        <v>0.158489571745</v>
      </c>
    </row>
    <row r="102" spans="1:11" ht="14.4" customHeight="1" thickBot="1" x14ac:dyDescent="0.35">
      <c r="A102" s="609" t="s">
        <v>393</v>
      </c>
      <c r="B102" s="587">
        <v>2218.9999829205399</v>
      </c>
      <c r="C102" s="587">
        <v>2486.0432799999999</v>
      </c>
      <c r="D102" s="588">
        <v>267.04329707945999</v>
      </c>
      <c r="E102" s="589">
        <v>1.1203439833860001</v>
      </c>
      <c r="F102" s="587">
        <v>2449.1821494979199</v>
      </c>
      <c r="G102" s="588">
        <v>408.19702491631898</v>
      </c>
      <c r="H102" s="590">
        <v>196.23482999999999</v>
      </c>
      <c r="I102" s="587">
        <v>388.16983000000101</v>
      </c>
      <c r="J102" s="588">
        <v>-20.027194916317999</v>
      </c>
      <c r="K102" s="591">
        <v>0.158489571745</v>
      </c>
    </row>
    <row r="103" spans="1:11" ht="14.4" customHeight="1" thickBot="1" x14ac:dyDescent="0.35">
      <c r="A103" s="608" t="s">
        <v>394</v>
      </c>
      <c r="B103" s="592">
        <v>6164.9910181796004</v>
      </c>
      <c r="C103" s="592">
        <v>6911.8942699999998</v>
      </c>
      <c r="D103" s="593">
        <v>746.90325182040704</v>
      </c>
      <c r="E103" s="599">
        <v>1.1211523665830001</v>
      </c>
      <c r="F103" s="592">
        <v>6802.9999999998599</v>
      </c>
      <c r="G103" s="593">
        <v>1133.8333333333101</v>
      </c>
      <c r="H103" s="595">
        <v>545.33450000000005</v>
      </c>
      <c r="I103" s="592">
        <v>1079.3275000000001</v>
      </c>
      <c r="J103" s="593">
        <v>-54.505833333307002</v>
      </c>
      <c r="K103" s="600">
        <v>0.15865463765900001</v>
      </c>
    </row>
    <row r="104" spans="1:11" ht="14.4" customHeight="1" thickBot="1" x14ac:dyDescent="0.35">
      <c r="A104" s="609" t="s">
        <v>395</v>
      </c>
      <c r="B104" s="587">
        <v>6164.9910181796004</v>
      </c>
      <c r="C104" s="587">
        <v>6911.8942699999998</v>
      </c>
      <c r="D104" s="588">
        <v>746.90325182040704</v>
      </c>
      <c r="E104" s="589">
        <v>1.1211523665830001</v>
      </c>
      <c r="F104" s="587">
        <v>6802.9999999998599</v>
      </c>
      <c r="G104" s="588">
        <v>1133.8333333333101</v>
      </c>
      <c r="H104" s="590">
        <v>545.33450000000005</v>
      </c>
      <c r="I104" s="587">
        <v>1079.3275000000001</v>
      </c>
      <c r="J104" s="588">
        <v>-54.505833333307002</v>
      </c>
      <c r="K104" s="591">
        <v>0.15865463765900001</v>
      </c>
    </row>
    <row r="105" spans="1:11" ht="14.4" customHeight="1" thickBot="1" x14ac:dyDescent="0.35">
      <c r="A105" s="607" t="s">
        <v>396</v>
      </c>
      <c r="B105" s="587">
        <v>245.99999999998701</v>
      </c>
      <c r="C105" s="587">
        <v>275.30578000000003</v>
      </c>
      <c r="D105" s="588">
        <v>29.305780000013002</v>
      </c>
      <c r="E105" s="589">
        <v>1.1191291869910001</v>
      </c>
      <c r="F105" s="587">
        <v>270.999999999995</v>
      </c>
      <c r="G105" s="588">
        <v>45.166666666665002</v>
      </c>
      <c r="H105" s="590">
        <v>21.773540000000001</v>
      </c>
      <c r="I105" s="587">
        <v>43.051029999999997</v>
      </c>
      <c r="J105" s="588">
        <v>-2.1156366666649999</v>
      </c>
      <c r="K105" s="591">
        <v>0.15885988929799999</v>
      </c>
    </row>
    <row r="106" spans="1:11" ht="14.4" customHeight="1" thickBot="1" x14ac:dyDescent="0.35">
      <c r="A106" s="608" t="s">
        <v>397</v>
      </c>
      <c r="B106" s="592">
        <v>245.99999999998701</v>
      </c>
      <c r="C106" s="592">
        <v>275.30578000000003</v>
      </c>
      <c r="D106" s="593">
        <v>29.305780000013002</v>
      </c>
      <c r="E106" s="599">
        <v>1.1191291869910001</v>
      </c>
      <c r="F106" s="592">
        <v>270.999999999995</v>
      </c>
      <c r="G106" s="593">
        <v>45.166666666665002</v>
      </c>
      <c r="H106" s="595">
        <v>21.773540000000001</v>
      </c>
      <c r="I106" s="592">
        <v>43.051029999999997</v>
      </c>
      <c r="J106" s="593">
        <v>-2.1156366666649999</v>
      </c>
      <c r="K106" s="600">
        <v>0.15885988929799999</v>
      </c>
    </row>
    <row r="107" spans="1:11" ht="14.4" customHeight="1" thickBot="1" x14ac:dyDescent="0.35">
      <c r="A107" s="609" t="s">
        <v>398</v>
      </c>
      <c r="B107" s="587">
        <v>245.99999999998701</v>
      </c>
      <c r="C107" s="587">
        <v>275.30578000000003</v>
      </c>
      <c r="D107" s="588">
        <v>29.305780000013002</v>
      </c>
      <c r="E107" s="589">
        <v>1.1191291869910001</v>
      </c>
      <c r="F107" s="587">
        <v>270.999999999995</v>
      </c>
      <c r="G107" s="588">
        <v>45.166666666665002</v>
      </c>
      <c r="H107" s="590">
        <v>21.773540000000001</v>
      </c>
      <c r="I107" s="587">
        <v>43.051029999999997</v>
      </c>
      <c r="J107" s="588">
        <v>-2.1156366666649999</v>
      </c>
      <c r="K107" s="591">
        <v>0.15885988929799999</v>
      </c>
    </row>
    <row r="108" spans="1:11" ht="14.4" customHeight="1" thickBot="1" x14ac:dyDescent="0.35">
      <c r="A108" s="606" t="s">
        <v>399</v>
      </c>
      <c r="B108" s="587">
        <v>0</v>
      </c>
      <c r="C108" s="587">
        <v>683.12969999999996</v>
      </c>
      <c r="D108" s="588">
        <v>683.12969999999996</v>
      </c>
      <c r="E108" s="597" t="s">
        <v>299</v>
      </c>
      <c r="F108" s="587">
        <v>0</v>
      </c>
      <c r="G108" s="588">
        <v>0</v>
      </c>
      <c r="H108" s="590">
        <v>15.63696</v>
      </c>
      <c r="I108" s="587">
        <v>54.527459999999998</v>
      </c>
      <c r="J108" s="588">
        <v>54.527459999999998</v>
      </c>
      <c r="K108" s="598" t="s">
        <v>299</v>
      </c>
    </row>
    <row r="109" spans="1:11" ht="14.4" customHeight="1" thickBot="1" x14ac:dyDescent="0.35">
      <c r="A109" s="607" t="s">
        <v>400</v>
      </c>
      <c r="B109" s="587">
        <v>0</v>
      </c>
      <c r="C109" s="587">
        <v>261.471</v>
      </c>
      <c r="D109" s="588">
        <v>261.471</v>
      </c>
      <c r="E109" s="597" t="s">
        <v>299</v>
      </c>
      <c r="F109" s="587">
        <v>0</v>
      </c>
      <c r="G109" s="588">
        <v>0</v>
      </c>
      <c r="H109" s="590">
        <v>4.9406564584124654E-324</v>
      </c>
      <c r="I109" s="587">
        <v>9.8813129168249309E-324</v>
      </c>
      <c r="J109" s="588">
        <v>9.8813129168249309E-324</v>
      </c>
      <c r="K109" s="598" t="s">
        <v>299</v>
      </c>
    </row>
    <row r="110" spans="1:11" ht="14.4" customHeight="1" thickBot="1" x14ac:dyDescent="0.35">
      <c r="A110" s="608" t="s">
        <v>401</v>
      </c>
      <c r="B110" s="592">
        <v>0</v>
      </c>
      <c r="C110" s="592">
        <v>261.471</v>
      </c>
      <c r="D110" s="593">
        <v>261.471</v>
      </c>
      <c r="E110" s="594" t="s">
        <v>299</v>
      </c>
      <c r="F110" s="592">
        <v>0</v>
      </c>
      <c r="G110" s="593">
        <v>0</v>
      </c>
      <c r="H110" s="595">
        <v>4.9406564584124654E-324</v>
      </c>
      <c r="I110" s="592">
        <v>9.8813129168249309E-324</v>
      </c>
      <c r="J110" s="593">
        <v>9.8813129168249309E-324</v>
      </c>
      <c r="K110" s="596" t="s">
        <v>299</v>
      </c>
    </row>
    <row r="111" spans="1:11" ht="14.4" customHeight="1" thickBot="1" x14ac:dyDescent="0.35">
      <c r="A111" s="609" t="s">
        <v>402</v>
      </c>
      <c r="B111" s="587">
        <v>0</v>
      </c>
      <c r="C111" s="587">
        <v>261.471</v>
      </c>
      <c r="D111" s="588">
        <v>261.471</v>
      </c>
      <c r="E111" s="597" t="s">
        <v>299</v>
      </c>
      <c r="F111" s="587">
        <v>0</v>
      </c>
      <c r="G111" s="588">
        <v>0</v>
      </c>
      <c r="H111" s="590">
        <v>4.9406564584124654E-324</v>
      </c>
      <c r="I111" s="587">
        <v>9.8813129168249309E-324</v>
      </c>
      <c r="J111" s="588">
        <v>9.8813129168249309E-324</v>
      </c>
      <c r="K111" s="598" t="s">
        <v>299</v>
      </c>
    </row>
    <row r="112" spans="1:11" ht="14.4" customHeight="1" thickBot="1" x14ac:dyDescent="0.35">
      <c r="A112" s="607" t="s">
        <v>403</v>
      </c>
      <c r="B112" s="587">
        <v>0</v>
      </c>
      <c r="C112" s="587">
        <v>421.65870000000001</v>
      </c>
      <c r="D112" s="588">
        <v>421.65870000000001</v>
      </c>
      <c r="E112" s="597" t="s">
        <v>299</v>
      </c>
      <c r="F112" s="587">
        <v>0</v>
      </c>
      <c r="G112" s="588">
        <v>0</v>
      </c>
      <c r="H112" s="590">
        <v>15.63696</v>
      </c>
      <c r="I112" s="587">
        <v>54.527459999999998</v>
      </c>
      <c r="J112" s="588">
        <v>54.527459999999998</v>
      </c>
      <c r="K112" s="598" t="s">
        <v>299</v>
      </c>
    </row>
    <row r="113" spans="1:11" ht="14.4" customHeight="1" thickBot="1" x14ac:dyDescent="0.35">
      <c r="A113" s="608" t="s">
        <v>404</v>
      </c>
      <c r="B113" s="592">
        <v>0</v>
      </c>
      <c r="C113" s="592">
        <v>286.66969999999998</v>
      </c>
      <c r="D113" s="593">
        <v>286.66969999999998</v>
      </c>
      <c r="E113" s="594" t="s">
        <v>299</v>
      </c>
      <c r="F113" s="592">
        <v>0</v>
      </c>
      <c r="G113" s="593">
        <v>0</v>
      </c>
      <c r="H113" s="595">
        <v>15.63696</v>
      </c>
      <c r="I113" s="592">
        <v>54.527459999999998</v>
      </c>
      <c r="J113" s="593">
        <v>54.527459999999998</v>
      </c>
      <c r="K113" s="596" t="s">
        <v>299</v>
      </c>
    </row>
    <row r="114" spans="1:11" ht="14.4" customHeight="1" thickBot="1" x14ac:dyDescent="0.35">
      <c r="A114" s="609" t="s">
        <v>405</v>
      </c>
      <c r="B114" s="587">
        <v>0</v>
      </c>
      <c r="C114" s="587">
        <v>10.036199999999999</v>
      </c>
      <c r="D114" s="588">
        <v>10.036199999999999</v>
      </c>
      <c r="E114" s="597" t="s">
        <v>299</v>
      </c>
      <c r="F114" s="587">
        <v>0</v>
      </c>
      <c r="G114" s="588">
        <v>0</v>
      </c>
      <c r="H114" s="590">
        <v>7.3339600000000003</v>
      </c>
      <c r="I114" s="587">
        <v>7.3339600000000003</v>
      </c>
      <c r="J114" s="588">
        <v>7.3339600000000003</v>
      </c>
      <c r="K114" s="598" t="s">
        <v>299</v>
      </c>
    </row>
    <row r="115" spans="1:11" ht="14.4" customHeight="1" thickBot="1" x14ac:dyDescent="0.35">
      <c r="A115" s="609" t="s">
        <v>406</v>
      </c>
      <c r="B115" s="587">
        <v>0</v>
      </c>
      <c r="C115" s="587">
        <v>-0.47499999999999998</v>
      </c>
      <c r="D115" s="588">
        <v>-0.47499999999999998</v>
      </c>
      <c r="E115" s="597" t="s">
        <v>299</v>
      </c>
      <c r="F115" s="587">
        <v>0</v>
      </c>
      <c r="G115" s="588">
        <v>0</v>
      </c>
      <c r="H115" s="590">
        <v>4.9406564584124654E-324</v>
      </c>
      <c r="I115" s="587">
        <v>9.8813129168249309E-324</v>
      </c>
      <c r="J115" s="588">
        <v>9.8813129168249309E-324</v>
      </c>
      <c r="K115" s="598" t="s">
        <v>299</v>
      </c>
    </row>
    <row r="116" spans="1:11" ht="14.4" customHeight="1" thickBot="1" x14ac:dyDescent="0.35">
      <c r="A116" s="609" t="s">
        <v>407</v>
      </c>
      <c r="B116" s="587">
        <v>0</v>
      </c>
      <c r="C116" s="587">
        <v>86.786000000000001</v>
      </c>
      <c r="D116" s="588">
        <v>86.786000000000001</v>
      </c>
      <c r="E116" s="597" t="s">
        <v>299</v>
      </c>
      <c r="F116" s="587">
        <v>0</v>
      </c>
      <c r="G116" s="588">
        <v>0</v>
      </c>
      <c r="H116" s="590">
        <v>8.3030000000000008</v>
      </c>
      <c r="I116" s="587">
        <v>8.3030000000000008</v>
      </c>
      <c r="J116" s="588">
        <v>8.3030000000000008</v>
      </c>
      <c r="K116" s="598" t="s">
        <v>299</v>
      </c>
    </row>
    <row r="117" spans="1:11" ht="14.4" customHeight="1" thickBot="1" x14ac:dyDescent="0.35">
      <c r="A117" s="609" t="s">
        <v>408</v>
      </c>
      <c r="B117" s="587">
        <v>0</v>
      </c>
      <c r="C117" s="587">
        <v>190.1225</v>
      </c>
      <c r="D117" s="588">
        <v>190.1225</v>
      </c>
      <c r="E117" s="597" t="s">
        <v>299</v>
      </c>
      <c r="F117" s="587">
        <v>0</v>
      </c>
      <c r="G117" s="588">
        <v>0</v>
      </c>
      <c r="H117" s="590">
        <v>4.9406564584124654E-324</v>
      </c>
      <c r="I117" s="587">
        <v>38.890500000000003</v>
      </c>
      <c r="J117" s="588">
        <v>38.890500000000003</v>
      </c>
      <c r="K117" s="598" t="s">
        <v>299</v>
      </c>
    </row>
    <row r="118" spans="1:11" ht="14.4" customHeight="1" thickBot="1" x14ac:dyDescent="0.35">
      <c r="A118" s="609" t="s">
        <v>409</v>
      </c>
      <c r="B118" s="587">
        <v>4.9406564584124654E-324</v>
      </c>
      <c r="C118" s="587">
        <v>0.2</v>
      </c>
      <c r="D118" s="588">
        <v>0.2</v>
      </c>
      <c r="E118" s="597" t="s">
        <v>305</v>
      </c>
      <c r="F118" s="587">
        <v>0</v>
      </c>
      <c r="G118" s="588">
        <v>0</v>
      </c>
      <c r="H118" s="590">
        <v>4.9406564584124654E-324</v>
      </c>
      <c r="I118" s="587">
        <v>9.8813129168249309E-324</v>
      </c>
      <c r="J118" s="588">
        <v>9.8813129168249309E-324</v>
      </c>
      <c r="K118" s="598" t="s">
        <v>299</v>
      </c>
    </row>
    <row r="119" spans="1:11" ht="14.4" customHeight="1" thickBot="1" x14ac:dyDescent="0.35">
      <c r="A119" s="608" t="s">
        <v>410</v>
      </c>
      <c r="B119" s="592">
        <v>4.9406564584124654E-324</v>
      </c>
      <c r="C119" s="592">
        <v>0.87399999999900002</v>
      </c>
      <c r="D119" s="593">
        <v>0.87399999999900002</v>
      </c>
      <c r="E119" s="594" t="s">
        <v>305</v>
      </c>
      <c r="F119" s="592">
        <v>0</v>
      </c>
      <c r="G119" s="593">
        <v>0</v>
      </c>
      <c r="H119" s="595">
        <v>4.9406564584124654E-324</v>
      </c>
      <c r="I119" s="592">
        <v>9.8813129168249309E-324</v>
      </c>
      <c r="J119" s="593">
        <v>9.8813129168249309E-324</v>
      </c>
      <c r="K119" s="596" t="s">
        <v>299</v>
      </c>
    </row>
    <row r="120" spans="1:11" ht="14.4" customHeight="1" thickBot="1" x14ac:dyDescent="0.35">
      <c r="A120" s="609" t="s">
        <v>411</v>
      </c>
      <c r="B120" s="587">
        <v>4.9406564584124654E-324</v>
      </c>
      <c r="C120" s="587">
        <v>0.87399999999900002</v>
      </c>
      <c r="D120" s="588">
        <v>0.87399999999900002</v>
      </c>
      <c r="E120" s="597" t="s">
        <v>305</v>
      </c>
      <c r="F120" s="587">
        <v>0</v>
      </c>
      <c r="G120" s="588">
        <v>0</v>
      </c>
      <c r="H120" s="590">
        <v>4.9406564584124654E-324</v>
      </c>
      <c r="I120" s="587">
        <v>9.8813129168249309E-324</v>
      </c>
      <c r="J120" s="588">
        <v>9.8813129168249309E-324</v>
      </c>
      <c r="K120" s="598" t="s">
        <v>299</v>
      </c>
    </row>
    <row r="121" spans="1:11" ht="14.4" customHeight="1" thickBot="1" x14ac:dyDescent="0.35">
      <c r="A121" s="611" t="s">
        <v>412</v>
      </c>
      <c r="B121" s="587">
        <v>0</v>
      </c>
      <c r="C121" s="587">
        <v>120.91500000000001</v>
      </c>
      <c r="D121" s="588">
        <v>120.91500000000001</v>
      </c>
      <c r="E121" s="597" t="s">
        <v>299</v>
      </c>
      <c r="F121" s="587">
        <v>0</v>
      </c>
      <c r="G121" s="588">
        <v>0</v>
      </c>
      <c r="H121" s="590">
        <v>4.9406564584124654E-324</v>
      </c>
      <c r="I121" s="587">
        <v>9.8813129168249309E-324</v>
      </c>
      <c r="J121" s="588">
        <v>9.8813129168249309E-324</v>
      </c>
      <c r="K121" s="598" t="s">
        <v>299</v>
      </c>
    </row>
    <row r="122" spans="1:11" ht="14.4" customHeight="1" thickBot="1" x14ac:dyDescent="0.35">
      <c r="A122" s="609" t="s">
        <v>413</v>
      </c>
      <c r="B122" s="587">
        <v>0</v>
      </c>
      <c r="C122" s="587">
        <v>120.91500000000001</v>
      </c>
      <c r="D122" s="588">
        <v>120.91500000000001</v>
      </c>
      <c r="E122" s="597" t="s">
        <v>299</v>
      </c>
      <c r="F122" s="587">
        <v>0</v>
      </c>
      <c r="G122" s="588">
        <v>0</v>
      </c>
      <c r="H122" s="590">
        <v>4.9406564584124654E-324</v>
      </c>
      <c r="I122" s="587">
        <v>9.8813129168249309E-324</v>
      </c>
      <c r="J122" s="588">
        <v>9.8813129168249309E-324</v>
      </c>
      <c r="K122" s="598" t="s">
        <v>299</v>
      </c>
    </row>
    <row r="123" spans="1:11" ht="14.4" customHeight="1" thickBot="1" x14ac:dyDescent="0.35">
      <c r="A123" s="611" t="s">
        <v>414</v>
      </c>
      <c r="B123" s="587">
        <v>0</v>
      </c>
      <c r="C123" s="587">
        <v>13.2</v>
      </c>
      <c r="D123" s="588">
        <v>13.2</v>
      </c>
      <c r="E123" s="597" t="s">
        <v>299</v>
      </c>
      <c r="F123" s="587">
        <v>0</v>
      </c>
      <c r="G123" s="588">
        <v>0</v>
      </c>
      <c r="H123" s="590">
        <v>4.9406564584124654E-324</v>
      </c>
      <c r="I123" s="587">
        <v>9.8813129168249309E-324</v>
      </c>
      <c r="J123" s="588">
        <v>9.8813129168249309E-324</v>
      </c>
      <c r="K123" s="598" t="s">
        <v>299</v>
      </c>
    </row>
    <row r="124" spans="1:11" ht="14.4" customHeight="1" thickBot="1" x14ac:dyDescent="0.35">
      <c r="A124" s="609" t="s">
        <v>415</v>
      </c>
      <c r="B124" s="587">
        <v>0</v>
      </c>
      <c r="C124" s="587">
        <v>13.2</v>
      </c>
      <c r="D124" s="588">
        <v>13.2</v>
      </c>
      <c r="E124" s="597" t="s">
        <v>299</v>
      </c>
      <c r="F124" s="587">
        <v>0</v>
      </c>
      <c r="G124" s="588">
        <v>0</v>
      </c>
      <c r="H124" s="590">
        <v>4.9406564584124654E-324</v>
      </c>
      <c r="I124" s="587">
        <v>9.8813129168249309E-324</v>
      </c>
      <c r="J124" s="588">
        <v>9.8813129168249309E-324</v>
      </c>
      <c r="K124" s="598" t="s">
        <v>299</v>
      </c>
    </row>
    <row r="125" spans="1:11" ht="14.4" customHeight="1" thickBot="1" x14ac:dyDescent="0.35">
      <c r="A125" s="606" t="s">
        <v>416</v>
      </c>
      <c r="B125" s="587">
        <v>1188.99999999993</v>
      </c>
      <c r="C125" s="587">
        <v>1242.076</v>
      </c>
      <c r="D125" s="588">
        <v>53.076000000065001</v>
      </c>
      <c r="E125" s="589">
        <v>1.0446391925980001</v>
      </c>
      <c r="F125" s="587">
        <v>1270.97980898224</v>
      </c>
      <c r="G125" s="588">
        <v>211.82996816370701</v>
      </c>
      <c r="H125" s="590">
        <v>105.83499999999999</v>
      </c>
      <c r="I125" s="587">
        <v>230.92700000000099</v>
      </c>
      <c r="J125" s="588">
        <v>19.097031836292999</v>
      </c>
      <c r="K125" s="591">
        <v>0.18169210743299999</v>
      </c>
    </row>
    <row r="126" spans="1:11" ht="14.4" customHeight="1" thickBot="1" x14ac:dyDescent="0.35">
      <c r="A126" s="607" t="s">
        <v>417</v>
      </c>
      <c r="B126" s="587">
        <v>1188.99999999993</v>
      </c>
      <c r="C126" s="587">
        <v>1230.059</v>
      </c>
      <c r="D126" s="588">
        <v>41.059000000064998</v>
      </c>
      <c r="E126" s="589">
        <v>1.034532380151</v>
      </c>
      <c r="F126" s="587">
        <v>1270.97980898224</v>
      </c>
      <c r="G126" s="588">
        <v>211.82996816370701</v>
      </c>
      <c r="H126" s="590">
        <v>105.83499999999999</v>
      </c>
      <c r="I126" s="587">
        <v>211.67000000000101</v>
      </c>
      <c r="J126" s="588">
        <v>-0.15996816370600001</v>
      </c>
      <c r="K126" s="591">
        <v>0.16654080458500001</v>
      </c>
    </row>
    <row r="127" spans="1:11" ht="14.4" customHeight="1" thickBot="1" x14ac:dyDescent="0.35">
      <c r="A127" s="608" t="s">
        <v>418</v>
      </c>
      <c r="B127" s="592">
        <v>1188.99999999993</v>
      </c>
      <c r="C127" s="592">
        <v>1230.059</v>
      </c>
      <c r="D127" s="593">
        <v>41.059000000064998</v>
      </c>
      <c r="E127" s="599">
        <v>1.034532380151</v>
      </c>
      <c r="F127" s="592">
        <v>1270.97980898224</v>
      </c>
      <c r="G127" s="593">
        <v>211.82996816370701</v>
      </c>
      <c r="H127" s="595">
        <v>105.83499999999999</v>
      </c>
      <c r="I127" s="592">
        <v>211.67000000000101</v>
      </c>
      <c r="J127" s="593">
        <v>-0.15996816370600001</v>
      </c>
      <c r="K127" s="600">
        <v>0.16654080458500001</v>
      </c>
    </row>
    <row r="128" spans="1:11" ht="14.4" customHeight="1" thickBot="1" x14ac:dyDescent="0.35">
      <c r="A128" s="609" t="s">
        <v>419</v>
      </c>
      <c r="B128" s="587">
        <v>297.99999999998403</v>
      </c>
      <c r="C128" s="587">
        <v>309.63799999999998</v>
      </c>
      <c r="D128" s="588">
        <v>11.638000000016</v>
      </c>
      <c r="E128" s="589">
        <v>1.0390536912749999</v>
      </c>
      <c r="F128" s="587">
        <v>314.987485119795</v>
      </c>
      <c r="G128" s="588">
        <v>52.497914186632002</v>
      </c>
      <c r="H128" s="590">
        <v>26.216999999999999</v>
      </c>
      <c r="I128" s="587">
        <v>52.433999999999997</v>
      </c>
      <c r="J128" s="588">
        <v>-6.3914186632000006E-2</v>
      </c>
      <c r="K128" s="591">
        <v>0.166463756425</v>
      </c>
    </row>
    <row r="129" spans="1:11" ht="14.4" customHeight="1" thickBot="1" x14ac:dyDescent="0.35">
      <c r="A129" s="609" t="s">
        <v>420</v>
      </c>
      <c r="B129" s="587">
        <v>202.999999999989</v>
      </c>
      <c r="C129" s="587">
        <v>203.23599999999999</v>
      </c>
      <c r="D129" s="588">
        <v>0.23600000001099999</v>
      </c>
      <c r="E129" s="589">
        <v>1.001162561576</v>
      </c>
      <c r="F129" s="587">
        <v>202.99999999999599</v>
      </c>
      <c r="G129" s="588">
        <v>33.833333333332</v>
      </c>
      <c r="H129" s="590">
        <v>16.936</v>
      </c>
      <c r="I129" s="587">
        <v>33.872</v>
      </c>
      <c r="J129" s="588">
        <v>3.8666666666999999E-2</v>
      </c>
      <c r="K129" s="591">
        <v>0.16685714285700001</v>
      </c>
    </row>
    <row r="130" spans="1:11" ht="14.4" customHeight="1" thickBot="1" x14ac:dyDescent="0.35">
      <c r="A130" s="609" t="s">
        <v>421</v>
      </c>
      <c r="B130" s="587">
        <v>33.999999999998003</v>
      </c>
      <c r="C130" s="587">
        <v>37.484999999999999</v>
      </c>
      <c r="D130" s="588">
        <v>3.485000000001</v>
      </c>
      <c r="E130" s="589">
        <v>1.1025</v>
      </c>
      <c r="F130" s="587">
        <v>66.000552186194994</v>
      </c>
      <c r="G130" s="588">
        <v>11.000092031032001</v>
      </c>
      <c r="H130" s="590">
        <v>5.4850000000000003</v>
      </c>
      <c r="I130" s="587">
        <v>10.97</v>
      </c>
      <c r="J130" s="588">
        <v>-3.0092031032000002E-2</v>
      </c>
      <c r="K130" s="591">
        <v>0.16621073061700001</v>
      </c>
    </row>
    <row r="131" spans="1:11" ht="14.4" customHeight="1" thickBot="1" x14ac:dyDescent="0.35">
      <c r="A131" s="609" t="s">
        <v>422</v>
      </c>
      <c r="B131" s="587">
        <v>634.99999999996498</v>
      </c>
      <c r="C131" s="587">
        <v>660.82399999999996</v>
      </c>
      <c r="D131" s="588">
        <v>25.824000000034999</v>
      </c>
      <c r="E131" s="589">
        <v>1.040667716535</v>
      </c>
      <c r="F131" s="587">
        <v>667.99177167625305</v>
      </c>
      <c r="G131" s="588">
        <v>111.331961946042</v>
      </c>
      <c r="H131" s="590">
        <v>55.624000000000002</v>
      </c>
      <c r="I131" s="587">
        <v>111.248</v>
      </c>
      <c r="J131" s="588">
        <v>-8.3961946041000005E-2</v>
      </c>
      <c r="K131" s="591">
        <v>0.16654097358200001</v>
      </c>
    </row>
    <row r="132" spans="1:11" ht="14.4" customHeight="1" thickBot="1" x14ac:dyDescent="0.35">
      <c r="A132" s="609" t="s">
        <v>423</v>
      </c>
      <c r="B132" s="587">
        <v>18.999999999999002</v>
      </c>
      <c r="C132" s="587">
        <v>18.876000000000001</v>
      </c>
      <c r="D132" s="588">
        <v>-0.123999999998</v>
      </c>
      <c r="E132" s="589">
        <v>0.99347368421000004</v>
      </c>
      <c r="F132" s="587">
        <v>18.999999999999002</v>
      </c>
      <c r="G132" s="588">
        <v>3.1666666666659999</v>
      </c>
      <c r="H132" s="590">
        <v>1.573</v>
      </c>
      <c r="I132" s="587">
        <v>3.1459999999999999</v>
      </c>
      <c r="J132" s="588">
        <v>-2.0666666665999998E-2</v>
      </c>
      <c r="K132" s="591">
        <v>0.165578947368</v>
      </c>
    </row>
    <row r="133" spans="1:11" ht="14.4" customHeight="1" thickBot="1" x14ac:dyDescent="0.35">
      <c r="A133" s="607" t="s">
        <v>424</v>
      </c>
      <c r="B133" s="587">
        <v>4.9406564584124654E-324</v>
      </c>
      <c r="C133" s="587">
        <v>0.90800000000000003</v>
      </c>
      <c r="D133" s="588">
        <v>0.90800000000000003</v>
      </c>
      <c r="E133" s="597" t="s">
        <v>305</v>
      </c>
      <c r="F133" s="587">
        <v>0</v>
      </c>
      <c r="G133" s="588">
        <v>0</v>
      </c>
      <c r="H133" s="590">
        <v>4.9406564584124654E-324</v>
      </c>
      <c r="I133" s="587">
        <v>9.8813129168249309E-324</v>
      </c>
      <c r="J133" s="588">
        <v>9.8813129168249309E-324</v>
      </c>
      <c r="K133" s="598" t="s">
        <v>299</v>
      </c>
    </row>
    <row r="134" spans="1:11" ht="14.4" customHeight="1" thickBot="1" x14ac:dyDescent="0.35">
      <c r="A134" s="608" t="s">
        <v>425</v>
      </c>
      <c r="B134" s="592">
        <v>4.9406564584124654E-324</v>
      </c>
      <c r="C134" s="592">
        <v>0.90800000000000003</v>
      </c>
      <c r="D134" s="593">
        <v>0.90800000000000003</v>
      </c>
      <c r="E134" s="594" t="s">
        <v>305</v>
      </c>
      <c r="F134" s="592">
        <v>0</v>
      </c>
      <c r="G134" s="593">
        <v>0</v>
      </c>
      <c r="H134" s="595">
        <v>4.9406564584124654E-324</v>
      </c>
      <c r="I134" s="592">
        <v>9.8813129168249309E-324</v>
      </c>
      <c r="J134" s="593">
        <v>9.8813129168249309E-324</v>
      </c>
      <c r="K134" s="596" t="s">
        <v>299</v>
      </c>
    </row>
    <row r="135" spans="1:11" ht="14.4" customHeight="1" thickBot="1" x14ac:dyDescent="0.35">
      <c r="A135" s="609" t="s">
        <v>426</v>
      </c>
      <c r="B135" s="587">
        <v>4.9406564584124654E-324</v>
      </c>
      <c r="C135" s="587">
        <v>0.90800000000000003</v>
      </c>
      <c r="D135" s="588">
        <v>0.90800000000000003</v>
      </c>
      <c r="E135" s="597" t="s">
        <v>305</v>
      </c>
      <c r="F135" s="587">
        <v>0</v>
      </c>
      <c r="G135" s="588">
        <v>0</v>
      </c>
      <c r="H135" s="590">
        <v>4.9406564584124654E-324</v>
      </c>
      <c r="I135" s="587">
        <v>9.8813129168249309E-324</v>
      </c>
      <c r="J135" s="588">
        <v>9.8813129168249309E-324</v>
      </c>
      <c r="K135" s="598" t="s">
        <v>299</v>
      </c>
    </row>
    <row r="136" spans="1:11" ht="14.4" customHeight="1" thickBot="1" x14ac:dyDescent="0.35">
      <c r="A136" s="607" t="s">
        <v>427</v>
      </c>
      <c r="B136" s="587">
        <v>0</v>
      </c>
      <c r="C136" s="587">
        <v>11.109</v>
      </c>
      <c r="D136" s="588">
        <v>11.109</v>
      </c>
      <c r="E136" s="597" t="s">
        <v>299</v>
      </c>
      <c r="F136" s="587">
        <v>0</v>
      </c>
      <c r="G136" s="588">
        <v>0</v>
      </c>
      <c r="H136" s="590">
        <v>4.9406564584124654E-324</v>
      </c>
      <c r="I136" s="587">
        <v>19.257000000000001</v>
      </c>
      <c r="J136" s="588">
        <v>19.257000000000001</v>
      </c>
      <c r="K136" s="598" t="s">
        <v>299</v>
      </c>
    </row>
    <row r="137" spans="1:11" ht="14.4" customHeight="1" thickBot="1" x14ac:dyDescent="0.35">
      <c r="A137" s="608" t="s">
        <v>428</v>
      </c>
      <c r="B137" s="592">
        <v>0</v>
      </c>
      <c r="C137" s="592">
        <v>11.109</v>
      </c>
      <c r="D137" s="593">
        <v>11.109</v>
      </c>
      <c r="E137" s="594" t="s">
        <v>299</v>
      </c>
      <c r="F137" s="592">
        <v>0</v>
      </c>
      <c r="G137" s="593">
        <v>0</v>
      </c>
      <c r="H137" s="595">
        <v>4.9406564584124654E-324</v>
      </c>
      <c r="I137" s="592">
        <v>9.8813129168249309E-324</v>
      </c>
      <c r="J137" s="593">
        <v>9.8813129168249309E-324</v>
      </c>
      <c r="K137" s="596" t="s">
        <v>299</v>
      </c>
    </row>
    <row r="138" spans="1:11" ht="14.4" customHeight="1" thickBot="1" x14ac:dyDescent="0.35">
      <c r="A138" s="609" t="s">
        <v>429</v>
      </c>
      <c r="B138" s="587">
        <v>0</v>
      </c>
      <c r="C138" s="587">
        <v>11.109</v>
      </c>
      <c r="D138" s="588">
        <v>11.109</v>
      </c>
      <c r="E138" s="597" t="s">
        <v>299</v>
      </c>
      <c r="F138" s="587">
        <v>0</v>
      </c>
      <c r="G138" s="588">
        <v>0</v>
      </c>
      <c r="H138" s="590">
        <v>4.9406564584124654E-324</v>
      </c>
      <c r="I138" s="587">
        <v>9.8813129168249309E-324</v>
      </c>
      <c r="J138" s="588">
        <v>9.8813129168249309E-324</v>
      </c>
      <c r="K138" s="598" t="s">
        <v>299</v>
      </c>
    </row>
    <row r="139" spans="1:11" ht="14.4" customHeight="1" thickBot="1" x14ac:dyDescent="0.35">
      <c r="A139" s="608" t="s">
        <v>430</v>
      </c>
      <c r="B139" s="592">
        <v>0</v>
      </c>
      <c r="C139" s="592">
        <v>4.9406564584124654E-324</v>
      </c>
      <c r="D139" s="593">
        <v>4.9406564584124654E-324</v>
      </c>
      <c r="E139" s="594" t="s">
        <v>299</v>
      </c>
      <c r="F139" s="592">
        <v>4.9406564584124654E-324</v>
      </c>
      <c r="G139" s="593">
        <v>0</v>
      </c>
      <c r="H139" s="595">
        <v>4.9406564584124654E-324</v>
      </c>
      <c r="I139" s="592">
        <v>19.257000000000001</v>
      </c>
      <c r="J139" s="593">
        <v>19.257000000000001</v>
      </c>
      <c r="K139" s="596" t="s">
        <v>305</v>
      </c>
    </row>
    <row r="140" spans="1:11" ht="14.4" customHeight="1" thickBot="1" x14ac:dyDescent="0.35">
      <c r="A140" s="609" t="s">
        <v>431</v>
      </c>
      <c r="B140" s="587">
        <v>0</v>
      </c>
      <c r="C140" s="587">
        <v>4.9406564584124654E-324</v>
      </c>
      <c r="D140" s="588">
        <v>4.9406564584124654E-324</v>
      </c>
      <c r="E140" s="597" t="s">
        <v>299</v>
      </c>
      <c r="F140" s="587">
        <v>4.9406564584124654E-324</v>
      </c>
      <c r="G140" s="588">
        <v>0</v>
      </c>
      <c r="H140" s="590">
        <v>4.9406564584124654E-324</v>
      </c>
      <c r="I140" s="587">
        <v>19.257000000000001</v>
      </c>
      <c r="J140" s="588">
        <v>19.257000000000001</v>
      </c>
      <c r="K140" s="598" t="s">
        <v>305</v>
      </c>
    </row>
    <row r="141" spans="1:11" ht="14.4" customHeight="1" thickBot="1" x14ac:dyDescent="0.35">
      <c r="A141" s="605" t="s">
        <v>432</v>
      </c>
      <c r="B141" s="587">
        <v>40431.636762129499</v>
      </c>
      <c r="C141" s="587">
        <v>40639.041559999998</v>
      </c>
      <c r="D141" s="588">
        <v>207.404797870491</v>
      </c>
      <c r="E141" s="589">
        <v>1.0051297650669999</v>
      </c>
      <c r="F141" s="587">
        <v>45611.126188066897</v>
      </c>
      <c r="G141" s="588">
        <v>7601.8543646778198</v>
      </c>
      <c r="H141" s="590">
        <v>4098.4429600000003</v>
      </c>
      <c r="I141" s="587">
        <v>7034.2180900000003</v>
      </c>
      <c r="J141" s="588">
        <v>-567.63627467782305</v>
      </c>
      <c r="K141" s="591">
        <v>0.15422153930099999</v>
      </c>
    </row>
    <row r="142" spans="1:11" ht="14.4" customHeight="1" thickBot="1" x14ac:dyDescent="0.35">
      <c r="A142" s="606" t="s">
        <v>433</v>
      </c>
      <c r="B142" s="587">
        <v>39923.420334404203</v>
      </c>
      <c r="C142" s="587">
        <v>40227.492709999999</v>
      </c>
      <c r="D142" s="588">
        <v>304.07237559580199</v>
      </c>
      <c r="E142" s="589">
        <v>1.0076163909060001</v>
      </c>
      <c r="F142" s="587">
        <v>45418.928355481999</v>
      </c>
      <c r="G142" s="588">
        <v>7569.8213925803302</v>
      </c>
      <c r="H142" s="590">
        <v>4090.3929600000001</v>
      </c>
      <c r="I142" s="587">
        <v>7017.0514999999996</v>
      </c>
      <c r="J142" s="588">
        <v>-552.76989258032802</v>
      </c>
      <c r="K142" s="591">
        <v>0.154496192536</v>
      </c>
    </row>
    <row r="143" spans="1:11" ht="14.4" customHeight="1" thickBot="1" x14ac:dyDescent="0.35">
      <c r="A143" s="607" t="s">
        <v>434</v>
      </c>
      <c r="B143" s="587">
        <v>39923.420334404203</v>
      </c>
      <c r="C143" s="587">
        <v>40227.492709999999</v>
      </c>
      <c r="D143" s="588">
        <v>304.07237559580199</v>
      </c>
      <c r="E143" s="589">
        <v>1.0076163909060001</v>
      </c>
      <c r="F143" s="587">
        <v>45418.928355481999</v>
      </c>
      <c r="G143" s="588">
        <v>7569.8213925803302</v>
      </c>
      <c r="H143" s="590">
        <v>4090.3929600000001</v>
      </c>
      <c r="I143" s="587">
        <v>7017.0514999999996</v>
      </c>
      <c r="J143" s="588">
        <v>-552.76989258032802</v>
      </c>
      <c r="K143" s="591">
        <v>0.154496192536</v>
      </c>
    </row>
    <row r="144" spans="1:11" ht="14.4" customHeight="1" thickBot="1" x14ac:dyDescent="0.35">
      <c r="A144" s="608" t="s">
        <v>435</v>
      </c>
      <c r="B144" s="592">
        <v>83.421938824394999</v>
      </c>
      <c r="C144" s="592">
        <v>176.04612</v>
      </c>
      <c r="D144" s="593">
        <v>92.624181175603994</v>
      </c>
      <c r="E144" s="599">
        <v>2.110309619758</v>
      </c>
      <c r="F144" s="592">
        <v>185.92835548194799</v>
      </c>
      <c r="G144" s="593">
        <v>30.988059246991</v>
      </c>
      <c r="H144" s="595">
        <v>7.3830299999999998</v>
      </c>
      <c r="I144" s="592">
        <v>11.32794</v>
      </c>
      <c r="J144" s="593">
        <v>-19.660119246991002</v>
      </c>
      <c r="K144" s="600">
        <v>6.0926371185000001E-2</v>
      </c>
    </row>
    <row r="145" spans="1:11" ht="14.4" customHeight="1" thickBot="1" x14ac:dyDescent="0.35">
      <c r="A145" s="609" t="s">
        <v>436</v>
      </c>
      <c r="B145" s="587">
        <v>1.212120593753</v>
      </c>
      <c r="C145" s="587">
        <v>1.1941999999999999</v>
      </c>
      <c r="D145" s="588">
        <v>-1.7920593753000001E-2</v>
      </c>
      <c r="E145" s="589">
        <v>0.98521550261099999</v>
      </c>
      <c r="F145" s="587">
        <v>1.287452503815</v>
      </c>
      <c r="G145" s="588">
        <v>0.214575417302</v>
      </c>
      <c r="H145" s="590">
        <v>4.9406564584124654E-324</v>
      </c>
      <c r="I145" s="587">
        <v>9.8813129168249309E-324</v>
      </c>
      <c r="J145" s="588">
        <v>-0.214575417302</v>
      </c>
      <c r="K145" s="591">
        <v>9.8813129168249309E-324</v>
      </c>
    </row>
    <row r="146" spans="1:11" ht="14.4" customHeight="1" thickBot="1" x14ac:dyDescent="0.35">
      <c r="A146" s="609" t="s">
        <v>437</v>
      </c>
      <c r="B146" s="587">
        <v>69.761934497506999</v>
      </c>
      <c r="C146" s="587">
        <v>80.535719999999998</v>
      </c>
      <c r="D146" s="588">
        <v>10.773785502492</v>
      </c>
      <c r="E146" s="589">
        <v>1.1544364499069999</v>
      </c>
      <c r="F146" s="587">
        <v>81.650618388084993</v>
      </c>
      <c r="G146" s="588">
        <v>13.608436398014</v>
      </c>
      <c r="H146" s="590">
        <v>7.3830299999999998</v>
      </c>
      <c r="I146" s="587">
        <v>11.32794</v>
      </c>
      <c r="J146" s="588">
        <v>-2.2804963980139998</v>
      </c>
      <c r="K146" s="591">
        <v>0.138736732478</v>
      </c>
    </row>
    <row r="147" spans="1:11" ht="14.4" customHeight="1" thickBot="1" x14ac:dyDescent="0.35">
      <c r="A147" s="609" t="s">
        <v>438</v>
      </c>
      <c r="B147" s="587">
        <v>10.331772201605</v>
      </c>
      <c r="C147" s="587">
        <v>7.7088999999999999</v>
      </c>
      <c r="D147" s="588">
        <v>-2.6228722016049999</v>
      </c>
      <c r="E147" s="589">
        <v>0.746135304725</v>
      </c>
      <c r="F147" s="587">
        <v>8.9901461211630007</v>
      </c>
      <c r="G147" s="588">
        <v>1.4983576868599999</v>
      </c>
      <c r="H147" s="590">
        <v>4.9406564584124654E-324</v>
      </c>
      <c r="I147" s="587">
        <v>9.8813129168249309E-324</v>
      </c>
      <c r="J147" s="588">
        <v>-1.4983576868599999</v>
      </c>
      <c r="K147" s="591">
        <v>0</v>
      </c>
    </row>
    <row r="148" spans="1:11" ht="14.4" customHeight="1" thickBot="1" x14ac:dyDescent="0.35">
      <c r="A148" s="609" t="s">
        <v>439</v>
      </c>
      <c r="B148" s="587">
        <v>2.116111531529</v>
      </c>
      <c r="C148" s="587">
        <v>86.607299999999995</v>
      </c>
      <c r="D148" s="588">
        <v>84.49118846847</v>
      </c>
      <c r="E148" s="589">
        <v>40.927568660527001</v>
      </c>
      <c r="F148" s="587">
        <v>94.000138468882994</v>
      </c>
      <c r="G148" s="588">
        <v>15.666689744813</v>
      </c>
      <c r="H148" s="590">
        <v>4.9406564584124654E-324</v>
      </c>
      <c r="I148" s="587">
        <v>9.8813129168249309E-324</v>
      </c>
      <c r="J148" s="588">
        <v>-15.666689744813</v>
      </c>
      <c r="K148" s="591">
        <v>0</v>
      </c>
    </row>
    <row r="149" spans="1:11" ht="14.4" customHeight="1" thickBot="1" x14ac:dyDescent="0.35">
      <c r="A149" s="608" t="s">
        <v>440</v>
      </c>
      <c r="B149" s="592">
        <v>152.00212010919901</v>
      </c>
      <c r="C149" s="592">
        <v>135.24141</v>
      </c>
      <c r="D149" s="593">
        <v>-16.760710109199</v>
      </c>
      <c r="E149" s="599">
        <v>0.88973370833800003</v>
      </c>
      <c r="F149" s="592">
        <v>0</v>
      </c>
      <c r="G149" s="593">
        <v>0</v>
      </c>
      <c r="H149" s="595">
        <v>23.129169999999998</v>
      </c>
      <c r="I149" s="592">
        <v>26.066770000000002</v>
      </c>
      <c r="J149" s="593">
        <v>26.066770000000002</v>
      </c>
      <c r="K149" s="596" t="s">
        <v>299</v>
      </c>
    </row>
    <row r="150" spans="1:11" ht="14.4" customHeight="1" thickBot="1" x14ac:dyDescent="0.35">
      <c r="A150" s="609" t="s">
        <v>441</v>
      </c>
      <c r="B150" s="587">
        <v>152.00212010919901</v>
      </c>
      <c r="C150" s="587">
        <v>135.24141</v>
      </c>
      <c r="D150" s="588">
        <v>-16.760710109199</v>
      </c>
      <c r="E150" s="589">
        <v>0.88973370833800003</v>
      </c>
      <c r="F150" s="587">
        <v>0</v>
      </c>
      <c r="G150" s="588">
        <v>0</v>
      </c>
      <c r="H150" s="590">
        <v>23.129169999999998</v>
      </c>
      <c r="I150" s="587">
        <v>26.066770000000002</v>
      </c>
      <c r="J150" s="588">
        <v>26.066770000000002</v>
      </c>
      <c r="K150" s="598" t="s">
        <v>299</v>
      </c>
    </row>
    <row r="151" spans="1:11" ht="14.4" customHeight="1" thickBot="1" x14ac:dyDescent="0.35">
      <c r="A151" s="608" t="s">
        <v>442</v>
      </c>
      <c r="B151" s="592">
        <v>112.996409159924</v>
      </c>
      <c r="C151" s="592">
        <v>13.77089</v>
      </c>
      <c r="D151" s="593">
        <v>-99.225519159924005</v>
      </c>
      <c r="E151" s="599">
        <v>0.121870155895</v>
      </c>
      <c r="F151" s="592">
        <v>0</v>
      </c>
      <c r="G151" s="593">
        <v>0</v>
      </c>
      <c r="H151" s="595">
        <v>4.9406564584124654E-324</v>
      </c>
      <c r="I151" s="592">
        <v>9.8813129168249309E-324</v>
      </c>
      <c r="J151" s="593">
        <v>9.8813129168249309E-324</v>
      </c>
      <c r="K151" s="596" t="s">
        <v>299</v>
      </c>
    </row>
    <row r="152" spans="1:11" ht="14.4" customHeight="1" thickBot="1" x14ac:dyDescent="0.35">
      <c r="A152" s="609" t="s">
        <v>443</v>
      </c>
      <c r="B152" s="587">
        <v>1.000197867689</v>
      </c>
      <c r="C152" s="587">
        <v>13.77089</v>
      </c>
      <c r="D152" s="588">
        <v>12.77069213231</v>
      </c>
      <c r="E152" s="589">
        <v>13.768165724864</v>
      </c>
      <c r="F152" s="587">
        <v>0</v>
      </c>
      <c r="G152" s="588">
        <v>0</v>
      </c>
      <c r="H152" s="590">
        <v>4.9406564584124654E-324</v>
      </c>
      <c r="I152" s="587">
        <v>9.8813129168249309E-324</v>
      </c>
      <c r="J152" s="588">
        <v>9.8813129168249309E-324</v>
      </c>
      <c r="K152" s="598" t="s">
        <v>299</v>
      </c>
    </row>
    <row r="153" spans="1:11" ht="14.4" customHeight="1" thickBot="1" x14ac:dyDescent="0.35">
      <c r="A153" s="608" t="s">
        <v>444</v>
      </c>
      <c r="B153" s="592">
        <v>4.9406564584124654E-324</v>
      </c>
      <c r="C153" s="592">
        <v>-0.91830999999999996</v>
      </c>
      <c r="D153" s="593">
        <v>-0.91830999999999996</v>
      </c>
      <c r="E153" s="594" t="s">
        <v>305</v>
      </c>
      <c r="F153" s="592">
        <v>0</v>
      </c>
      <c r="G153" s="593">
        <v>0</v>
      </c>
      <c r="H153" s="595">
        <v>4.9406564584124654E-324</v>
      </c>
      <c r="I153" s="592">
        <v>-40.113590000000002</v>
      </c>
      <c r="J153" s="593">
        <v>-40.113590000000002</v>
      </c>
      <c r="K153" s="596" t="s">
        <v>299</v>
      </c>
    </row>
    <row r="154" spans="1:11" ht="14.4" customHeight="1" thickBot="1" x14ac:dyDescent="0.35">
      <c r="A154" s="609" t="s">
        <v>445</v>
      </c>
      <c r="B154" s="587">
        <v>4.9406564584124654E-324</v>
      </c>
      <c r="C154" s="587">
        <v>-0.85943999999999998</v>
      </c>
      <c r="D154" s="588">
        <v>-0.85943999999999998</v>
      </c>
      <c r="E154" s="597" t="s">
        <v>305</v>
      </c>
      <c r="F154" s="587">
        <v>0</v>
      </c>
      <c r="G154" s="588">
        <v>0</v>
      </c>
      <c r="H154" s="590">
        <v>4.9406564584124654E-324</v>
      </c>
      <c r="I154" s="587">
        <v>9.8813129168249309E-324</v>
      </c>
      <c r="J154" s="588">
        <v>9.8813129168249309E-324</v>
      </c>
      <c r="K154" s="598" t="s">
        <v>299</v>
      </c>
    </row>
    <row r="155" spans="1:11" ht="14.4" customHeight="1" thickBot="1" x14ac:dyDescent="0.35">
      <c r="A155" s="609" t="s">
        <v>446</v>
      </c>
      <c r="B155" s="587">
        <v>4.9406564584124654E-324</v>
      </c>
      <c r="C155" s="587">
        <v>-5.8869999999999999E-2</v>
      </c>
      <c r="D155" s="588">
        <v>-5.8869999999999999E-2</v>
      </c>
      <c r="E155" s="597" t="s">
        <v>305</v>
      </c>
      <c r="F155" s="587">
        <v>0</v>
      </c>
      <c r="G155" s="588">
        <v>0</v>
      </c>
      <c r="H155" s="590">
        <v>4.9406564584124654E-324</v>
      </c>
      <c r="I155" s="587">
        <v>-40.113590000000002</v>
      </c>
      <c r="J155" s="588">
        <v>-40.113590000000002</v>
      </c>
      <c r="K155" s="598" t="s">
        <v>299</v>
      </c>
    </row>
    <row r="156" spans="1:11" ht="14.4" customHeight="1" thickBot="1" x14ac:dyDescent="0.35">
      <c r="A156" s="608" t="s">
        <v>447</v>
      </c>
      <c r="B156" s="592">
        <v>39574.999866310704</v>
      </c>
      <c r="C156" s="592">
        <v>37744.211750000002</v>
      </c>
      <c r="D156" s="593">
        <v>-1830.7881163106699</v>
      </c>
      <c r="E156" s="599">
        <v>0.95373877138300001</v>
      </c>
      <c r="F156" s="592">
        <v>45233</v>
      </c>
      <c r="G156" s="593">
        <v>7538.8333333333403</v>
      </c>
      <c r="H156" s="595">
        <v>3939.9451399999998</v>
      </c>
      <c r="I156" s="592">
        <v>6809.8181400000003</v>
      </c>
      <c r="J156" s="593">
        <v>-729.01519333333601</v>
      </c>
      <c r="K156" s="600">
        <v>0.150549778701</v>
      </c>
    </row>
    <row r="157" spans="1:11" ht="14.4" customHeight="1" thickBot="1" x14ac:dyDescent="0.35">
      <c r="A157" s="609" t="s">
        <v>448</v>
      </c>
      <c r="B157" s="587">
        <v>15926.999951984</v>
      </c>
      <c r="C157" s="587">
        <v>14216.41401</v>
      </c>
      <c r="D157" s="588">
        <v>-1710.5859419840299</v>
      </c>
      <c r="E157" s="589">
        <v>0.89259835831300005</v>
      </c>
      <c r="F157" s="587">
        <v>17558</v>
      </c>
      <c r="G157" s="588">
        <v>2926.3333333333399</v>
      </c>
      <c r="H157" s="590">
        <v>1471.6905200000001</v>
      </c>
      <c r="I157" s="587">
        <v>2731.1061100000002</v>
      </c>
      <c r="J157" s="588">
        <v>-195.22722333333601</v>
      </c>
      <c r="K157" s="591">
        <v>0.15554767684199999</v>
      </c>
    </row>
    <row r="158" spans="1:11" ht="14.4" customHeight="1" thickBot="1" x14ac:dyDescent="0.35">
      <c r="A158" s="609" t="s">
        <v>449</v>
      </c>
      <c r="B158" s="587">
        <v>23647.9999143266</v>
      </c>
      <c r="C158" s="587">
        <v>23527.797740000002</v>
      </c>
      <c r="D158" s="588">
        <v>-120.20217432663399</v>
      </c>
      <c r="E158" s="589">
        <v>0.99491702576200003</v>
      </c>
      <c r="F158" s="587">
        <v>27675</v>
      </c>
      <c r="G158" s="588">
        <v>4612.5</v>
      </c>
      <c r="H158" s="590">
        <v>2468.2546200000002</v>
      </c>
      <c r="I158" s="587">
        <v>4078.7120300000001</v>
      </c>
      <c r="J158" s="588">
        <v>-533.78796999999997</v>
      </c>
      <c r="K158" s="591">
        <v>0.14737893514</v>
      </c>
    </row>
    <row r="159" spans="1:11" ht="14.4" customHeight="1" thickBot="1" x14ac:dyDescent="0.35">
      <c r="A159" s="608" t="s">
        <v>450</v>
      </c>
      <c r="B159" s="592">
        <v>0</v>
      </c>
      <c r="C159" s="592">
        <v>2159.1408499999998</v>
      </c>
      <c r="D159" s="593">
        <v>2159.1408499999998</v>
      </c>
      <c r="E159" s="594" t="s">
        <v>299</v>
      </c>
      <c r="F159" s="592">
        <v>0</v>
      </c>
      <c r="G159" s="593">
        <v>0</v>
      </c>
      <c r="H159" s="595">
        <v>119.93562</v>
      </c>
      <c r="I159" s="592">
        <v>209.95223999999999</v>
      </c>
      <c r="J159" s="593">
        <v>209.95223999999999</v>
      </c>
      <c r="K159" s="596" t="s">
        <v>299</v>
      </c>
    </row>
    <row r="160" spans="1:11" ht="14.4" customHeight="1" thickBot="1" x14ac:dyDescent="0.35">
      <c r="A160" s="609" t="s">
        <v>451</v>
      </c>
      <c r="B160" s="587">
        <v>4.9406564584124654E-324</v>
      </c>
      <c r="C160" s="587">
        <v>1244.3214</v>
      </c>
      <c r="D160" s="588">
        <v>1244.3214</v>
      </c>
      <c r="E160" s="597" t="s">
        <v>305</v>
      </c>
      <c r="F160" s="587">
        <v>0</v>
      </c>
      <c r="G160" s="588">
        <v>0</v>
      </c>
      <c r="H160" s="590">
        <v>4.9406564584124654E-324</v>
      </c>
      <c r="I160" s="587">
        <v>90.016620000000003</v>
      </c>
      <c r="J160" s="588">
        <v>90.016620000000003</v>
      </c>
      <c r="K160" s="598" t="s">
        <v>299</v>
      </c>
    </row>
    <row r="161" spans="1:11" ht="14.4" customHeight="1" thickBot="1" x14ac:dyDescent="0.35">
      <c r="A161" s="609" t="s">
        <v>452</v>
      </c>
      <c r="B161" s="587">
        <v>0</v>
      </c>
      <c r="C161" s="587">
        <v>914.81944999999996</v>
      </c>
      <c r="D161" s="588">
        <v>914.81944999999996</v>
      </c>
      <c r="E161" s="597" t="s">
        <v>299</v>
      </c>
      <c r="F161" s="587">
        <v>0</v>
      </c>
      <c r="G161" s="588">
        <v>0</v>
      </c>
      <c r="H161" s="590">
        <v>119.93562</v>
      </c>
      <c r="I161" s="587">
        <v>119.93562</v>
      </c>
      <c r="J161" s="588">
        <v>119.93562</v>
      </c>
      <c r="K161" s="598" t="s">
        <v>299</v>
      </c>
    </row>
    <row r="162" spans="1:11" ht="14.4" customHeight="1" thickBot="1" x14ac:dyDescent="0.35">
      <c r="A162" s="606" t="s">
        <v>453</v>
      </c>
      <c r="B162" s="587">
        <v>508.21642772530703</v>
      </c>
      <c r="C162" s="587">
        <v>411.54885000000002</v>
      </c>
      <c r="D162" s="588">
        <v>-96.667577725306998</v>
      </c>
      <c r="E162" s="589">
        <v>0.80979052928600004</v>
      </c>
      <c r="F162" s="587">
        <v>192.197832584982</v>
      </c>
      <c r="G162" s="588">
        <v>32.032972097497002</v>
      </c>
      <c r="H162" s="590">
        <v>8.0500000000000007</v>
      </c>
      <c r="I162" s="587">
        <v>17.166589999999999</v>
      </c>
      <c r="J162" s="588">
        <v>-14.866382097497</v>
      </c>
      <c r="K162" s="591">
        <v>8.9317292339000001E-2</v>
      </c>
    </row>
    <row r="163" spans="1:11" ht="14.4" customHeight="1" thickBot="1" x14ac:dyDescent="0.35">
      <c r="A163" s="607" t="s">
        <v>454</v>
      </c>
      <c r="B163" s="587">
        <v>342.64562340166401</v>
      </c>
      <c r="C163" s="587">
        <v>297.07146</v>
      </c>
      <c r="D163" s="588">
        <v>-45.574163401663</v>
      </c>
      <c r="E163" s="589">
        <v>0.86699330069000002</v>
      </c>
      <c r="F163" s="587">
        <v>0</v>
      </c>
      <c r="G163" s="588">
        <v>0</v>
      </c>
      <c r="H163" s="590">
        <v>4.9406564584124654E-324</v>
      </c>
      <c r="I163" s="587">
        <v>9.8813129168249309E-324</v>
      </c>
      <c r="J163" s="588">
        <v>9.8813129168249309E-324</v>
      </c>
      <c r="K163" s="598" t="s">
        <v>299</v>
      </c>
    </row>
    <row r="164" spans="1:11" ht="14.4" customHeight="1" thickBot="1" x14ac:dyDescent="0.35">
      <c r="A164" s="608" t="s">
        <v>455</v>
      </c>
      <c r="B164" s="592">
        <v>342.64562340166401</v>
      </c>
      <c r="C164" s="592">
        <v>297.07146</v>
      </c>
      <c r="D164" s="593">
        <v>-45.574163401663</v>
      </c>
      <c r="E164" s="599">
        <v>0.86699330069000002</v>
      </c>
      <c r="F164" s="592">
        <v>0</v>
      </c>
      <c r="G164" s="593">
        <v>0</v>
      </c>
      <c r="H164" s="595">
        <v>4.9406564584124654E-324</v>
      </c>
      <c r="I164" s="592">
        <v>9.8813129168249309E-324</v>
      </c>
      <c r="J164" s="593">
        <v>9.8813129168249309E-324</v>
      </c>
      <c r="K164" s="596" t="s">
        <v>299</v>
      </c>
    </row>
    <row r="165" spans="1:11" ht="14.4" customHeight="1" thickBot="1" x14ac:dyDescent="0.35">
      <c r="A165" s="609" t="s">
        <v>456</v>
      </c>
      <c r="B165" s="587">
        <v>4.9406564584124654E-324</v>
      </c>
      <c r="C165" s="587">
        <v>3.6909999999999998</v>
      </c>
      <c r="D165" s="588">
        <v>3.6909999999999998</v>
      </c>
      <c r="E165" s="597" t="s">
        <v>305</v>
      </c>
      <c r="F165" s="587">
        <v>0</v>
      </c>
      <c r="G165" s="588">
        <v>0</v>
      </c>
      <c r="H165" s="590">
        <v>4.9406564584124654E-324</v>
      </c>
      <c r="I165" s="587">
        <v>9.8813129168249309E-324</v>
      </c>
      <c r="J165" s="588">
        <v>9.8813129168249309E-324</v>
      </c>
      <c r="K165" s="598" t="s">
        <v>299</v>
      </c>
    </row>
    <row r="166" spans="1:11" ht="14.4" customHeight="1" thickBot="1" x14ac:dyDescent="0.35">
      <c r="A166" s="609" t="s">
        <v>457</v>
      </c>
      <c r="B166" s="587">
        <v>4.9406564584124654E-324</v>
      </c>
      <c r="C166" s="587">
        <v>11.053000000000001</v>
      </c>
      <c r="D166" s="588">
        <v>11.053000000000001</v>
      </c>
      <c r="E166" s="597" t="s">
        <v>305</v>
      </c>
      <c r="F166" s="587">
        <v>0</v>
      </c>
      <c r="G166" s="588">
        <v>0</v>
      </c>
      <c r="H166" s="590">
        <v>4.9406564584124654E-324</v>
      </c>
      <c r="I166" s="587">
        <v>9.8813129168249309E-324</v>
      </c>
      <c r="J166" s="588">
        <v>9.8813129168249309E-324</v>
      </c>
      <c r="K166" s="598" t="s">
        <v>299</v>
      </c>
    </row>
    <row r="167" spans="1:11" ht="14.4" customHeight="1" thickBot="1" x14ac:dyDescent="0.35">
      <c r="A167" s="609" t="s">
        <v>458</v>
      </c>
      <c r="B167" s="587">
        <v>0</v>
      </c>
      <c r="C167" s="587">
        <v>48.038580000000003</v>
      </c>
      <c r="D167" s="588">
        <v>48.038580000000003</v>
      </c>
      <c r="E167" s="597" t="s">
        <v>299</v>
      </c>
      <c r="F167" s="587">
        <v>0</v>
      </c>
      <c r="G167" s="588">
        <v>0</v>
      </c>
      <c r="H167" s="590">
        <v>4.9406564584124654E-324</v>
      </c>
      <c r="I167" s="587">
        <v>9.8813129168249309E-324</v>
      </c>
      <c r="J167" s="588">
        <v>9.8813129168249309E-324</v>
      </c>
      <c r="K167" s="598" t="s">
        <v>299</v>
      </c>
    </row>
    <row r="168" spans="1:11" ht="14.4" customHeight="1" thickBot="1" x14ac:dyDescent="0.35">
      <c r="A168" s="609" t="s">
        <v>459</v>
      </c>
      <c r="B168" s="587">
        <v>0</v>
      </c>
      <c r="C168" s="587">
        <v>160.09508</v>
      </c>
      <c r="D168" s="588">
        <v>160.09508</v>
      </c>
      <c r="E168" s="597" t="s">
        <v>299</v>
      </c>
      <c r="F168" s="587">
        <v>0</v>
      </c>
      <c r="G168" s="588">
        <v>0</v>
      </c>
      <c r="H168" s="590">
        <v>4.9406564584124654E-324</v>
      </c>
      <c r="I168" s="587">
        <v>9.8813129168249309E-324</v>
      </c>
      <c r="J168" s="588">
        <v>9.8813129168249309E-324</v>
      </c>
      <c r="K168" s="598" t="s">
        <v>299</v>
      </c>
    </row>
    <row r="169" spans="1:11" ht="14.4" customHeight="1" thickBot="1" x14ac:dyDescent="0.35">
      <c r="A169" s="609" t="s">
        <v>460</v>
      </c>
      <c r="B169" s="587">
        <v>0</v>
      </c>
      <c r="C169" s="587">
        <v>74.193799999999996</v>
      </c>
      <c r="D169" s="588">
        <v>74.193799999999996</v>
      </c>
      <c r="E169" s="597" t="s">
        <v>299</v>
      </c>
      <c r="F169" s="587">
        <v>0</v>
      </c>
      <c r="G169" s="588">
        <v>0</v>
      </c>
      <c r="H169" s="590">
        <v>4.9406564584124654E-324</v>
      </c>
      <c r="I169" s="587">
        <v>9.8813129168249309E-324</v>
      </c>
      <c r="J169" s="588">
        <v>9.8813129168249309E-324</v>
      </c>
      <c r="K169" s="598" t="s">
        <v>299</v>
      </c>
    </row>
    <row r="170" spans="1:11" ht="14.4" customHeight="1" thickBot="1" x14ac:dyDescent="0.35">
      <c r="A170" s="612" t="s">
        <v>461</v>
      </c>
      <c r="B170" s="592">
        <v>165.57080432364299</v>
      </c>
      <c r="C170" s="592">
        <v>114.47739</v>
      </c>
      <c r="D170" s="593">
        <v>-51.093414323643003</v>
      </c>
      <c r="E170" s="599">
        <v>0.69141048427899998</v>
      </c>
      <c r="F170" s="592">
        <v>192.197832584982</v>
      </c>
      <c r="G170" s="593">
        <v>32.032972097497002</v>
      </c>
      <c r="H170" s="595">
        <v>8.0500000000000007</v>
      </c>
      <c r="I170" s="592">
        <v>17.166589999999999</v>
      </c>
      <c r="J170" s="593">
        <v>-14.866382097497</v>
      </c>
      <c r="K170" s="600">
        <v>8.9317292339000001E-2</v>
      </c>
    </row>
    <row r="171" spans="1:11" ht="14.4" customHeight="1" thickBot="1" x14ac:dyDescent="0.35">
      <c r="A171" s="608" t="s">
        <v>462</v>
      </c>
      <c r="B171" s="592">
        <v>0</v>
      </c>
      <c r="C171" s="592">
        <v>0.86207</v>
      </c>
      <c r="D171" s="593">
        <v>0.86207</v>
      </c>
      <c r="E171" s="594" t="s">
        <v>299</v>
      </c>
      <c r="F171" s="592">
        <v>0</v>
      </c>
      <c r="G171" s="593">
        <v>0</v>
      </c>
      <c r="H171" s="595">
        <v>4.9406564584124654E-324</v>
      </c>
      <c r="I171" s="592">
        <v>-5.0000000000000001E-4</v>
      </c>
      <c r="J171" s="593">
        <v>-5.0000000000000001E-4</v>
      </c>
      <c r="K171" s="596" t="s">
        <v>299</v>
      </c>
    </row>
    <row r="172" spans="1:11" ht="14.4" customHeight="1" thickBot="1" x14ac:dyDescent="0.35">
      <c r="A172" s="609" t="s">
        <v>463</v>
      </c>
      <c r="B172" s="587">
        <v>0</v>
      </c>
      <c r="C172" s="587">
        <v>-1.193E-2</v>
      </c>
      <c r="D172" s="588">
        <v>-1.193E-2</v>
      </c>
      <c r="E172" s="597" t="s">
        <v>299</v>
      </c>
      <c r="F172" s="587">
        <v>0</v>
      </c>
      <c r="G172" s="588">
        <v>0</v>
      </c>
      <c r="H172" s="590">
        <v>4.9406564584124654E-324</v>
      </c>
      <c r="I172" s="587">
        <v>-5.0000000000000001E-4</v>
      </c>
      <c r="J172" s="588">
        <v>-5.0000000000000001E-4</v>
      </c>
      <c r="K172" s="598" t="s">
        <v>299</v>
      </c>
    </row>
    <row r="173" spans="1:11" ht="14.4" customHeight="1" thickBot="1" x14ac:dyDescent="0.35">
      <c r="A173" s="609" t="s">
        <v>464</v>
      </c>
      <c r="B173" s="587">
        <v>4.9406564584124654E-324</v>
      </c>
      <c r="C173" s="587">
        <v>0.874</v>
      </c>
      <c r="D173" s="588">
        <v>0.874</v>
      </c>
      <c r="E173" s="597" t="s">
        <v>305</v>
      </c>
      <c r="F173" s="587">
        <v>0</v>
      </c>
      <c r="G173" s="588">
        <v>0</v>
      </c>
      <c r="H173" s="590">
        <v>4.9406564584124654E-324</v>
      </c>
      <c r="I173" s="587">
        <v>9.8813129168249309E-324</v>
      </c>
      <c r="J173" s="588">
        <v>9.8813129168249309E-324</v>
      </c>
      <c r="K173" s="598" t="s">
        <v>299</v>
      </c>
    </row>
    <row r="174" spans="1:11" ht="14.4" customHeight="1" thickBot="1" x14ac:dyDescent="0.35">
      <c r="A174" s="608" t="s">
        <v>465</v>
      </c>
      <c r="B174" s="592">
        <v>165.57080432364299</v>
      </c>
      <c r="C174" s="592">
        <v>113.61532</v>
      </c>
      <c r="D174" s="593">
        <v>-51.955484323642999</v>
      </c>
      <c r="E174" s="599">
        <v>0.68620382961899995</v>
      </c>
      <c r="F174" s="592">
        <v>192.197832584982</v>
      </c>
      <c r="G174" s="593">
        <v>32.032972097497002</v>
      </c>
      <c r="H174" s="595">
        <v>8.0500000000000007</v>
      </c>
      <c r="I174" s="592">
        <v>17.167090000000002</v>
      </c>
      <c r="J174" s="593">
        <v>-14.865882097497</v>
      </c>
      <c r="K174" s="600">
        <v>8.9319893824999996E-2</v>
      </c>
    </row>
    <row r="175" spans="1:11" ht="14.4" customHeight="1" thickBot="1" x14ac:dyDescent="0.35">
      <c r="A175" s="609" t="s">
        <v>466</v>
      </c>
      <c r="B175" s="587">
        <v>0</v>
      </c>
      <c r="C175" s="587">
        <v>7.2999999999999995E-2</v>
      </c>
      <c r="D175" s="588">
        <v>7.2999999999999995E-2</v>
      </c>
      <c r="E175" s="597" t="s">
        <v>299</v>
      </c>
      <c r="F175" s="587">
        <v>0</v>
      </c>
      <c r="G175" s="588">
        <v>0</v>
      </c>
      <c r="H175" s="590">
        <v>4.9406564584124654E-324</v>
      </c>
      <c r="I175" s="587">
        <v>9.8813129168249309E-324</v>
      </c>
      <c r="J175" s="588">
        <v>9.8813129168249309E-324</v>
      </c>
      <c r="K175" s="598" t="s">
        <v>299</v>
      </c>
    </row>
    <row r="176" spans="1:11" ht="14.4" customHeight="1" thickBot="1" x14ac:dyDescent="0.35">
      <c r="A176" s="609" t="s">
        <v>467</v>
      </c>
      <c r="B176" s="587">
        <v>132.76240693084901</v>
      </c>
      <c r="C176" s="587">
        <v>106.17314</v>
      </c>
      <c r="D176" s="588">
        <v>-26.589266930848002</v>
      </c>
      <c r="E176" s="589">
        <v>0.79972292198100003</v>
      </c>
      <c r="F176" s="587">
        <v>159.31488831702001</v>
      </c>
      <c r="G176" s="588">
        <v>26.552481386170001</v>
      </c>
      <c r="H176" s="590">
        <v>8.0500000000000007</v>
      </c>
      <c r="I176" s="587">
        <v>17.1404</v>
      </c>
      <c r="J176" s="588">
        <v>-9.4120813861699997</v>
      </c>
      <c r="K176" s="591">
        <v>0.107588187024</v>
      </c>
    </row>
    <row r="177" spans="1:11" ht="14.4" customHeight="1" thickBot="1" x14ac:dyDescent="0.35">
      <c r="A177" s="609" t="s">
        <v>468</v>
      </c>
      <c r="B177" s="587">
        <v>7.8308783648999999E-2</v>
      </c>
      <c r="C177" s="587">
        <v>4.9406564584124654E-324</v>
      </c>
      <c r="D177" s="588">
        <v>-7.8308783648999999E-2</v>
      </c>
      <c r="E177" s="589">
        <v>6.4228533959362051E-323</v>
      </c>
      <c r="F177" s="587">
        <v>8.3529369224999997E-2</v>
      </c>
      <c r="G177" s="588">
        <v>1.3921561537000001E-2</v>
      </c>
      <c r="H177" s="590">
        <v>4.9406564584124654E-324</v>
      </c>
      <c r="I177" s="587">
        <v>9.8813129168249309E-324</v>
      </c>
      <c r="J177" s="588">
        <v>-1.3921561537000001E-2</v>
      </c>
      <c r="K177" s="591">
        <v>1.1857575500189917E-322</v>
      </c>
    </row>
    <row r="178" spans="1:11" ht="14.4" customHeight="1" thickBot="1" x14ac:dyDescent="0.35">
      <c r="A178" s="609" t="s">
        <v>469</v>
      </c>
      <c r="B178" s="587">
        <v>2.8156872408000001E-2</v>
      </c>
      <c r="C178" s="587">
        <v>5.509E-2</v>
      </c>
      <c r="D178" s="588">
        <v>2.6933127591E-2</v>
      </c>
      <c r="E178" s="589">
        <v>1.9565383257419999</v>
      </c>
      <c r="F178" s="587">
        <v>9.7483161999000006E-2</v>
      </c>
      <c r="G178" s="588">
        <v>1.6247193666000002E-2</v>
      </c>
      <c r="H178" s="590">
        <v>4.9406564584124654E-324</v>
      </c>
      <c r="I178" s="587">
        <v>2.6689999999999998E-2</v>
      </c>
      <c r="J178" s="588">
        <v>1.0442806333E-2</v>
      </c>
      <c r="K178" s="591">
        <v>0.27379087272699998</v>
      </c>
    </row>
    <row r="179" spans="1:11" ht="14.4" customHeight="1" thickBot="1" x14ac:dyDescent="0.35">
      <c r="A179" s="609" t="s">
        <v>470</v>
      </c>
      <c r="B179" s="587">
        <v>32.701931736736</v>
      </c>
      <c r="C179" s="587">
        <v>7.3140900000000002</v>
      </c>
      <c r="D179" s="588">
        <v>-25.387841736736</v>
      </c>
      <c r="E179" s="589">
        <v>0.22365926450000001</v>
      </c>
      <c r="F179" s="587">
        <v>32.701931736736</v>
      </c>
      <c r="G179" s="588">
        <v>5.450321956122</v>
      </c>
      <c r="H179" s="590">
        <v>4.9406564584124654E-324</v>
      </c>
      <c r="I179" s="587">
        <v>9.8813129168249309E-324</v>
      </c>
      <c r="J179" s="588">
        <v>-5.450321956122</v>
      </c>
      <c r="K179" s="591">
        <v>0</v>
      </c>
    </row>
    <row r="180" spans="1:11" ht="14.4" customHeight="1" thickBot="1" x14ac:dyDescent="0.35">
      <c r="A180" s="605" t="s">
        <v>471</v>
      </c>
      <c r="B180" s="587">
        <v>6223.85768639859</v>
      </c>
      <c r="C180" s="587">
        <v>5749.4945699999998</v>
      </c>
      <c r="D180" s="588">
        <v>-474.36311639859599</v>
      </c>
      <c r="E180" s="589">
        <v>0.92378310361500005</v>
      </c>
      <c r="F180" s="587">
        <v>6086.0103487383003</v>
      </c>
      <c r="G180" s="588">
        <v>1014.33505812305</v>
      </c>
      <c r="H180" s="590">
        <v>476.12308999999999</v>
      </c>
      <c r="I180" s="587">
        <v>984.63178000000005</v>
      </c>
      <c r="J180" s="588">
        <v>-29.703278123050001</v>
      </c>
      <c r="K180" s="591">
        <v>0.16178608375199999</v>
      </c>
    </row>
    <row r="181" spans="1:11" ht="14.4" customHeight="1" thickBot="1" x14ac:dyDescent="0.35">
      <c r="A181" s="610" t="s">
        <v>472</v>
      </c>
      <c r="B181" s="592">
        <v>6223.85768639859</v>
      </c>
      <c r="C181" s="592">
        <v>5749.4945699999998</v>
      </c>
      <c r="D181" s="593">
        <v>-474.36311639859599</v>
      </c>
      <c r="E181" s="599">
        <v>0.92378310361500005</v>
      </c>
      <c r="F181" s="592">
        <v>6086.0103487383003</v>
      </c>
      <c r="G181" s="593">
        <v>1014.33505812305</v>
      </c>
      <c r="H181" s="595">
        <v>476.12308999999999</v>
      </c>
      <c r="I181" s="592">
        <v>984.63178000000005</v>
      </c>
      <c r="J181" s="593">
        <v>-29.703278123050001</v>
      </c>
      <c r="K181" s="600">
        <v>0.16178608375199999</v>
      </c>
    </row>
    <row r="182" spans="1:11" ht="14.4" customHeight="1" thickBot="1" x14ac:dyDescent="0.35">
      <c r="A182" s="612" t="s">
        <v>57</v>
      </c>
      <c r="B182" s="592">
        <v>6223.85768639859</v>
      </c>
      <c r="C182" s="592">
        <v>5749.4945699999998</v>
      </c>
      <c r="D182" s="593">
        <v>-474.36311639859599</v>
      </c>
      <c r="E182" s="599">
        <v>0.92378310361500005</v>
      </c>
      <c r="F182" s="592">
        <v>6086.0103487383003</v>
      </c>
      <c r="G182" s="593">
        <v>1014.33505812305</v>
      </c>
      <c r="H182" s="595">
        <v>476.12308999999999</v>
      </c>
      <c r="I182" s="592">
        <v>984.63178000000005</v>
      </c>
      <c r="J182" s="593">
        <v>-29.703278123050001</v>
      </c>
      <c r="K182" s="600">
        <v>0.16178608375199999</v>
      </c>
    </row>
    <row r="183" spans="1:11" ht="14.4" customHeight="1" thickBot="1" x14ac:dyDescent="0.35">
      <c r="A183" s="608" t="s">
        <v>473</v>
      </c>
      <c r="B183" s="592">
        <v>108.99999999999901</v>
      </c>
      <c r="C183" s="592">
        <v>199.83340000000001</v>
      </c>
      <c r="D183" s="593">
        <v>90.833400000001006</v>
      </c>
      <c r="E183" s="599">
        <v>1.833333944954</v>
      </c>
      <c r="F183" s="592">
        <v>77</v>
      </c>
      <c r="G183" s="593">
        <v>12.833333333333</v>
      </c>
      <c r="H183" s="595">
        <v>16.749849999999999</v>
      </c>
      <c r="I183" s="592">
        <v>33.499699999999997</v>
      </c>
      <c r="J183" s="593">
        <v>20.666366666666001</v>
      </c>
      <c r="K183" s="600">
        <v>0.43506103896100001</v>
      </c>
    </row>
    <row r="184" spans="1:11" ht="14.4" customHeight="1" thickBot="1" x14ac:dyDescent="0.35">
      <c r="A184" s="609" t="s">
        <v>474</v>
      </c>
      <c r="B184" s="587">
        <v>108.99999999999901</v>
      </c>
      <c r="C184" s="587">
        <v>199.83340000000001</v>
      </c>
      <c r="D184" s="588">
        <v>90.833400000001006</v>
      </c>
      <c r="E184" s="589">
        <v>1.833333944954</v>
      </c>
      <c r="F184" s="587">
        <v>77</v>
      </c>
      <c r="G184" s="588">
        <v>12.833333333333</v>
      </c>
      <c r="H184" s="590">
        <v>16.749849999999999</v>
      </c>
      <c r="I184" s="587">
        <v>33.499699999999997</v>
      </c>
      <c r="J184" s="588">
        <v>20.666366666666001</v>
      </c>
      <c r="K184" s="591">
        <v>0.43506103896100001</v>
      </c>
    </row>
    <row r="185" spans="1:11" ht="14.4" customHeight="1" thickBot="1" x14ac:dyDescent="0.35">
      <c r="A185" s="608" t="s">
        <v>475</v>
      </c>
      <c r="B185" s="592">
        <v>99.933642716166005</v>
      </c>
      <c r="C185" s="592">
        <v>63.884999999999998</v>
      </c>
      <c r="D185" s="593">
        <v>-36.048642716166</v>
      </c>
      <c r="E185" s="599">
        <v>0.63927420499800003</v>
      </c>
      <c r="F185" s="592">
        <v>73.010348738304003</v>
      </c>
      <c r="G185" s="593">
        <v>12.168391456384001</v>
      </c>
      <c r="H185" s="595">
        <v>4.26</v>
      </c>
      <c r="I185" s="592">
        <v>10.36</v>
      </c>
      <c r="J185" s="593">
        <v>-1.808391456384</v>
      </c>
      <c r="K185" s="600">
        <v>0.14189769229999999</v>
      </c>
    </row>
    <row r="186" spans="1:11" ht="14.4" customHeight="1" thickBot="1" x14ac:dyDescent="0.35">
      <c r="A186" s="609" t="s">
        <v>476</v>
      </c>
      <c r="B186" s="587">
        <v>99.933642716166005</v>
      </c>
      <c r="C186" s="587">
        <v>63.884999999999998</v>
      </c>
      <c r="D186" s="588">
        <v>-36.048642716166</v>
      </c>
      <c r="E186" s="589">
        <v>0.63927420499800003</v>
      </c>
      <c r="F186" s="587">
        <v>73.010348738304003</v>
      </c>
      <c r="G186" s="588">
        <v>12.168391456384001</v>
      </c>
      <c r="H186" s="590">
        <v>4.26</v>
      </c>
      <c r="I186" s="587">
        <v>10.36</v>
      </c>
      <c r="J186" s="588">
        <v>-1.808391456384</v>
      </c>
      <c r="K186" s="591">
        <v>0.14189769229999999</v>
      </c>
    </row>
    <row r="187" spans="1:11" ht="14.4" customHeight="1" thickBot="1" x14ac:dyDescent="0.35">
      <c r="A187" s="608" t="s">
        <v>477</v>
      </c>
      <c r="B187" s="592">
        <v>347.92404368250402</v>
      </c>
      <c r="C187" s="592">
        <v>374.61779999999999</v>
      </c>
      <c r="D187" s="593">
        <v>26.693756317496</v>
      </c>
      <c r="E187" s="599">
        <v>1.0767229422689999</v>
      </c>
      <c r="F187" s="592">
        <v>411</v>
      </c>
      <c r="G187" s="593">
        <v>68.5</v>
      </c>
      <c r="H187" s="595">
        <v>33.266599999999997</v>
      </c>
      <c r="I187" s="592">
        <v>69.178899999999999</v>
      </c>
      <c r="J187" s="593">
        <v>0.67889999999999995</v>
      </c>
      <c r="K187" s="600">
        <v>0.16831849148399999</v>
      </c>
    </row>
    <row r="188" spans="1:11" ht="14.4" customHeight="1" thickBot="1" x14ac:dyDescent="0.35">
      <c r="A188" s="609" t="s">
        <v>478</v>
      </c>
      <c r="B188" s="587">
        <v>347.92404368250402</v>
      </c>
      <c r="C188" s="587">
        <v>374.61779999999999</v>
      </c>
      <c r="D188" s="588">
        <v>26.693756317496</v>
      </c>
      <c r="E188" s="589">
        <v>1.0767229422689999</v>
      </c>
      <c r="F188" s="587">
        <v>411</v>
      </c>
      <c r="G188" s="588">
        <v>68.5</v>
      </c>
      <c r="H188" s="590">
        <v>33.266599999999997</v>
      </c>
      <c r="I188" s="587">
        <v>69.178899999999999</v>
      </c>
      <c r="J188" s="588">
        <v>0.67889999999999995</v>
      </c>
      <c r="K188" s="591">
        <v>0.16831849148399999</v>
      </c>
    </row>
    <row r="189" spans="1:11" ht="14.4" customHeight="1" thickBot="1" x14ac:dyDescent="0.35">
      <c r="A189" s="608" t="s">
        <v>479</v>
      </c>
      <c r="B189" s="592">
        <v>0</v>
      </c>
      <c r="C189" s="592">
        <v>6.8289999999999997</v>
      </c>
      <c r="D189" s="593">
        <v>6.8289999999999997</v>
      </c>
      <c r="E189" s="594" t="s">
        <v>299</v>
      </c>
      <c r="F189" s="592">
        <v>4.9406564584124654E-324</v>
      </c>
      <c r="G189" s="593">
        <v>0</v>
      </c>
      <c r="H189" s="595">
        <v>0.26</v>
      </c>
      <c r="I189" s="592">
        <v>0.66300000000000003</v>
      </c>
      <c r="J189" s="593">
        <v>0.66300000000000003</v>
      </c>
      <c r="K189" s="596" t="s">
        <v>305</v>
      </c>
    </row>
    <row r="190" spans="1:11" ht="14.4" customHeight="1" thickBot="1" x14ac:dyDescent="0.35">
      <c r="A190" s="609" t="s">
        <v>480</v>
      </c>
      <c r="B190" s="587">
        <v>0</v>
      </c>
      <c r="C190" s="587">
        <v>6.8289999999999997</v>
      </c>
      <c r="D190" s="588">
        <v>6.8289999999999997</v>
      </c>
      <c r="E190" s="597" t="s">
        <v>299</v>
      </c>
      <c r="F190" s="587">
        <v>4.9406564584124654E-324</v>
      </c>
      <c r="G190" s="588">
        <v>0</v>
      </c>
      <c r="H190" s="590">
        <v>0.26</v>
      </c>
      <c r="I190" s="587">
        <v>0.66300000000000003</v>
      </c>
      <c r="J190" s="588">
        <v>0.66300000000000003</v>
      </c>
      <c r="K190" s="598" t="s">
        <v>305</v>
      </c>
    </row>
    <row r="191" spans="1:11" ht="14.4" customHeight="1" thickBot="1" x14ac:dyDescent="0.35">
      <c r="A191" s="608" t="s">
        <v>481</v>
      </c>
      <c r="B191" s="592">
        <v>1141.99999999999</v>
      </c>
      <c r="C191" s="592">
        <v>1013.3162</v>
      </c>
      <c r="D191" s="593">
        <v>-128.68379999998501</v>
      </c>
      <c r="E191" s="599">
        <v>0.88731716287200002</v>
      </c>
      <c r="F191" s="592">
        <v>1415</v>
      </c>
      <c r="G191" s="593">
        <v>235.833333333333</v>
      </c>
      <c r="H191" s="595">
        <v>61.850549999999998</v>
      </c>
      <c r="I191" s="592">
        <v>143.44820999999999</v>
      </c>
      <c r="J191" s="593">
        <v>-92.385123333332999</v>
      </c>
      <c r="K191" s="600">
        <v>0.101376826855</v>
      </c>
    </row>
    <row r="192" spans="1:11" ht="14.4" customHeight="1" thickBot="1" x14ac:dyDescent="0.35">
      <c r="A192" s="609" t="s">
        <v>482</v>
      </c>
      <c r="B192" s="587">
        <v>1141.99999999999</v>
      </c>
      <c r="C192" s="587">
        <v>1013.27384</v>
      </c>
      <c r="D192" s="588">
        <v>-128.72615999998499</v>
      </c>
      <c r="E192" s="589">
        <v>0.88728007005200005</v>
      </c>
      <c r="F192" s="587">
        <v>1413</v>
      </c>
      <c r="G192" s="588">
        <v>235.5</v>
      </c>
      <c r="H192" s="590">
        <v>61.657229999999998</v>
      </c>
      <c r="I192" s="587">
        <v>143.06156999999999</v>
      </c>
      <c r="J192" s="588">
        <v>-92.438429999999997</v>
      </c>
      <c r="K192" s="591">
        <v>0.101246687898</v>
      </c>
    </row>
    <row r="193" spans="1:11" ht="14.4" customHeight="1" thickBot="1" x14ac:dyDescent="0.35">
      <c r="A193" s="609" t="s">
        <v>483</v>
      </c>
      <c r="B193" s="587">
        <v>0</v>
      </c>
      <c r="C193" s="587">
        <v>4.2360000000000002E-2</v>
      </c>
      <c r="D193" s="588">
        <v>4.2360000000000002E-2</v>
      </c>
      <c r="E193" s="597" t="s">
        <v>299</v>
      </c>
      <c r="F193" s="587">
        <v>2</v>
      </c>
      <c r="G193" s="588">
        <v>0.33333333333300003</v>
      </c>
      <c r="H193" s="590">
        <v>0.19331999999999999</v>
      </c>
      <c r="I193" s="587">
        <v>0.38663999999999998</v>
      </c>
      <c r="J193" s="588">
        <v>5.3306666666000001E-2</v>
      </c>
      <c r="K193" s="591">
        <v>0.19331999999999999</v>
      </c>
    </row>
    <row r="194" spans="1:11" ht="14.4" customHeight="1" thickBot="1" x14ac:dyDescent="0.35">
      <c r="A194" s="608" t="s">
        <v>484</v>
      </c>
      <c r="B194" s="592">
        <v>0</v>
      </c>
      <c r="C194" s="592">
        <v>159.63333</v>
      </c>
      <c r="D194" s="593">
        <v>159.63333</v>
      </c>
      <c r="E194" s="594" t="s">
        <v>299</v>
      </c>
      <c r="F194" s="592">
        <v>4.9406564584124654E-324</v>
      </c>
      <c r="G194" s="593">
        <v>0</v>
      </c>
      <c r="H194" s="595">
        <v>13.36955</v>
      </c>
      <c r="I194" s="592">
        <v>33.729280000000003</v>
      </c>
      <c r="J194" s="593">
        <v>33.729280000000003</v>
      </c>
      <c r="K194" s="596" t="s">
        <v>305</v>
      </c>
    </row>
    <row r="195" spans="1:11" ht="14.4" customHeight="1" thickBot="1" x14ac:dyDescent="0.35">
      <c r="A195" s="609" t="s">
        <v>485</v>
      </c>
      <c r="B195" s="587">
        <v>0</v>
      </c>
      <c r="C195" s="587">
        <v>159.63333</v>
      </c>
      <c r="D195" s="588">
        <v>159.63333</v>
      </c>
      <c r="E195" s="597" t="s">
        <v>299</v>
      </c>
      <c r="F195" s="587">
        <v>4.9406564584124654E-324</v>
      </c>
      <c r="G195" s="588">
        <v>0</v>
      </c>
      <c r="H195" s="590">
        <v>13.36955</v>
      </c>
      <c r="I195" s="587">
        <v>33.729280000000003</v>
      </c>
      <c r="J195" s="588">
        <v>33.729280000000003</v>
      </c>
      <c r="K195" s="598" t="s">
        <v>305</v>
      </c>
    </row>
    <row r="196" spans="1:11" ht="14.4" customHeight="1" thickBot="1" x14ac:dyDescent="0.35">
      <c r="A196" s="608" t="s">
        <v>486</v>
      </c>
      <c r="B196" s="592">
        <v>4524.99999999994</v>
      </c>
      <c r="C196" s="592">
        <v>3931.3798400000001</v>
      </c>
      <c r="D196" s="593">
        <v>-593.62015999994105</v>
      </c>
      <c r="E196" s="599">
        <v>0.86881322430899999</v>
      </c>
      <c r="F196" s="592">
        <v>4110</v>
      </c>
      <c r="G196" s="593">
        <v>685</v>
      </c>
      <c r="H196" s="595">
        <v>346.36653999999999</v>
      </c>
      <c r="I196" s="592">
        <v>693.75269000000003</v>
      </c>
      <c r="J196" s="593">
        <v>8.7526899999999994</v>
      </c>
      <c r="K196" s="600">
        <v>0.16879627493900001</v>
      </c>
    </row>
    <row r="197" spans="1:11" ht="14.4" customHeight="1" thickBot="1" x14ac:dyDescent="0.35">
      <c r="A197" s="609" t="s">
        <v>487</v>
      </c>
      <c r="B197" s="587">
        <v>4524.99999999994</v>
      </c>
      <c r="C197" s="587">
        <v>3931.3798400000001</v>
      </c>
      <c r="D197" s="588">
        <v>-593.62015999994105</v>
      </c>
      <c r="E197" s="589">
        <v>0.86881322430899999</v>
      </c>
      <c r="F197" s="587">
        <v>4110</v>
      </c>
      <c r="G197" s="588">
        <v>685</v>
      </c>
      <c r="H197" s="590">
        <v>346.36653999999999</v>
      </c>
      <c r="I197" s="587">
        <v>693.75269000000003</v>
      </c>
      <c r="J197" s="588">
        <v>8.7526899999999994</v>
      </c>
      <c r="K197" s="591">
        <v>0.16879627493900001</v>
      </c>
    </row>
    <row r="198" spans="1:11" ht="14.4" customHeight="1" thickBot="1" x14ac:dyDescent="0.35">
      <c r="A198" s="613" t="s">
        <v>488</v>
      </c>
      <c r="B198" s="592">
        <v>0</v>
      </c>
      <c r="C198" s="592">
        <v>6.3262499999999999</v>
      </c>
      <c r="D198" s="593">
        <v>6.3262499999999999</v>
      </c>
      <c r="E198" s="594" t="s">
        <v>299</v>
      </c>
      <c r="F198" s="592">
        <v>4.9406564584124654E-324</v>
      </c>
      <c r="G198" s="593">
        <v>0</v>
      </c>
      <c r="H198" s="595">
        <v>2.0593499999999998</v>
      </c>
      <c r="I198" s="592">
        <v>2.42571</v>
      </c>
      <c r="J198" s="593">
        <v>2.42571</v>
      </c>
      <c r="K198" s="596" t="s">
        <v>305</v>
      </c>
    </row>
    <row r="199" spans="1:11" ht="14.4" customHeight="1" thickBot="1" x14ac:dyDescent="0.35">
      <c r="A199" s="610" t="s">
        <v>489</v>
      </c>
      <c r="B199" s="592">
        <v>0</v>
      </c>
      <c r="C199" s="592">
        <v>6.3262499999999999</v>
      </c>
      <c r="D199" s="593">
        <v>6.3262499999999999</v>
      </c>
      <c r="E199" s="594" t="s">
        <v>299</v>
      </c>
      <c r="F199" s="592">
        <v>4.9406564584124654E-324</v>
      </c>
      <c r="G199" s="593">
        <v>0</v>
      </c>
      <c r="H199" s="595">
        <v>2.0593499999999998</v>
      </c>
      <c r="I199" s="592">
        <v>2.42571</v>
      </c>
      <c r="J199" s="593">
        <v>2.42571</v>
      </c>
      <c r="K199" s="596" t="s">
        <v>305</v>
      </c>
    </row>
    <row r="200" spans="1:11" ht="14.4" customHeight="1" thickBot="1" x14ac:dyDescent="0.35">
      <c r="A200" s="612" t="s">
        <v>490</v>
      </c>
      <c r="B200" s="592">
        <v>0</v>
      </c>
      <c r="C200" s="592">
        <v>6.3262499999999999</v>
      </c>
      <c r="D200" s="593">
        <v>6.3262499999999999</v>
      </c>
      <c r="E200" s="594" t="s">
        <v>299</v>
      </c>
      <c r="F200" s="592">
        <v>4.9406564584124654E-324</v>
      </c>
      <c r="G200" s="593">
        <v>0</v>
      </c>
      <c r="H200" s="595">
        <v>2.0593499999999998</v>
      </c>
      <c r="I200" s="592">
        <v>2.42571</v>
      </c>
      <c r="J200" s="593">
        <v>2.42571</v>
      </c>
      <c r="K200" s="596" t="s">
        <v>305</v>
      </c>
    </row>
    <row r="201" spans="1:11" ht="14.4" customHeight="1" thickBot="1" x14ac:dyDescent="0.35">
      <c r="A201" s="608" t="s">
        <v>491</v>
      </c>
      <c r="B201" s="592">
        <v>0</v>
      </c>
      <c r="C201" s="592">
        <v>6.3262499999999999</v>
      </c>
      <c r="D201" s="593">
        <v>6.3262499999999999</v>
      </c>
      <c r="E201" s="594" t="s">
        <v>299</v>
      </c>
      <c r="F201" s="592">
        <v>4.9406564584124654E-324</v>
      </c>
      <c r="G201" s="593">
        <v>0</v>
      </c>
      <c r="H201" s="595">
        <v>2.0593499999999998</v>
      </c>
      <c r="I201" s="592">
        <v>2.42571</v>
      </c>
      <c r="J201" s="593">
        <v>2.42571</v>
      </c>
      <c r="K201" s="596" t="s">
        <v>305</v>
      </c>
    </row>
    <row r="202" spans="1:11" ht="14.4" customHeight="1" thickBot="1" x14ac:dyDescent="0.35">
      <c r="A202" s="609" t="s">
        <v>492</v>
      </c>
      <c r="B202" s="587">
        <v>0</v>
      </c>
      <c r="C202" s="587">
        <v>6.3262499999999999</v>
      </c>
      <c r="D202" s="588">
        <v>6.3262499999999999</v>
      </c>
      <c r="E202" s="597" t="s">
        <v>299</v>
      </c>
      <c r="F202" s="587">
        <v>4.9406564584124654E-324</v>
      </c>
      <c r="G202" s="588">
        <v>0</v>
      </c>
      <c r="H202" s="590">
        <v>2.0593499999999998</v>
      </c>
      <c r="I202" s="587">
        <v>2.42571</v>
      </c>
      <c r="J202" s="588">
        <v>2.42571</v>
      </c>
      <c r="K202" s="598" t="s">
        <v>305</v>
      </c>
    </row>
    <row r="203" spans="1:11" ht="14.4" customHeight="1" thickBot="1" x14ac:dyDescent="0.35">
      <c r="A203" s="614"/>
      <c r="B203" s="587">
        <v>-8486.4392487262703</v>
      </c>
      <c r="C203" s="587">
        <v>-12164.26561</v>
      </c>
      <c r="D203" s="588">
        <v>-3677.8263612737501</v>
      </c>
      <c r="E203" s="589">
        <v>1.43337685612</v>
      </c>
      <c r="F203" s="587">
        <v>-6517.6724909609302</v>
      </c>
      <c r="G203" s="588">
        <v>-1086.27874849349</v>
      </c>
      <c r="H203" s="590">
        <v>5.0701099999999997</v>
      </c>
      <c r="I203" s="587">
        <v>-1349.5895900000201</v>
      </c>
      <c r="J203" s="588">
        <v>-263.31084150653101</v>
      </c>
      <c r="K203" s="591">
        <v>0.207066186874</v>
      </c>
    </row>
    <row r="204" spans="1:11" ht="14.4" customHeight="1" thickBot="1" x14ac:dyDescent="0.35">
      <c r="A204" s="615" t="s">
        <v>69</v>
      </c>
      <c r="B204" s="601">
        <v>-8486.4392487262794</v>
      </c>
      <c r="C204" s="601">
        <v>-12164.26561</v>
      </c>
      <c r="D204" s="602">
        <v>-3677.8263612737401</v>
      </c>
      <c r="E204" s="603" t="s">
        <v>299</v>
      </c>
      <c r="F204" s="601">
        <v>-6517.6724909609302</v>
      </c>
      <c r="G204" s="602">
        <v>-1086.27874849349</v>
      </c>
      <c r="H204" s="601">
        <v>5.0701099999999997</v>
      </c>
      <c r="I204" s="601">
        <v>-1349.5895900000201</v>
      </c>
      <c r="J204" s="602">
        <v>-263.31084150653197</v>
      </c>
      <c r="K204" s="604">
        <v>0.207066186874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4" width="12.77734375" style="345" bestFit="1" customWidth="1"/>
    <col min="5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8" ht="18.600000000000001" customHeight="1" thickBot="1" x14ac:dyDescent="0.4">
      <c r="A1" s="486" t="s">
        <v>180</v>
      </c>
      <c r="B1" s="487"/>
      <c r="C1" s="487"/>
      <c r="D1" s="487"/>
      <c r="E1" s="487"/>
      <c r="F1" s="487"/>
      <c r="G1" s="463"/>
    </row>
    <row r="2" spans="1:8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8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213</v>
      </c>
      <c r="E3" s="211" t="s">
        <v>4</v>
      </c>
      <c r="F3" s="211" t="s">
        <v>5</v>
      </c>
      <c r="G3" s="212" t="s">
        <v>188</v>
      </c>
    </row>
    <row r="4" spans="1:8" ht="14.4" customHeight="1" x14ac:dyDescent="0.3">
      <c r="A4" s="616" t="s">
        <v>493</v>
      </c>
      <c r="B4" s="617" t="s">
        <v>494</v>
      </c>
      <c r="C4" s="618" t="s">
        <v>495</v>
      </c>
      <c r="D4" s="618" t="s">
        <v>494</v>
      </c>
      <c r="E4" s="618" t="s">
        <v>494</v>
      </c>
      <c r="F4" s="619" t="s">
        <v>494</v>
      </c>
      <c r="G4" s="618" t="s">
        <v>494</v>
      </c>
      <c r="H4" s="618" t="s">
        <v>77</v>
      </c>
    </row>
    <row r="5" spans="1:8" ht="14.4" customHeight="1" x14ac:dyDescent="0.3">
      <c r="A5" s="616" t="s">
        <v>493</v>
      </c>
      <c r="B5" s="617" t="s">
        <v>496</v>
      </c>
      <c r="C5" s="618" t="s">
        <v>497</v>
      </c>
      <c r="D5" s="618">
        <v>390378.04649571865</v>
      </c>
      <c r="E5" s="618">
        <v>302614.34458860051</v>
      </c>
      <c r="F5" s="619">
        <v>0.77518279346151531</v>
      </c>
      <c r="G5" s="618">
        <v>-87763.701907118142</v>
      </c>
      <c r="H5" s="618" t="s">
        <v>2</v>
      </c>
    </row>
    <row r="6" spans="1:8" ht="14.4" customHeight="1" x14ac:dyDescent="0.3">
      <c r="A6" s="616" t="s">
        <v>493</v>
      </c>
      <c r="B6" s="617" t="s">
        <v>498</v>
      </c>
      <c r="C6" s="618" t="s">
        <v>499</v>
      </c>
      <c r="D6" s="618">
        <v>2220.970206407937</v>
      </c>
      <c r="E6" s="618">
        <v>10518.150343350911</v>
      </c>
      <c r="F6" s="619">
        <v>4.735835858132619</v>
      </c>
      <c r="G6" s="618">
        <v>8297.1801369429741</v>
      </c>
      <c r="H6" s="618" t="s">
        <v>2</v>
      </c>
    </row>
    <row r="7" spans="1:8" ht="14.4" customHeight="1" x14ac:dyDescent="0.3">
      <c r="A7" s="616" t="s">
        <v>493</v>
      </c>
      <c r="B7" s="617" t="s">
        <v>500</v>
      </c>
      <c r="C7" s="618" t="s">
        <v>501</v>
      </c>
      <c r="D7" s="618">
        <v>5089.165702304148</v>
      </c>
      <c r="E7" s="618">
        <v>2715.0531342211439</v>
      </c>
      <c r="F7" s="619">
        <v>0.53349670516562042</v>
      </c>
      <c r="G7" s="618">
        <v>-2374.1125680830041</v>
      </c>
      <c r="H7" s="618" t="s">
        <v>2</v>
      </c>
    </row>
    <row r="8" spans="1:8" ht="14.4" customHeight="1" x14ac:dyDescent="0.3">
      <c r="A8" s="616" t="s">
        <v>493</v>
      </c>
      <c r="B8" s="617" t="s">
        <v>502</v>
      </c>
      <c r="C8" s="618" t="s">
        <v>503</v>
      </c>
      <c r="D8" s="618">
        <v>207.08313802924667</v>
      </c>
      <c r="E8" s="618">
        <v>470.9217428955132</v>
      </c>
      <c r="F8" s="619">
        <v>2.2740709232878449</v>
      </c>
      <c r="G8" s="618">
        <v>263.83860486626656</v>
      </c>
      <c r="H8" s="618" t="s">
        <v>2</v>
      </c>
    </row>
    <row r="9" spans="1:8" ht="14.4" customHeight="1" x14ac:dyDescent="0.3">
      <c r="A9" s="616" t="s">
        <v>493</v>
      </c>
      <c r="B9" s="617" t="s">
        <v>6</v>
      </c>
      <c r="C9" s="618" t="s">
        <v>495</v>
      </c>
      <c r="D9" s="618">
        <v>397895.26554245997</v>
      </c>
      <c r="E9" s="618">
        <v>316318.46980906802</v>
      </c>
      <c r="F9" s="619">
        <v>0.79497922494208018</v>
      </c>
      <c r="G9" s="618">
        <v>-81576.795733391948</v>
      </c>
      <c r="H9" s="618" t="s">
        <v>504</v>
      </c>
    </row>
    <row r="11" spans="1:8" ht="14.4" customHeight="1" x14ac:dyDescent="0.3">
      <c r="A11" s="616" t="s">
        <v>493</v>
      </c>
      <c r="B11" s="617" t="s">
        <v>494</v>
      </c>
      <c r="C11" s="618" t="s">
        <v>495</v>
      </c>
      <c r="D11" s="618" t="s">
        <v>494</v>
      </c>
      <c r="E11" s="618" t="s">
        <v>494</v>
      </c>
      <c r="F11" s="619" t="s">
        <v>494</v>
      </c>
      <c r="G11" s="618" t="s">
        <v>494</v>
      </c>
      <c r="H11" s="618" t="s">
        <v>77</v>
      </c>
    </row>
    <row r="12" spans="1:8" ht="14.4" customHeight="1" x14ac:dyDescent="0.3">
      <c r="A12" s="616" t="s">
        <v>505</v>
      </c>
      <c r="B12" s="617" t="s">
        <v>496</v>
      </c>
      <c r="C12" s="618" t="s">
        <v>497</v>
      </c>
      <c r="D12" s="618">
        <v>36681.795085294834</v>
      </c>
      <c r="E12" s="618">
        <v>35998.037217266421</v>
      </c>
      <c r="F12" s="619">
        <v>0.98135974898615252</v>
      </c>
      <c r="G12" s="618">
        <v>-683.75786802841321</v>
      </c>
      <c r="H12" s="618" t="s">
        <v>2</v>
      </c>
    </row>
    <row r="13" spans="1:8" ht="14.4" customHeight="1" x14ac:dyDescent="0.3">
      <c r="A13" s="616" t="s">
        <v>505</v>
      </c>
      <c r="B13" s="617" t="s">
        <v>498</v>
      </c>
      <c r="C13" s="618" t="s">
        <v>499</v>
      </c>
      <c r="D13" s="618">
        <v>2159.9381922432667</v>
      </c>
      <c r="E13" s="618">
        <v>10374.270343350912</v>
      </c>
      <c r="F13" s="619">
        <v>4.8030403743064571</v>
      </c>
      <c r="G13" s="618">
        <v>8214.3321511076465</v>
      </c>
      <c r="H13" s="618" t="s">
        <v>2</v>
      </c>
    </row>
    <row r="14" spans="1:8" ht="14.4" customHeight="1" x14ac:dyDescent="0.3">
      <c r="A14" s="616" t="s">
        <v>505</v>
      </c>
      <c r="B14" s="617" t="s">
        <v>500</v>
      </c>
      <c r="C14" s="618" t="s">
        <v>501</v>
      </c>
      <c r="D14" s="618">
        <v>3544.0847021954</v>
      </c>
      <c r="E14" s="618">
        <v>2715.0531342211439</v>
      </c>
      <c r="F14" s="619">
        <v>0.76608020472515548</v>
      </c>
      <c r="G14" s="618">
        <v>-829.03156797425618</v>
      </c>
      <c r="H14" s="618" t="s">
        <v>2</v>
      </c>
    </row>
    <row r="15" spans="1:8" ht="14.4" customHeight="1" x14ac:dyDescent="0.3">
      <c r="A15" s="616" t="s">
        <v>505</v>
      </c>
      <c r="B15" s="617" t="s">
        <v>502</v>
      </c>
      <c r="C15" s="618" t="s">
        <v>503</v>
      </c>
      <c r="D15" s="618">
        <v>84.69587332986616</v>
      </c>
      <c r="E15" s="618">
        <v>394.15199999999999</v>
      </c>
      <c r="F15" s="619">
        <v>4.6537332281218813</v>
      </c>
      <c r="G15" s="618">
        <v>309.45612667013381</v>
      </c>
      <c r="H15" s="618" t="s">
        <v>2</v>
      </c>
    </row>
    <row r="16" spans="1:8" ht="14.4" customHeight="1" x14ac:dyDescent="0.3">
      <c r="A16" s="616" t="s">
        <v>505</v>
      </c>
      <c r="B16" s="617" t="s">
        <v>6</v>
      </c>
      <c r="C16" s="618" t="s">
        <v>506</v>
      </c>
      <c r="D16" s="618">
        <v>42470.513853063363</v>
      </c>
      <c r="E16" s="618">
        <v>49481.512694838486</v>
      </c>
      <c r="F16" s="619">
        <v>1.165079209213981</v>
      </c>
      <c r="G16" s="618">
        <v>7010.9988417751229</v>
      </c>
      <c r="H16" s="618" t="s">
        <v>507</v>
      </c>
    </row>
    <row r="17" spans="1:8" ht="14.4" customHeight="1" x14ac:dyDescent="0.3">
      <c r="A17" s="616" t="s">
        <v>494</v>
      </c>
      <c r="B17" s="617" t="s">
        <v>494</v>
      </c>
      <c r="C17" s="618" t="s">
        <v>494</v>
      </c>
      <c r="D17" s="618" t="s">
        <v>494</v>
      </c>
      <c r="E17" s="618" t="s">
        <v>494</v>
      </c>
      <c r="F17" s="619" t="s">
        <v>494</v>
      </c>
      <c r="G17" s="618" t="s">
        <v>494</v>
      </c>
      <c r="H17" s="618" t="s">
        <v>508</v>
      </c>
    </row>
    <row r="18" spans="1:8" ht="14.4" customHeight="1" x14ac:dyDescent="0.3">
      <c r="A18" s="616" t="s">
        <v>509</v>
      </c>
      <c r="B18" s="617" t="s">
        <v>496</v>
      </c>
      <c r="C18" s="618" t="s">
        <v>497</v>
      </c>
      <c r="D18" s="618">
        <v>22179.513057138334</v>
      </c>
      <c r="E18" s="618">
        <v>22956.507915940718</v>
      </c>
      <c r="F18" s="619">
        <v>1.035032097269255</v>
      </c>
      <c r="G18" s="618">
        <v>776.99485880238353</v>
      </c>
      <c r="H18" s="618" t="s">
        <v>2</v>
      </c>
    </row>
    <row r="19" spans="1:8" ht="14.4" customHeight="1" x14ac:dyDescent="0.3">
      <c r="A19" s="616" t="s">
        <v>509</v>
      </c>
      <c r="B19" s="617" t="s">
        <v>6</v>
      </c>
      <c r="C19" s="618" t="s">
        <v>510</v>
      </c>
      <c r="D19" s="618">
        <v>22725.725811342563</v>
      </c>
      <c r="E19" s="618">
        <v>22956.507915940718</v>
      </c>
      <c r="F19" s="619">
        <v>1.01015510380236</v>
      </c>
      <c r="G19" s="618">
        <v>230.78210459815455</v>
      </c>
      <c r="H19" s="618" t="s">
        <v>507</v>
      </c>
    </row>
    <row r="20" spans="1:8" ht="14.4" customHeight="1" x14ac:dyDescent="0.3">
      <c r="A20" s="616" t="s">
        <v>494</v>
      </c>
      <c r="B20" s="617" t="s">
        <v>494</v>
      </c>
      <c r="C20" s="618" t="s">
        <v>494</v>
      </c>
      <c r="D20" s="618" t="s">
        <v>494</v>
      </c>
      <c r="E20" s="618" t="s">
        <v>494</v>
      </c>
      <c r="F20" s="619" t="s">
        <v>494</v>
      </c>
      <c r="G20" s="618" t="s">
        <v>494</v>
      </c>
      <c r="H20" s="618" t="s">
        <v>508</v>
      </c>
    </row>
    <row r="21" spans="1:8" ht="14.4" customHeight="1" x14ac:dyDescent="0.3">
      <c r="A21" s="616" t="s">
        <v>511</v>
      </c>
      <c r="B21" s="617" t="s">
        <v>496</v>
      </c>
      <c r="C21" s="618" t="s">
        <v>497</v>
      </c>
      <c r="D21" s="618">
        <v>54253.885704681663</v>
      </c>
      <c r="E21" s="618">
        <v>43548.19248503579</v>
      </c>
      <c r="F21" s="619">
        <v>0.80267416645657774</v>
      </c>
      <c r="G21" s="618">
        <v>-10705.693219645873</v>
      </c>
      <c r="H21" s="618" t="s">
        <v>2</v>
      </c>
    </row>
    <row r="22" spans="1:8" ht="14.4" customHeight="1" x14ac:dyDescent="0.3">
      <c r="A22" s="616" t="s">
        <v>511</v>
      </c>
      <c r="B22" s="617" t="s">
        <v>498</v>
      </c>
      <c r="C22" s="618" t="s">
        <v>499</v>
      </c>
      <c r="D22" s="618">
        <v>61.032014164670166</v>
      </c>
      <c r="E22" s="618">
        <v>143.88</v>
      </c>
      <c r="F22" s="619">
        <v>2.3574512814176196</v>
      </c>
      <c r="G22" s="618">
        <v>82.847985835329837</v>
      </c>
      <c r="H22" s="618" t="s">
        <v>2</v>
      </c>
    </row>
    <row r="23" spans="1:8" ht="14.4" customHeight="1" x14ac:dyDescent="0.3">
      <c r="A23" s="616" t="s">
        <v>511</v>
      </c>
      <c r="B23" s="617" t="s">
        <v>502</v>
      </c>
      <c r="C23" s="618" t="s">
        <v>503</v>
      </c>
      <c r="D23" s="618">
        <v>71.097659321448504</v>
      </c>
      <c r="E23" s="618">
        <v>76.769742895513204</v>
      </c>
      <c r="F23" s="619">
        <v>1.0797787666738778</v>
      </c>
      <c r="G23" s="618">
        <v>5.6720835740647004</v>
      </c>
      <c r="H23" s="618" t="s">
        <v>2</v>
      </c>
    </row>
    <row r="24" spans="1:8" ht="14.4" customHeight="1" x14ac:dyDescent="0.3">
      <c r="A24" s="616" t="s">
        <v>511</v>
      </c>
      <c r="B24" s="617" t="s">
        <v>6</v>
      </c>
      <c r="C24" s="618" t="s">
        <v>512</v>
      </c>
      <c r="D24" s="618">
        <v>55436.173229450236</v>
      </c>
      <c r="E24" s="618">
        <v>43768.842227931302</v>
      </c>
      <c r="F24" s="619">
        <v>0.78953577922437268</v>
      </c>
      <c r="G24" s="618">
        <v>-11667.331001518934</v>
      </c>
      <c r="H24" s="618" t="s">
        <v>507</v>
      </c>
    </row>
    <row r="25" spans="1:8" ht="14.4" customHeight="1" x14ac:dyDescent="0.3">
      <c r="A25" s="616" t="s">
        <v>494</v>
      </c>
      <c r="B25" s="617" t="s">
        <v>494</v>
      </c>
      <c r="C25" s="618" t="s">
        <v>494</v>
      </c>
      <c r="D25" s="618" t="s">
        <v>494</v>
      </c>
      <c r="E25" s="618" t="s">
        <v>494</v>
      </c>
      <c r="F25" s="619" t="s">
        <v>494</v>
      </c>
      <c r="G25" s="618" t="s">
        <v>494</v>
      </c>
      <c r="H25" s="618" t="s">
        <v>508</v>
      </c>
    </row>
    <row r="26" spans="1:8" ht="14.4" customHeight="1" x14ac:dyDescent="0.3">
      <c r="A26" s="616" t="s">
        <v>513</v>
      </c>
      <c r="B26" s="617" t="s">
        <v>496</v>
      </c>
      <c r="C26" s="618" t="s">
        <v>497</v>
      </c>
      <c r="D26" s="618">
        <v>234985.96921080665</v>
      </c>
      <c r="E26" s="618">
        <v>190382.70214042385</v>
      </c>
      <c r="F26" s="619">
        <v>0.81018753068457006</v>
      </c>
      <c r="G26" s="618">
        <v>-44603.267070382804</v>
      </c>
      <c r="H26" s="618" t="s">
        <v>2</v>
      </c>
    </row>
    <row r="27" spans="1:8" ht="14.4" customHeight="1" x14ac:dyDescent="0.3">
      <c r="A27" s="616" t="s">
        <v>513</v>
      </c>
      <c r="B27" s="617" t="s">
        <v>6</v>
      </c>
      <c r="C27" s="618" t="s">
        <v>514</v>
      </c>
      <c r="D27" s="618">
        <v>234985.96921080665</v>
      </c>
      <c r="E27" s="618">
        <v>190382.70214042385</v>
      </c>
      <c r="F27" s="619">
        <v>0.81018753068457006</v>
      </c>
      <c r="G27" s="618">
        <v>-44603.267070382804</v>
      </c>
      <c r="H27" s="618" t="s">
        <v>507</v>
      </c>
    </row>
    <row r="28" spans="1:8" ht="14.4" customHeight="1" x14ac:dyDescent="0.3">
      <c r="A28" s="616" t="s">
        <v>494</v>
      </c>
      <c r="B28" s="617" t="s">
        <v>494</v>
      </c>
      <c r="C28" s="618" t="s">
        <v>494</v>
      </c>
      <c r="D28" s="618" t="s">
        <v>494</v>
      </c>
      <c r="E28" s="618" t="s">
        <v>494</v>
      </c>
      <c r="F28" s="619" t="s">
        <v>494</v>
      </c>
      <c r="G28" s="618" t="s">
        <v>494</v>
      </c>
      <c r="H28" s="618" t="s">
        <v>508</v>
      </c>
    </row>
    <row r="29" spans="1:8" ht="14.4" customHeight="1" x14ac:dyDescent="0.3">
      <c r="A29" s="616" t="s">
        <v>515</v>
      </c>
      <c r="B29" s="617" t="s">
        <v>496</v>
      </c>
      <c r="C29" s="618" t="s">
        <v>497</v>
      </c>
      <c r="D29" s="618">
        <v>42251.370793501999</v>
      </c>
      <c r="E29" s="618">
        <v>9728.90482993365</v>
      </c>
      <c r="F29" s="619">
        <v>0.2302624659796812</v>
      </c>
      <c r="G29" s="618">
        <v>-32522.465963568349</v>
      </c>
      <c r="H29" s="618" t="s">
        <v>2</v>
      </c>
    </row>
    <row r="30" spans="1:8" ht="14.4" customHeight="1" x14ac:dyDescent="0.3">
      <c r="A30" s="616" t="s">
        <v>515</v>
      </c>
      <c r="B30" s="617" t="s">
        <v>6</v>
      </c>
      <c r="C30" s="618" t="s">
        <v>516</v>
      </c>
      <c r="D30" s="618">
        <v>42251.370793501999</v>
      </c>
      <c r="E30" s="618">
        <v>9728.90482993365</v>
      </c>
      <c r="F30" s="619">
        <v>0.2302624659796812</v>
      </c>
      <c r="G30" s="618">
        <v>-32522.465963568349</v>
      </c>
      <c r="H30" s="618" t="s">
        <v>507</v>
      </c>
    </row>
    <row r="31" spans="1:8" ht="14.4" customHeight="1" x14ac:dyDescent="0.3">
      <c r="A31" s="616" t="s">
        <v>494</v>
      </c>
      <c r="B31" s="617" t="s">
        <v>494</v>
      </c>
      <c r="C31" s="618" t="s">
        <v>494</v>
      </c>
      <c r="D31" s="618" t="s">
        <v>494</v>
      </c>
      <c r="E31" s="618" t="s">
        <v>494</v>
      </c>
      <c r="F31" s="619" t="s">
        <v>494</v>
      </c>
      <c r="G31" s="618" t="s">
        <v>494</v>
      </c>
      <c r="H31" s="618" t="s">
        <v>508</v>
      </c>
    </row>
    <row r="32" spans="1:8" ht="14.4" customHeight="1" x14ac:dyDescent="0.3">
      <c r="A32" s="616" t="s">
        <v>493</v>
      </c>
      <c r="B32" s="617" t="s">
        <v>6</v>
      </c>
      <c r="C32" s="618" t="s">
        <v>495</v>
      </c>
      <c r="D32" s="618">
        <v>397895.26554245997</v>
      </c>
      <c r="E32" s="618">
        <v>316318.46980906802</v>
      </c>
      <c r="F32" s="619">
        <v>0.79497922494208018</v>
      </c>
      <c r="G32" s="618">
        <v>-81576.795733391948</v>
      </c>
      <c r="H32" s="618" t="s">
        <v>504</v>
      </c>
    </row>
  </sheetData>
  <autoFilter ref="A3:G3"/>
  <mergeCells count="1">
    <mergeCell ref="A1:G1"/>
  </mergeCells>
  <conditionalFormatting sqref="F10 F33:F65536">
    <cfRule type="cellIs" dxfId="65" priority="15" stopIfTrue="1" operator="greaterThan">
      <formula>1</formula>
    </cfRule>
  </conditionalFormatting>
  <conditionalFormatting sqref="B4:B9">
    <cfRule type="expression" dxfId="64" priority="12">
      <formula>AND(LEFT(H4,6)&lt;&gt;"mezera",H4&lt;&gt;"")</formula>
    </cfRule>
  </conditionalFormatting>
  <conditionalFormatting sqref="A4:A9">
    <cfRule type="expression" dxfId="63" priority="10">
      <formula>AND(H4&lt;&gt;"",H4&lt;&gt;"mezeraKL")</formula>
    </cfRule>
  </conditionalFormatting>
  <conditionalFormatting sqref="G4:G9">
    <cfRule type="cellIs" dxfId="62" priority="9" operator="greaterThan">
      <formula>0</formula>
    </cfRule>
  </conditionalFormatting>
  <conditionalFormatting sqref="F4:F9">
    <cfRule type="cellIs" dxfId="61" priority="8" operator="greaterThan">
      <formula>1</formula>
    </cfRule>
  </conditionalFormatting>
  <conditionalFormatting sqref="B4:G9">
    <cfRule type="expression" dxfId="60" priority="11">
      <formula>OR($H4="KL",$H4="SumaKL")</formula>
    </cfRule>
    <cfRule type="expression" dxfId="59" priority="13">
      <formula>$H4="SumaNS"</formula>
    </cfRule>
  </conditionalFormatting>
  <conditionalFormatting sqref="A4:G9">
    <cfRule type="expression" dxfId="58" priority="14">
      <formula>$H4&lt;&gt;""</formula>
    </cfRule>
  </conditionalFormatting>
  <conditionalFormatting sqref="F11:F32">
    <cfRule type="cellIs" dxfId="57" priority="3" operator="greaterThan">
      <formula>1</formula>
    </cfRule>
  </conditionalFormatting>
  <conditionalFormatting sqref="B11:B32">
    <cfRule type="expression" dxfId="56" priority="6">
      <formula>AND(LEFT(H11,6)&lt;&gt;"mezera",H11&lt;&gt;"")</formula>
    </cfRule>
  </conditionalFormatting>
  <conditionalFormatting sqref="A11:A32">
    <cfRule type="expression" dxfId="55" priority="4">
      <formula>AND(H11&lt;&gt;"",H11&lt;&gt;"mezeraKL")</formula>
    </cfRule>
  </conditionalFormatting>
  <conditionalFormatting sqref="G11:G32">
    <cfRule type="cellIs" dxfId="54" priority="2" operator="greaterThan">
      <formula>0</formula>
    </cfRule>
  </conditionalFormatting>
  <conditionalFormatting sqref="B11:G32">
    <cfRule type="expression" dxfId="53" priority="5">
      <formula>OR($H11="KL",$H11="SumaKL")</formula>
    </cfRule>
    <cfRule type="expression" dxfId="52" priority="7">
      <formula>$H11="SumaNS"</formula>
    </cfRule>
  </conditionalFormatting>
  <conditionalFormatting sqref="A11:G32">
    <cfRule type="expression" dxfId="51" priority="1">
      <formula>$H11&lt;&gt;""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5" style="345" customWidth="1"/>
    <col min="8" max="8" width="12.44140625" style="345" hidden="1" customWidth="1" outlineLevel="1"/>
    <col min="9" max="9" width="8.5546875" style="345" hidden="1" customWidth="1" outlineLevel="1"/>
    <col min="10" max="10" width="25.77734375" style="345" customWidth="1" collapsed="1"/>
    <col min="11" max="11" width="8.77734375" style="345" customWidth="1"/>
    <col min="12" max="13" width="7.77734375" style="343" customWidth="1"/>
    <col min="14" max="14" width="11.109375" style="343" customWidth="1"/>
    <col min="15" max="16384" width="8.88671875" style="260"/>
  </cols>
  <sheetData>
    <row r="1" spans="1:14" ht="18.600000000000001" customHeight="1" thickBot="1" x14ac:dyDescent="0.4">
      <c r="A1" s="492" t="s">
        <v>212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7"/>
      <c r="J2" s="347"/>
      <c r="K2" s="347"/>
      <c r="L2" s="348"/>
      <c r="M2" s="348"/>
      <c r="N2" s="348"/>
    </row>
    <row r="3" spans="1:14" ht="14.4" customHeight="1" thickBot="1" x14ac:dyDescent="0.35">
      <c r="A3" s="66"/>
      <c r="B3" s="66"/>
      <c r="C3" s="488"/>
      <c r="D3" s="489"/>
      <c r="E3" s="489"/>
      <c r="F3" s="489"/>
      <c r="G3" s="489"/>
      <c r="H3" s="489"/>
      <c r="I3" s="489"/>
      <c r="J3" s="490" t="s">
        <v>163</v>
      </c>
      <c r="K3" s="491"/>
      <c r="L3" s="213">
        <f>IF(M3&lt;&gt;0,N3/M3,0)</f>
        <v>390.03510457345021</v>
      </c>
      <c r="M3" s="213">
        <f>SUBTOTAL(9,M5:M1048576)</f>
        <v>811</v>
      </c>
      <c r="N3" s="214">
        <f>SUBTOTAL(9,N5:N1048576)</f>
        <v>316318.46980906813</v>
      </c>
    </row>
    <row r="4" spans="1:14" s="344" customFormat="1" ht="14.4" customHeight="1" thickBot="1" x14ac:dyDescent="0.35">
      <c r="A4" s="620" t="s">
        <v>7</v>
      </c>
      <c r="B4" s="621" t="s">
        <v>8</v>
      </c>
      <c r="C4" s="621" t="s">
        <v>0</v>
      </c>
      <c r="D4" s="621" t="s">
        <v>9</v>
      </c>
      <c r="E4" s="621" t="s">
        <v>10</v>
      </c>
      <c r="F4" s="621" t="s">
        <v>2</v>
      </c>
      <c r="G4" s="621" t="s">
        <v>11</v>
      </c>
      <c r="H4" s="621" t="s">
        <v>12</v>
      </c>
      <c r="I4" s="621" t="s">
        <v>13</v>
      </c>
      <c r="J4" s="622" t="s">
        <v>14</v>
      </c>
      <c r="K4" s="622" t="s">
        <v>15</v>
      </c>
      <c r="L4" s="623" t="s">
        <v>189</v>
      </c>
      <c r="M4" s="623" t="s">
        <v>16</v>
      </c>
      <c r="N4" s="624" t="s">
        <v>206</v>
      </c>
    </row>
    <row r="5" spans="1:14" ht="14.4" customHeight="1" x14ac:dyDescent="0.3">
      <c r="A5" s="625" t="s">
        <v>493</v>
      </c>
      <c r="B5" s="626" t="s">
        <v>495</v>
      </c>
      <c r="C5" s="627" t="s">
        <v>505</v>
      </c>
      <c r="D5" s="628" t="s">
        <v>506</v>
      </c>
      <c r="E5" s="627" t="s">
        <v>496</v>
      </c>
      <c r="F5" s="628" t="s">
        <v>497</v>
      </c>
      <c r="G5" s="627"/>
      <c r="H5" s="627" t="s">
        <v>517</v>
      </c>
      <c r="I5" s="627" t="s">
        <v>517</v>
      </c>
      <c r="J5" s="627" t="s">
        <v>518</v>
      </c>
      <c r="K5" s="627" t="s">
        <v>519</v>
      </c>
      <c r="L5" s="629">
        <v>75.58</v>
      </c>
      <c r="M5" s="629">
        <v>1</v>
      </c>
      <c r="N5" s="630">
        <v>75.58</v>
      </c>
    </row>
    <row r="6" spans="1:14" ht="14.4" customHeight="1" x14ac:dyDescent="0.3">
      <c r="A6" s="631" t="s">
        <v>493</v>
      </c>
      <c r="B6" s="632" t="s">
        <v>495</v>
      </c>
      <c r="C6" s="633" t="s">
        <v>505</v>
      </c>
      <c r="D6" s="634" t="s">
        <v>506</v>
      </c>
      <c r="E6" s="633" t="s">
        <v>496</v>
      </c>
      <c r="F6" s="634" t="s">
        <v>497</v>
      </c>
      <c r="G6" s="633"/>
      <c r="H6" s="633" t="s">
        <v>520</v>
      </c>
      <c r="I6" s="633" t="s">
        <v>521</v>
      </c>
      <c r="J6" s="633" t="s">
        <v>522</v>
      </c>
      <c r="K6" s="633" t="s">
        <v>523</v>
      </c>
      <c r="L6" s="635">
        <v>153.16</v>
      </c>
      <c r="M6" s="635">
        <v>1</v>
      </c>
      <c r="N6" s="636">
        <v>153.16</v>
      </c>
    </row>
    <row r="7" spans="1:14" ht="14.4" customHeight="1" x14ac:dyDescent="0.3">
      <c r="A7" s="631" t="s">
        <v>493</v>
      </c>
      <c r="B7" s="632" t="s">
        <v>495</v>
      </c>
      <c r="C7" s="633" t="s">
        <v>505</v>
      </c>
      <c r="D7" s="634" t="s">
        <v>506</v>
      </c>
      <c r="E7" s="633" t="s">
        <v>496</v>
      </c>
      <c r="F7" s="634" t="s">
        <v>497</v>
      </c>
      <c r="G7" s="633"/>
      <c r="H7" s="633" t="s">
        <v>524</v>
      </c>
      <c r="I7" s="633" t="s">
        <v>525</v>
      </c>
      <c r="J7" s="633" t="s">
        <v>526</v>
      </c>
      <c r="K7" s="633" t="s">
        <v>527</v>
      </c>
      <c r="L7" s="635">
        <v>162.36000000000001</v>
      </c>
      <c r="M7" s="635">
        <v>1</v>
      </c>
      <c r="N7" s="636">
        <v>162.36000000000001</v>
      </c>
    </row>
    <row r="8" spans="1:14" ht="14.4" customHeight="1" x14ac:dyDescent="0.3">
      <c r="A8" s="631" t="s">
        <v>493</v>
      </c>
      <c r="B8" s="632" t="s">
        <v>495</v>
      </c>
      <c r="C8" s="633" t="s">
        <v>505</v>
      </c>
      <c r="D8" s="634" t="s">
        <v>506</v>
      </c>
      <c r="E8" s="633" t="s">
        <v>496</v>
      </c>
      <c r="F8" s="634" t="s">
        <v>497</v>
      </c>
      <c r="G8" s="633" t="s">
        <v>528</v>
      </c>
      <c r="H8" s="633" t="s">
        <v>529</v>
      </c>
      <c r="I8" s="633" t="s">
        <v>529</v>
      </c>
      <c r="J8" s="633" t="s">
        <v>530</v>
      </c>
      <c r="K8" s="633" t="s">
        <v>531</v>
      </c>
      <c r="L8" s="635">
        <v>179.39999999999998</v>
      </c>
      <c r="M8" s="635">
        <v>2</v>
      </c>
      <c r="N8" s="636">
        <v>358.79999999999995</v>
      </c>
    </row>
    <row r="9" spans="1:14" ht="14.4" customHeight="1" x14ac:dyDescent="0.3">
      <c r="A9" s="631" t="s">
        <v>493</v>
      </c>
      <c r="B9" s="632" t="s">
        <v>495</v>
      </c>
      <c r="C9" s="633" t="s">
        <v>505</v>
      </c>
      <c r="D9" s="634" t="s">
        <v>506</v>
      </c>
      <c r="E9" s="633" t="s">
        <v>496</v>
      </c>
      <c r="F9" s="634" t="s">
        <v>497</v>
      </c>
      <c r="G9" s="633" t="s">
        <v>528</v>
      </c>
      <c r="H9" s="633" t="s">
        <v>532</v>
      </c>
      <c r="I9" s="633" t="s">
        <v>532</v>
      </c>
      <c r="J9" s="633" t="s">
        <v>533</v>
      </c>
      <c r="K9" s="633" t="s">
        <v>534</v>
      </c>
      <c r="L9" s="635">
        <v>149.5</v>
      </c>
      <c r="M9" s="635">
        <v>1</v>
      </c>
      <c r="N9" s="636">
        <v>149.5</v>
      </c>
    </row>
    <row r="10" spans="1:14" ht="14.4" customHeight="1" x14ac:dyDescent="0.3">
      <c r="A10" s="631" t="s">
        <v>493</v>
      </c>
      <c r="B10" s="632" t="s">
        <v>495</v>
      </c>
      <c r="C10" s="633" t="s">
        <v>505</v>
      </c>
      <c r="D10" s="634" t="s">
        <v>506</v>
      </c>
      <c r="E10" s="633" t="s">
        <v>496</v>
      </c>
      <c r="F10" s="634" t="s">
        <v>497</v>
      </c>
      <c r="G10" s="633" t="s">
        <v>528</v>
      </c>
      <c r="H10" s="633" t="s">
        <v>535</v>
      </c>
      <c r="I10" s="633" t="s">
        <v>536</v>
      </c>
      <c r="J10" s="633" t="s">
        <v>537</v>
      </c>
      <c r="K10" s="633" t="s">
        <v>538</v>
      </c>
      <c r="L10" s="635">
        <v>40.105000000000004</v>
      </c>
      <c r="M10" s="635">
        <v>2</v>
      </c>
      <c r="N10" s="636">
        <v>80.210000000000008</v>
      </c>
    </row>
    <row r="11" spans="1:14" ht="14.4" customHeight="1" x14ac:dyDescent="0.3">
      <c r="A11" s="631" t="s">
        <v>493</v>
      </c>
      <c r="B11" s="632" t="s">
        <v>495</v>
      </c>
      <c r="C11" s="633" t="s">
        <v>505</v>
      </c>
      <c r="D11" s="634" t="s">
        <v>506</v>
      </c>
      <c r="E11" s="633" t="s">
        <v>496</v>
      </c>
      <c r="F11" s="634" t="s">
        <v>497</v>
      </c>
      <c r="G11" s="633" t="s">
        <v>528</v>
      </c>
      <c r="H11" s="633" t="s">
        <v>539</v>
      </c>
      <c r="I11" s="633" t="s">
        <v>540</v>
      </c>
      <c r="J11" s="633" t="s">
        <v>541</v>
      </c>
      <c r="K11" s="633" t="s">
        <v>542</v>
      </c>
      <c r="L11" s="635">
        <v>84.569755982266571</v>
      </c>
      <c r="M11" s="635">
        <v>1</v>
      </c>
      <c r="N11" s="636">
        <v>84.569755982266571</v>
      </c>
    </row>
    <row r="12" spans="1:14" ht="14.4" customHeight="1" x14ac:dyDescent="0.3">
      <c r="A12" s="631" t="s">
        <v>493</v>
      </c>
      <c r="B12" s="632" t="s">
        <v>495</v>
      </c>
      <c r="C12" s="633" t="s">
        <v>505</v>
      </c>
      <c r="D12" s="634" t="s">
        <v>506</v>
      </c>
      <c r="E12" s="633" t="s">
        <v>496</v>
      </c>
      <c r="F12" s="634" t="s">
        <v>497</v>
      </c>
      <c r="G12" s="633" t="s">
        <v>528</v>
      </c>
      <c r="H12" s="633" t="s">
        <v>543</v>
      </c>
      <c r="I12" s="633" t="s">
        <v>544</v>
      </c>
      <c r="J12" s="633" t="s">
        <v>545</v>
      </c>
      <c r="K12" s="633" t="s">
        <v>546</v>
      </c>
      <c r="L12" s="635">
        <v>95.079999999999984</v>
      </c>
      <c r="M12" s="635">
        <v>1</v>
      </c>
      <c r="N12" s="636">
        <v>95.079999999999984</v>
      </c>
    </row>
    <row r="13" spans="1:14" ht="14.4" customHeight="1" x14ac:dyDescent="0.3">
      <c r="A13" s="631" t="s">
        <v>493</v>
      </c>
      <c r="B13" s="632" t="s">
        <v>495</v>
      </c>
      <c r="C13" s="633" t="s">
        <v>505</v>
      </c>
      <c r="D13" s="634" t="s">
        <v>506</v>
      </c>
      <c r="E13" s="633" t="s">
        <v>496</v>
      </c>
      <c r="F13" s="634" t="s">
        <v>497</v>
      </c>
      <c r="G13" s="633" t="s">
        <v>528</v>
      </c>
      <c r="H13" s="633" t="s">
        <v>547</v>
      </c>
      <c r="I13" s="633" t="s">
        <v>548</v>
      </c>
      <c r="J13" s="633" t="s">
        <v>549</v>
      </c>
      <c r="K13" s="633" t="s">
        <v>550</v>
      </c>
      <c r="L13" s="635">
        <v>56.429552918140104</v>
      </c>
      <c r="M13" s="635">
        <v>1</v>
      </c>
      <c r="N13" s="636">
        <v>56.429552918140104</v>
      </c>
    </row>
    <row r="14" spans="1:14" ht="14.4" customHeight="1" x14ac:dyDescent="0.3">
      <c r="A14" s="631" t="s">
        <v>493</v>
      </c>
      <c r="B14" s="632" t="s">
        <v>495</v>
      </c>
      <c r="C14" s="633" t="s">
        <v>505</v>
      </c>
      <c r="D14" s="634" t="s">
        <v>506</v>
      </c>
      <c r="E14" s="633" t="s">
        <v>496</v>
      </c>
      <c r="F14" s="634" t="s">
        <v>497</v>
      </c>
      <c r="G14" s="633" t="s">
        <v>528</v>
      </c>
      <c r="H14" s="633" t="s">
        <v>551</v>
      </c>
      <c r="I14" s="633" t="s">
        <v>552</v>
      </c>
      <c r="J14" s="633" t="s">
        <v>553</v>
      </c>
      <c r="K14" s="633" t="s">
        <v>554</v>
      </c>
      <c r="L14" s="635">
        <v>42.032186376542739</v>
      </c>
      <c r="M14" s="635">
        <v>10</v>
      </c>
      <c r="N14" s="636">
        <v>420.32186376542739</v>
      </c>
    </row>
    <row r="15" spans="1:14" ht="14.4" customHeight="1" x14ac:dyDescent="0.3">
      <c r="A15" s="631" t="s">
        <v>493</v>
      </c>
      <c r="B15" s="632" t="s">
        <v>495</v>
      </c>
      <c r="C15" s="633" t="s">
        <v>505</v>
      </c>
      <c r="D15" s="634" t="s">
        <v>506</v>
      </c>
      <c r="E15" s="633" t="s">
        <v>496</v>
      </c>
      <c r="F15" s="634" t="s">
        <v>497</v>
      </c>
      <c r="G15" s="633" t="s">
        <v>528</v>
      </c>
      <c r="H15" s="633" t="s">
        <v>555</v>
      </c>
      <c r="I15" s="633" t="s">
        <v>556</v>
      </c>
      <c r="J15" s="633" t="s">
        <v>553</v>
      </c>
      <c r="K15" s="633" t="s">
        <v>557</v>
      </c>
      <c r="L15" s="635">
        <v>81.166919278014632</v>
      </c>
      <c r="M15" s="635">
        <v>13</v>
      </c>
      <c r="N15" s="636">
        <v>1055.1699506141902</v>
      </c>
    </row>
    <row r="16" spans="1:14" ht="14.4" customHeight="1" x14ac:dyDescent="0.3">
      <c r="A16" s="631" t="s">
        <v>493</v>
      </c>
      <c r="B16" s="632" t="s">
        <v>495</v>
      </c>
      <c r="C16" s="633" t="s">
        <v>505</v>
      </c>
      <c r="D16" s="634" t="s">
        <v>506</v>
      </c>
      <c r="E16" s="633" t="s">
        <v>496</v>
      </c>
      <c r="F16" s="634" t="s">
        <v>497</v>
      </c>
      <c r="G16" s="633" t="s">
        <v>528</v>
      </c>
      <c r="H16" s="633" t="s">
        <v>558</v>
      </c>
      <c r="I16" s="633" t="s">
        <v>559</v>
      </c>
      <c r="J16" s="633" t="s">
        <v>560</v>
      </c>
      <c r="K16" s="633" t="s">
        <v>561</v>
      </c>
      <c r="L16" s="635">
        <v>121.21</v>
      </c>
      <c r="M16" s="635">
        <v>2</v>
      </c>
      <c r="N16" s="636">
        <v>242.42</v>
      </c>
    </row>
    <row r="17" spans="1:14" ht="14.4" customHeight="1" x14ac:dyDescent="0.3">
      <c r="A17" s="631" t="s">
        <v>493</v>
      </c>
      <c r="B17" s="632" t="s">
        <v>495</v>
      </c>
      <c r="C17" s="633" t="s">
        <v>505</v>
      </c>
      <c r="D17" s="634" t="s">
        <v>506</v>
      </c>
      <c r="E17" s="633" t="s">
        <v>496</v>
      </c>
      <c r="F17" s="634" t="s">
        <v>497</v>
      </c>
      <c r="G17" s="633" t="s">
        <v>528</v>
      </c>
      <c r="H17" s="633" t="s">
        <v>562</v>
      </c>
      <c r="I17" s="633" t="s">
        <v>563</v>
      </c>
      <c r="J17" s="633" t="s">
        <v>564</v>
      </c>
      <c r="K17" s="633" t="s">
        <v>565</v>
      </c>
      <c r="L17" s="635">
        <v>38.270045210808547</v>
      </c>
      <c r="M17" s="635">
        <v>4</v>
      </c>
      <c r="N17" s="636">
        <v>153.08018084323419</v>
      </c>
    </row>
    <row r="18" spans="1:14" ht="14.4" customHeight="1" x14ac:dyDescent="0.3">
      <c r="A18" s="631" t="s">
        <v>493</v>
      </c>
      <c r="B18" s="632" t="s">
        <v>495</v>
      </c>
      <c r="C18" s="633" t="s">
        <v>505</v>
      </c>
      <c r="D18" s="634" t="s">
        <v>506</v>
      </c>
      <c r="E18" s="633" t="s">
        <v>496</v>
      </c>
      <c r="F18" s="634" t="s">
        <v>497</v>
      </c>
      <c r="G18" s="633" t="s">
        <v>528</v>
      </c>
      <c r="H18" s="633" t="s">
        <v>566</v>
      </c>
      <c r="I18" s="633" t="s">
        <v>567</v>
      </c>
      <c r="J18" s="633" t="s">
        <v>564</v>
      </c>
      <c r="K18" s="633" t="s">
        <v>568</v>
      </c>
      <c r="L18" s="635">
        <v>55.379342963825785</v>
      </c>
      <c r="M18" s="635">
        <v>3</v>
      </c>
      <c r="N18" s="636">
        <v>166.13802889147735</v>
      </c>
    </row>
    <row r="19" spans="1:14" ht="14.4" customHeight="1" x14ac:dyDescent="0.3">
      <c r="A19" s="631" t="s">
        <v>493</v>
      </c>
      <c r="B19" s="632" t="s">
        <v>495</v>
      </c>
      <c r="C19" s="633" t="s">
        <v>505</v>
      </c>
      <c r="D19" s="634" t="s">
        <v>506</v>
      </c>
      <c r="E19" s="633" t="s">
        <v>496</v>
      </c>
      <c r="F19" s="634" t="s">
        <v>497</v>
      </c>
      <c r="G19" s="633" t="s">
        <v>528</v>
      </c>
      <c r="H19" s="633" t="s">
        <v>569</v>
      </c>
      <c r="I19" s="633" t="s">
        <v>570</v>
      </c>
      <c r="J19" s="633" t="s">
        <v>571</v>
      </c>
      <c r="K19" s="633" t="s">
        <v>572</v>
      </c>
      <c r="L19" s="635">
        <v>60.349999999999987</v>
      </c>
      <c r="M19" s="635">
        <v>3</v>
      </c>
      <c r="N19" s="636">
        <v>181.04999999999995</v>
      </c>
    </row>
    <row r="20" spans="1:14" ht="14.4" customHeight="1" x14ac:dyDescent="0.3">
      <c r="A20" s="631" t="s">
        <v>493</v>
      </c>
      <c r="B20" s="632" t="s">
        <v>495</v>
      </c>
      <c r="C20" s="633" t="s">
        <v>505</v>
      </c>
      <c r="D20" s="634" t="s">
        <v>506</v>
      </c>
      <c r="E20" s="633" t="s">
        <v>496</v>
      </c>
      <c r="F20" s="634" t="s">
        <v>497</v>
      </c>
      <c r="G20" s="633" t="s">
        <v>528</v>
      </c>
      <c r="H20" s="633" t="s">
        <v>573</v>
      </c>
      <c r="I20" s="633" t="s">
        <v>574</v>
      </c>
      <c r="J20" s="633" t="s">
        <v>575</v>
      </c>
      <c r="K20" s="633" t="s">
        <v>576</v>
      </c>
      <c r="L20" s="635">
        <v>111.50433299794662</v>
      </c>
      <c r="M20" s="635">
        <v>2</v>
      </c>
      <c r="N20" s="636">
        <v>223.00866599589324</v>
      </c>
    </row>
    <row r="21" spans="1:14" ht="14.4" customHeight="1" x14ac:dyDescent="0.3">
      <c r="A21" s="631" t="s">
        <v>493</v>
      </c>
      <c r="B21" s="632" t="s">
        <v>495</v>
      </c>
      <c r="C21" s="633" t="s">
        <v>505</v>
      </c>
      <c r="D21" s="634" t="s">
        <v>506</v>
      </c>
      <c r="E21" s="633" t="s">
        <v>496</v>
      </c>
      <c r="F21" s="634" t="s">
        <v>497</v>
      </c>
      <c r="G21" s="633" t="s">
        <v>528</v>
      </c>
      <c r="H21" s="633" t="s">
        <v>577</v>
      </c>
      <c r="I21" s="633" t="s">
        <v>578</v>
      </c>
      <c r="J21" s="633" t="s">
        <v>579</v>
      </c>
      <c r="K21" s="633" t="s">
        <v>580</v>
      </c>
      <c r="L21" s="635">
        <v>43.229827203929325</v>
      </c>
      <c r="M21" s="635">
        <v>1</v>
      </c>
      <c r="N21" s="636">
        <v>43.229827203929325</v>
      </c>
    </row>
    <row r="22" spans="1:14" ht="14.4" customHeight="1" x14ac:dyDescent="0.3">
      <c r="A22" s="631" t="s">
        <v>493</v>
      </c>
      <c r="B22" s="632" t="s">
        <v>495</v>
      </c>
      <c r="C22" s="633" t="s">
        <v>505</v>
      </c>
      <c r="D22" s="634" t="s">
        <v>506</v>
      </c>
      <c r="E22" s="633" t="s">
        <v>496</v>
      </c>
      <c r="F22" s="634" t="s">
        <v>497</v>
      </c>
      <c r="G22" s="633" t="s">
        <v>528</v>
      </c>
      <c r="H22" s="633" t="s">
        <v>581</v>
      </c>
      <c r="I22" s="633" t="s">
        <v>582</v>
      </c>
      <c r="J22" s="633" t="s">
        <v>583</v>
      </c>
      <c r="K22" s="633" t="s">
        <v>584</v>
      </c>
      <c r="L22" s="635">
        <v>260</v>
      </c>
      <c r="M22" s="635">
        <v>1</v>
      </c>
      <c r="N22" s="636">
        <v>260</v>
      </c>
    </row>
    <row r="23" spans="1:14" ht="14.4" customHeight="1" x14ac:dyDescent="0.3">
      <c r="A23" s="631" t="s">
        <v>493</v>
      </c>
      <c r="B23" s="632" t="s">
        <v>495</v>
      </c>
      <c r="C23" s="633" t="s">
        <v>505</v>
      </c>
      <c r="D23" s="634" t="s">
        <v>506</v>
      </c>
      <c r="E23" s="633" t="s">
        <v>496</v>
      </c>
      <c r="F23" s="634" t="s">
        <v>497</v>
      </c>
      <c r="G23" s="633" t="s">
        <v>528</v>
      </c>
      <c r="H23" s="633" t="s">
        <v>585</v>
      </c>
      <c r="I23" s="633" t="s">
        <v>586</v>
      </c>
      <c r="J23" s="633" t="s">
        <v>587</v>
      </c>
      <c r="K23" s="633" t="s">
        <v>588</v>
      </c>
      <c r="L23" s="635">
        <v>265.1392349667513</v>
      </c>
      <c r="M23" s="635">
        <v>1</v>
      </c>
      <c r="N23" s="636">
        <v>265.1392349667513</v>
      </c>
    </row>
    <row r="24" spans="1:14" ht="14.4" customHeight="1" x14ac:dyDescent="0.3">
      <c r="A24" s="631" t="s">
        <v>493</v>
      </c>
      <c r="B24" s="632" t="s">
        <v>495</v>
      </c>
      <c r="C24" s="633" t="s">
        <v>505</v>
      </c>
      <c r="D24" s="634" t="s">
        <v>506</v>
      </c>
      <c r="E24" s="633" t="s">
        <v>496</v>
      </c>
      <c r="F24" s="634" t="s">
        <v>497</v>
      </c>
      <c r="G24" s="633" t="s">
        <v>528</v>
      </c>
      <c r="H24" s="633" t="s">
        <v>589</v>
      </c>
      <c r="I24" s="633" t="s">
        <v>590</v>
      </c>
      <c r="J24" s="633" t="s">
        <v>591</v>
      </c>
      <c r="K24" s="633" t="s">
        <v>592</v>
      </c>
      <c r="L24" s="635">
        <v>194.05</v>
      </c>
      <c r="M24" s="635">
        <v>1</v>
      </c>
      <c r="N24" s="636">
        <v>194.05</v>
      </c>
    </row>
    <row r="25" spans="1:14" ht="14.4" customHeight="1" x14ac:dyDescent="0.3">
      <c r="A25" s="631" t="s">
        <v>493</v>
      </c>
      <c r="B25" s="632" t="s">
        <v>495</v>
      </c>
      <c r="C25" s="633" t="s">
        <v>505</v>
      </c>
      <c r="D25" s="634" t="s">
        <v>506</v>
      </c>
      <c r="E25" s="633" t="s">
        <v>496</v>
      </c>
      <c r="F25" s="634" t="s">
        <v>497</v>
      </c>
      <c r="G25" s="633" t="s">
        <v>528</v>
      </c>
      <c r="H25" s="633" t="s">
        <v>593</v>
      </c>
      <c r="I25" s="633" t="s">
        <v>594</v>
      </c>
      <c r="J25" s="633" t="s">
        <v>595</v>
      </c>
      <c r="K25" s="633" t="s">
        <v>596</v>
      </c>
      <c r="L25" s="635">
        <v>238.293071928937</v>
      </c>
      <c r="M25" s="635">
        <v>1</v>
      </c>
      <c r="N25" s="636">
        <v>238.293071928937</v>
      </c>
    </row>
    <row r="26" spans="1:14" ht="14.4" customHeight="1" x14ac:dyDescent="0.3">
      <c r="A26" s="631" t="s">
        <v>493</v>
      </c>
      <c r="B26" s="632" t="s">
        <v>495</v>
      </c>
      <c r="C26" s="633" t="s">
        <v>505</v>
      </c>
      <c r="D26" s="634" t="s">
        <v>506</v>
      </c>
      <c r="E26" s="633" t="s">
        <v>496</v>
      </c>
      <c r="F26" s="634" t="s">
        <v>497</v>
      </c>
      <c r="G26" s="633" t="s">
        <v>528</v>
      </c>
      <c r="H26" s="633" t="s">
        <v>597</v>
      </c>
      <c r="I26" s="633" t="s">
        <v>598</v>
      </c>
      <c r="J26" s="633" t="s">
        <v>599</v>
      </c>
      <c r="K26" s="633" t="s">
        <v>600</v>
      </c>
      <c r="L26" s="635">
        <v>77.139866357594826</v>
      </c>
      <c r="M26" s="635">
        <v>1</v>
      </c>
      <c r="N26" s="636">
        <v>77.139866357594826</v>
      </c>
    </row>
    <row r="27" spans="1:14" ht="14.4" customHeight="1" x14ac:dyDescent="0.3">
      <c r="A27" s="631" t="s">
        <v>493</v>
      </c>
      <c r="B27" s="632" t="s">
        <v>495</v>
      </c>
      <c r="C27" s="633" t="s">
        <v>505</v>
      </c>
      <c r="D27" s="634" t="s">
        <v>506</v>
      </c>
      <c r="E27" s="633" t="s">
        <v>496</v>
      </c>
      <c r="F27" s="634" t="s">
        <v>497</v>
      </c>
      <c r="G27" s="633" t="s">
        <v>528</v>
      </c>
      <c r="H27" s="633" t="s">
        <v>601</v>
      </c>
      <c r="I27" s="633" t="s">
        <v>602</v>
      </c>
      <c r="J27" s="633" t="s">
        <v>603</v>
      </c>
      <c r="K27" s="633" t="s">
        <v>604</v>
      </c>
      <c r="L27" s="635">
        <v>66.14</v>
      </c>
      <c r="M27" s="635">
        <v>2</v>
      </c>
      <c r="N27" s="636">
        <v>132.28</v>
      </c>
    </row>
    <row r="28" spans="1:14" ht="14.4" customHeight="1" x14ac:dyDescent="0.3">
      <c r="A28" s="631" t="s">
        <v>493</v>
      </c>
      <c r="B28" s="632" t="s">
        <v>495</v>
      </c>
      <c r="C28" s="633" t="s">
        <v>505</v>
      </c>
      <c r="D28" s="634" t="s">
        <v>506</v>
      </c>
      <c r="E28" s="633" t="s">
        <v>496</v>
      </c>
      <c r="F28" s="634" t="s">
        <v>497</v>
      </c>
      <c r="G28" s="633" t="s">
        <v>528</v>
      </c>
      <c r="H28" s="633" t="s">
        <v>605</v>
      </c>
      <c r="I28" s="633" t="s">
        <v>606</v>
      </c>
      <c r="J28" s="633" t="s">
        <v>607</v>
      </c>
      <c r="K28" s="633" t="s">
        <v>608</v>
      </c>
      <c r="L28" s="635">
        <v>76.919922902718213</v>
      </c>
      <c r="M28" s="635">
        <v>5</v>
      </c>
      <c r="N28" s="636">
        <v>384.59961451359106</v>
      </c>
    </row>
    <row r="29" spans="1:14" ht="14.4" customHeight="1" x14ac:dyDescent="0.3">
      <c r="A29" s="631" t="s">
        <v>493</v>
      </c>
      <c r="B29" s="632" t="s">
        <v>495</v>
      </c>
      <c r="C29" s="633" t="s">
        <v>505</v>
      </c>
      <c r="D29" s="634" t="s">
        <v>506</v>
      </c>
      <c r="E29" s="633" t="s">
        <v>496</v>
      </c>
      <c r="F29" s="634" t="s">
        <v>497</v>
      </c>
      <c r="G29" s="633" t="s">
        <v>528</v>
      </c>
      <c r="H29" s="633" t="s">
        <v>609</v>
      </c>
      <c r="I29" s="633" t="s">
        <v>610</v>
      </c>
      <c r="J29" s="633" t="s">
        <v>611</v>
      </c>
      <c r="K29" s="633" t="s">
        <v>612</v>
      </c>
      <c r="L29" s="635">
        <v>192.45859714384738</v>
      </c>
      <c r="M29" s="635">
        <v>1</v>
      </c>
      <c r="N29" s="636">
        <v>192.45859714384738</v>
      </c>
    </row>
    <row r="30" spans="1:14" ht="14.4" customHeight="1" x14ac:dyDescent="0.3">
      <c r="A30" s="631" t="s">
        <v>493</v>
      </c>
      <c r="B30" s="632" t="s">
        <v>495</v>
      </c>
      <c r="C30" s="633" t="s">
        <v>505</v>
      </c>
      <c r="D30" s="634" t="s">
        <v>506</v>
      </c>
      <c r="E30" s="633" t="s">
        <v>496</v>
      </c>
      <c r="F30" s="634" t="s">
        <v>497</v>
      </c>
      <c r="G30" s="633" t="s">
        <v>528</v>
      </c>
      <c r="H30" s="633" t="s">
        <v>613</v>
      </c>
      <c r="I30" s="633" t="s">
        <v>614</v>
      </c>
      <c r="J30" s="633" t="s">
        <v>571</v>
      </c>
      <c r="K30" s="633" t="s">
        <v>615</v>
      </c>
      <c r="L30" s="635">
        <v>22.48</v>
      </c>
      <c r="M30" s="635">
        <v>6</v>
      </c>
      <c r="N30" s="636">
        <v>134.88</v>
      </c>
    </row>
    <row r="31" spans="1:14" ht="14.4" customHeight="1" x14ac:dyDescent="0.3">
      <c r="A31" s="631" t="s">
        <v>493</v>
      </c>
      <c r="B31" s="632" t="s">
        <v>495</v>
      </c>
      <c r="C31" s="633" t="s">
        <v>505</v>
      </c>
      <c r="D31" s="634" t="s">
        <v>506</v>
      </c>
      <c r="E31" s="633" t="s">
        <v>496</v>
      </c>
      <c r="F31" s="634" t="s">
        <v>497</v>
      </c>
      <c r="G31" s="633" t="s">
        <v>528</v>
      </c>
      <c r="H31" s="633" t="s">
        <v>616</v>
      </c>
      <c r="I31" s="633" t="s">
        <v>617</v>
      </c>
      <c r="J31" s="633" t="s">
        <v>618</v>
      </c>
      <c r="K31" s="633"/>
      <c r="L31" s="635">
        <v>100.30999999999997</v>
      </c>
      <c r="M31" s="635">
        <v>1</v>
      </c>
      <c r="N31" s="636">
        <v>100.30999999999997</v>
      </c>
    </row>
    <row r="32" spans="1:14" ht="14.4" customHeight="1" x14ac:dyDescent="0.3">
      <c r="A32" s="631" t="s">
        <v>493</v>
      </c>
      <c r="B32" s="632" t="s">
        <v>495</v>
      </c>
      <c r="C32" s="633" t="s">
        <v>505</v>
      </c>
      <c r="D32" s="634" t="s">
        <v>506</v>
      </c>
      <c r="E32" s="633" t="s">
        <v>496</v>
      </c>
      <c r="F32" s="634" t="s">
        <v>497</v>
      </c>
      <c r="G32" s="633" t="s">
        <v>528</v>
      </c>
      <c r="H32" s="633" t="s">
        <v>619</v>
      </c>
      <c r="I32" s="633" t="s">
        <v>620</v>
      </c>
      <c r="J32" s="633" t="s">
        <v>621</v>
      </c>
      <c r="K32" s="633" t="s">
        <v>622</v>
      </c>
      <c r="L32" s="635">
        <v>75.439782325909789</v>
      </c>
      <c r="M32" s="635">
        <v>1</v>
      </c>
      <c r="N32" s="636">
        <v>75.439782325909789</v>
      </c>
    </row>
    <row r="33" spans="1:14" ht="14.4" customHeight="1" x14ac:dyDescent="0.3">
      <c r="A33" s="631" t="s">
        <v>493</v>
      </c>
      <c r="B33" s="632" t="s">
        <v>495</v>
      </c>
      <c r="C33" s="633" t="s">
        <v>505</v>
      </c>
      <c r="D33" s="634" t="s">
        <v>506</v>
      </c>
      <c r="E33" s="633" t="s">
        <v>496</v>
      </c>
      <c r="F33" s="634" t="s">
        <v>497</v>
      </c>
      <c r="G33" s="633" t="s">
        <v>528</v>
      </c>
      <c r="H33" s="633" t="s">
        <v>623</v>
      </c>
      <c r="I33" s="633" t="s">
        <v>624</v>
      </c>
      <c r="J33" s="633" t="s">
        <v>625</v>
      </c>
      <c r="K33" s="633" t="s">
        <v>626</v>
      </c>
      <c r="L33" s="635">
        <v>75.239699255693793</v>
      </c>
      <c r="M33" s="635">
        <v>1</v>
      </c>
      <c r="N33" s="636">
        <v>75.239699255693793</v>
      </c>
    </row>
    <row r="34" spans="1:14" ht="14.4" customHeight="1" x14ac:dyDescent="0.3">
      <c r="A34" s="631" t="s">
        <v>493</v>
      </c>
      <c r="B34" s="632" t="s">
        <v>495</v>
      </c>
      <c r="C34" s="633" t="s">
        <v>505</v>
      </c>
      <c r="D34" s="634" t="s">
        <v>506</v>
      </c>
      <c r="E34" s="633" t="s">
        <v>496</v>
      </c>
      <c r="F34" s="634" t="s">
        <v>497</v>
      </c>
      <c r="G34" s="633" t="s">
        <v>528</v>
      </c>
      <c r="H34" s="633" t="s">
        <v>627</v>
      </c>
      <c r="I34" s="633" t="s">
        <v>628</v>
      </c>
      <c r="J34" s="633" t="s">
        <v>629</v>
      </c>
      <c r="K34" s="633" t="s">
        <v>630</v>
      </c>
      <c r="L34" s="635">
        <v>22.3</v>
      </c>
      <c r="M34" s="635">
        <v>1</v>
      </c>
      <c r="N34" s="636">
        <v>22.3</v>
      </c>
    </row>
    <row r="35" spans="1:14" ht="14.4" customHeight="1" x14ac:dyDescent="0.3">
      <c r="A35" s="631" t="s">
        <v>493</v>
      </c>
      <c r="B35" s="632" t="s">
        <v>495</v>
      </c>
      <c r="C35" s="633" t="s">
        <v>505</v>
      </c>
      <c r="D35" s="634" t="s">
        <v>506</v>
      </c>
      <c r="E35" s="633" t="s">
        <v>496</v>
      </c>
      <c r="F35" s="634" t="s">
        <v>497</v>
      </c>
      <c r="G35" s="633" t="s">
        <v>528</v>
      </c>
      <c r="H35" s="633" t="s">
        <v>631</v>
      </c>
      <c r="I35" s="633" t="s">
        <v>632</v>
      </c>
      <c r="J35" s="633" t="s">
        <v>633</v>
      </c>
      <c r="K35" s="633" t="s">
        <v>634</v>
      </c>
      <c r="L35" s="635">
        <v>169.64016735531101</v>
      </c>
      <c r="M35" s="635">
        <v>1</v>
      </c>
      <c r="N35" s="636">
        <v>169.64016735531101</v>
      </c>
    </row>
    <row r="36" spans="1:14" ht="14.4" customHeight="1" x14ac:dyDescent="0.3">
      <c r="A36" s="631" t="s">
        <v>493</v>
      </c>
      <c r="B36" s="632" t="s">
        <v>495</v>
      </c>
      <c r="C36" s="633" t="s">
        <v>505</v>
      </c>
      <c r="D36" s="634" t="s">
        <v>506</v>
      </c>
      <c r="E36" s="633" t="s">
        <v>496</v>
      </c>
      <c r="F36" s="634" t="s">
        <v>497</v>
      </c>
      <c r="G36" s="633" t="s">
        <v>528</v>
      </c>
      <c r="H36" s="633" t="s">
        <v>635</v>
      </c>
      <c r="I36" s="633" t="s">
        <v>636</v>
      </c>
      <c r="J36" s="633" t="s">
        <v>637</v>
      </c>
      <c r="K36" s="633" t="s">
        <v>638</v>
      </c>
      <c r="L36" s="635">
        <v>75.968670167607598</v>
      </c>
      <c r="M36" s="635">
        <v>1</v>
      </c>
      <c r="N36" s="636">
        <v>75.968670167607598</v>
      </c>
    </row>
    <row r="37" spans="1:14" ht="14.4" customHeight="1" x14ac:dyDescent="0.3">
      <c r="A37" s="631" t="s">
        <v>493</v>
      </c>
      <c r="B37" s="632" t="s">
        <v>495</v>
      </c>
      <c r="C37" s="633" t="s">
        <v>505</v>
      </c>
      <c r="D37" s="634" t="s">
        <v>506</v>
      </c>
      <c r="E37" s="633" t="s">
        <v>496</v>
      </c>
      <c r="F37" s="634" t="s">
        <v>497</v>
      </c>
      <c r="G37" s="633" t="s">
        <v>528</v>
      </c>
      <c r="H37" s="633" t="s">
        <v>639</v>
      </c>
      <c r="I37" s="633" t="s">
        <v>640</v>
      </c>
      <c r="J37" s="633" t="s">
        <v>587</v>
      </c>
      <c r="K37" s="633" t="s">
        <v>641</v>
      </c>
      <c r="L37" s="635">
        <v>167.2305204635845</v>
      </c>
      <c r="M37" s="635">
        <v>1</v>
      </c>
      <c r="N37" s="636">
        <v>167.2305204635845</v>
      </c>
    </row>
    <row r="38" spans="1:14" ht="14.4" customHeight="1" x14ac:dyDescent="0.3">
      <c r="A38" s="631" t="s">
        <v>493</v>
      </c>
      <c r="B38" s="632" t="s">
        <v>495</v>
      </c>
      <c r="C38" s="633" t="s">
        <v>505</v>
      </c>
      <c r="D38" s="634" t="s">
        <v>506</v>
      </c>
      <c r="E38" s="633" t="s">
        <v>496</v>
      </c>
      <c r="F38" s="634" t="s">
        <v>497</v>
      </c>
      <c r="G38" s="633" t="s">
        <v>528</v>
      </c>
      <c r="H38" s="633" t="s">
        <v>642</v>
      </c>
      <c r="I38" s="633" t="s">
        <v>246</v>
      </c>
      <c r="J38" s="633" t="s">
        <v>643</v>
      </c>
      <c r="K38" s="633"/>
      <c r="L38" s="635">
        <v>97.320327706776041</v>
      </c>
      <c r="M38" s="635">
        <v>3</v>
      </c>
      <c r="N38" s="636">
        <v>291.96098312032814</v>
      </c>
    </row>
    <row r="39" spans="1:14" ht="14.4" customHeight="1" x14ac:dyDescent="0.3">
      <c r="A39" s="631" t="s">
        <v>493</v>
      </c>
      <c r="B39" s="632" t="s">
        <v>495</v>
      </c>
      <c r="C39" s="633" t="s">
        <v>505</v>
      </c>
      <c r="D39" s="634" t="s">
        <v>506</v>
      </c>
      <c r="E39" s="633" t="s">
        <v>496</v>
      </c>
      <c r="F39" s="634" t="s">
        <v>497</v>
      </c>
      <c r="G39" s="633" t="s">
        <v>528</v>
      </c>
      <c r="H39" s="633" t="s">
        <v>644</v>
      </c>
      <c r="I39" s="633" t="s">
        <v>645</v>
      </c>
      <c r="J39" s="633" t="s">
        <v>646</v>
      </c>
      <c r="K39" s="633" t="s">
        <v>647</v>
      </c>
      <c r="L39" s="635">
        <v>250.0097834331234</v>
      </c>
      <c r="M39" s="635">
        <v>2</v>
      </c>
      <c r="N39" s="636">
        <v>500.01956686624681</v>
      </c>
    </row>
    <row r="40" spans="1:14" ht="14.4" customHeight="1" x14ac:dyDescent="0.3">
      <c r="A40" s="631" t="s">
        <v>493</v>
      </c>
      <c r="B40" s="632" t="s">
        <v>495</v>
      </c>
      <c r="C40" s="633" t="s">
        <v>505</v>
      </c>
      <c r="D40" s="634" t="s">
        <v>506</v>
      </c>
      <c r="E40" s="633" t="s">
        <v>496</v>
      </c>
      <c r="F40" s="634" t="s">
        <v>497</v>
      </c>
      <c r="G40" s="633" t="s">
        <v>528</v>
      </c>
      <c r="H40" s="633" t="s">
        <v>648</v>
      </c>
      <c r="I40" s="633" t="s">
        <v>649</v>
      </c>
      <c r="J40" s="633" t="s">
        <v>650</v>
      </c>
      <c r="K40" s="633" t="s">
        <v>651</v>
      </c>
      <c r="L40" s="635">
        <v>23.62</v>
      </c>
      <c r="M40" s="635">
        <v>2</v>
      </c>
      <c r="N40" s="636">
        <v>47.24</v>
      </c>
    </row>
    <row r="41" spans="1:14" ht="14.4" customHeight="1" x14ac:dyDescent="0.3">
      <c r="A41" s="631" t="s">
        <v>493</v>
      </c>
      <c r="B41" s="632" t="s">
        <v>495</v>
      </c>
      <c r="C41" s="633" t="s">
        <v>505</v>
      </c>
      <c r="D41" s="634" t="s">
        <v>506</v>
      </c>
      <c r="E41" s="633" t="s">
        <v>496</v>
      </c>
      <c r="F41" s="634" t="s">
        <v>497</v>
      </c>
      <c r="G41" s="633" t="s">
        <v>528</v>
      </c>
      <c r="H41" s="633" t="s">
        <v>652</v>
      </c>
      <c r="I41" s="633" t="s">
        <v>653</v>
      </c>
      <c r="J41" s="633" t="s">
        <v>654</v>
      </c>
      <c r="K41" s="633" t="s">
        <v>655</v>
      </c>
      <c r="L41" s="635">
        <v>95.605000000000004</v>
      </c>
      <c r="M41" s="635">
        <v>2</v>
      </c>
      <c r="N41" s="636">
        <v>191.21</v>
      </c>
    </row>
    <row r="42" spans="1:14" ht="14.4" customHeight="1" x14ac:dyDescent="0.3">
      <c r="A42" s="631" t="s">
        <v>493</v>
      </c>
      <c r="B42" s="632" t="s">
        <v>495</v>
      </c>
      <c r="C42" s="633" t="s">
        <v>505</v>
      </c>
      <c r="D42" s="634" t="s">
        <v>506</v>
      </c>
      <c r="E42" s="633" t="s">
        <v>496</v>
      </c>
      <c r="F42" s="634" t="s">
        <v>497</v>
      </c>
      <c r="G42" s="633" t="s">
        <v>528</v>
      </c>
      <c r="H42" s="633" t="s">
        <v>656</v>
      </c>
      <c r="I42" s="633" t="s">
        <v>657</v>
      </c>
      <c r="J42" s="633" t="s">
        <v>658</v>
      </c>
      <c r="K42" s="633" t="s">
        <v>659</v>
      </c>
      <c r="L42" s="635">
        <v>59.460185055102166</v>
      </c>
      <c r="M42" s="635">
        <v>1</v>
      </c>
      <c r="N42" s="636">
        <v>59.460185055102166</v>
      </c>
    </row>
    <row r="43" spans="1:14" ht="14.4" customHeight="1" x14ac:dyDescent="0.3">
      <c r="A43" s="631" t="s">
        <v>493</v>
      </c>
      <c r="B43" s="632" t="s">
        <v>495</v>
      </c>
      <c r="C43" s="633" t="s">
        <v>505</v>
      </c>
      <c r="D43" s="634" t="s">
        <v>506</v>
      </c>
      <c r="E43" s="633" t="s">
        <v>496</v>
      </c>
      <c r="F43" s="634" t="s">
        <v>497</v>
      </c>
      <c r="G43" s="633" t="s">
        <v>528</v>
      </c>
      <c r="H43" s="633" t="s">
        <v>660</v>
      </c>
      <c r="I43" s="633" t="s">
        <v>661</v>
      </c>
      <c r="J43" s="633" t="s">
        <v>662</v>
      </c>
      <c r="K43" s="633" t="s">
        <v>663</v>
      </c>
      <c r="L43" s="635">
        <v>63.179999999999986</v>
      </c>
      <c r="M43" s="635">
        <v>1</v>
      </c>
      <c r="N43" s="636">
        <v>63.179999999999986</v>
      </c>
    </row>
    <row r="44" spans="1:14" ht="14.4" customHeight="1" x14ac:dyDescent="0.3">
      <c r="A44" s="631" t="s">
        <v>493</v>
      </c>
      <c r="B44" s="632" t="s">
        <v>495</v>
      </c>
      <c r="C44" s="633" t="s">
        <v>505</v>
      </c>
      <c r="D44" s="634" t="s">
        <v>506</v>
      </c>
      <c r="E44" s="633" t="s">
        <v>496</v>
      </c>
      <c r="F44" s="634" t="s">
        <v>497</v>
      </c>
      <c r="G44" s="633" t="s">
        <v>528</v>
      </c>
      <c r="H44" s="633" t="s">
        <v>664</v>
      </c>
      <c r="I44" s="633" t="s">
        <v>665</v>
      </c>
      <c r="J44" s="633" t="s">
        <v>666</v>
      </c>
      <c r="K44" s="633" t="s">
        <v>667</v>
      </c>
      <c r="L44" s="635">
        <v>59.21</v>
      </c>
      <c r="M44" s="635">
        <v>1</v>
      </c>
      <c r="N44" s="636">
        <v>59.21</v>
      </c>
    </row>
    <row r="45" spans="1:14" ht="14.4" customHeight="1" x14ac:dyDescent="0.3">
      <c r="A45" s="631" t="s">
        <v>493</v>
      </c>
      <c r="B45" s="632" t="s">
        <v>495</v>
      </c>
      <c r="C45" s="633" t="s">
        <v>505</v>
      </c>
      <c r="D45" s="634" t="s">
        <v>506</v>
      </c>
      <c r="E45" s="633" t="s">
        <v>496</v>
      </c>
      <c r="F45" s="634" t="s">
        <v>497</v>
      </c>
      <c r="G45" s="633" t="s">
        <v>528</v>
      </c>
      <c r="H45" s="633" t="s">
        <v>668</v>
      </c>
      <c r="I45" s="633" t="s">
        <v>669</v>
      </c>
      <c r="J45" s="633" t="s">
        <v>670</v>
      </c>
      <c r="K45" s="633" t="s">
        <v>671</v>
      </c>
      <c r="L45" s="635">
        <v>115.32000805401579</v>
      </c>
      <c r="M45" s="635">
        <v>1</v>
      </c>
      <c r="N45" s="636">
        <v>115.32000805401579</v>
      </c>
    </row>
    <row r="46" spans="1:14" ht="14.4" customHeight="1" x14ac:dyDescent="0.3">
      <c r="A46" s="631" t="s">
        <v>493</v>
      </c>
      <c r="B46" s="632" t="s">
        <v>495</v>
      </c>
      <c r="C46" s="633" t="s">
        <v>505</v>
      </c>
      <c r="D46" s="634" t="s">
        <v>506</v>
      </c>
      <c r="E46" s="633" t="s">
        <v>496</v>
      </c>
      <c r="F46" s="634" t="s">
        <v>497</v>
      </c>
      <c r="G46" s="633" t="s">
        <v>528</v>
      </c>
      <c r="H46" s="633" t="s">
        <v>672</v>
      </c>
      <c r="I46" s="633" t="s">
        <v>673</v>
      </c>
      <c r="J46" s="633" t="s">
        <v>607</v>
      </c>
      <c r="K46" s="633" t="s">
        <v>674</v>
      </c>
      <c r="L46" s="635">
        <v>61.38</v>
      </c>
      <c r="M46" s="635">
        <v>1</v>
      </c>
      <c r="N46" s="636">
        <v>61.38</v>
      </c>
    </row>
    <row r="47" spans="1:14" ht="14.4" customHeight="1" x14ac:dyDescent="0.3">
      <c r="A47" s="631" t="s">
        <v>493</v>
      </c>
      <c r="B47" s="632" t="s">
        <v>495</v>
      </c>
      <c r="C47" s="633" t="s">
        <v>505</v>
      </c>
      <c r="D47" s="634" t="s">
        <v>506</v>
      </c>
      <c r="E47" s="633" t="s">
        <v>496</v>
      </c>
      <c r="F47" s="634" t="s">
        <v>497</v>
      </c>
      <c r="G47" s="633" t="s">
        <v>528</v>
      </c>
      <c r="H47" s="633" t="s">
        <v>675</v>
      </c>
      <c r="I47" s="633" t="s">
        <v>676</v>
      </c>
      <c r="J47" s="633" t="s">
        <v>677</v>
      </c>
      <c r="K47" s="633" t="s">
        <v>678</v>
      </c>
      <c r="L47" s="635">
        <v>100.87999999999997</v>
      </c>
      <c r="M47" s="635">
        <v>1</v>
      </c>
      <c r="N47" s="636">
        <v>100.87999999999997</v>
      </c>
    </row>
    <row r="48" spans="1:14" ht="14.4" customHeight="1" x14ac:dyDescent="0.3">
      <c r="A48" s="631" t="s">
        <v>493</v>
      </c>
      <c r="B48" s="632" t="s">
        <v>495</v>
      </c>
      <c r="C48" s="633" t="s">
        <v>505</v>
      </c>
      <c r="D48" s="634" t="s">
        <v>506</v>
      </c>
      <c r="E48" s="633" t="s">
        <v>496</v>
      </c>
      <c r="F48" s="634" t="s">
        <v>497</v>
      </c>
      <c r="G48" s="633" t="s">
        <v>528</v>
      </c>
      <c r="H48" s="633" t="s">
        <v>679</v>
      </c>
      <c r="I48" s="633" t="s">
        <v>680</v>
      </c>
      <c r="J48" s="633" t="s">
        <v>564</v>
      </c>
      <c r="K48" s="633" t="s">
        <v>681</v>
      </c>
      <c r="L48" s="635">
        <v>34.450417038660206</v>
      </c>
      <c r="M48" s="635">
        <v>5</v>
      </c>
      <c r="N48" s="636">
        <v>172.25208519330101</v>
      </c>
    </row>
    <row r="49" spans="1:14" ht="14.4" customHeight="1" x14ac:dyDescent="0.3">
      <c r="A49" s="631" t="s">
        <v>493</v>
      </c>
      <c r="B49" s="632" t="s">
        <v>495</v>
      </c>
      <c r="C49" s="633" t="s">
        <v>505</v>
      </c>
      <c r="D49" s="634" t="s">
        <v>506</v>
      </c>
      <c r="E49" s="633" t="s">
        <v>496</v>
      </c>
      <c r="F49" s="634" t="s">
        <v>497</v>
      </c>
      <c r="G49" s="633" t="s">
        <v>528</v>
      </c>
      <c r="H49" s="633" t="s">
        <v>682</v>
      </c>
      <c r="I49" s="633" t="s">
        <v>683</v>
      </c>
      <c r="J49" s="633" t="s">
        <v>684</v>
      </c>
      <c r="K49" s="633" t="s">
        <v>685</v>
      </c>
      <c r="L49" s="635">
        <v>706.99999999999989</v>
      </c>
      <c r="M49" s="635">
        <v>2</v>
      </c>
      <c r="N49" s="636">
        <v>1413.9999999999998</v>
      </c>
    </row>
    <row r="50" spans="1:14" ht="14.4" customHeight="1" x14ac:dyDescent="0.3">
      <c r="A50" s="631" t="s">
        <v>493</v>
      </c>
      <c r="B50" s="632" t="s">
        <v>495</v>
      </c>
      <c r="C50" s="633" t="s">
        <v>505</v>
      </c>
      <c r="D50" s="634" t="s">
        <v>506</v>
      </c>
      <c r="E50" s="633" t="s">
        <v>496</v>
      </c>
      <c r="F50" s="634" t="s">
        <v>497</v>
      </c>
      <c r="G50" s="633" t="s">
        <v>528</v>
      </c>
      <c r="H50" s="633" t="s">
        <v>686</v>
      </c>
      <c r="I50" s="633" t="s">
        <v>687</v>
      </c>
      <c r="J50" s="633" t="s">
        <v>688</v>
      </c>
      <c r="K50" s="633" t="s">
        <v>689</v>
      </c>
      <c r="L50" s="635">
        <v>60.460045158664101</v>
      </c>
      <c r="M50" s="635">
        <v>1</v>
      </c>
      <c r="N50" s="636">
        <v>60.460045158664101</v>
      </c>
    </row>
    <row r="51" spans="1:14" ht="14.4" customHeight="1" x14ac:dyDescent="0.3">
      <c r="A51" s="631" t="s">
        <v>493</v>
      </c>
      <c r="B51" s="632" t="s">
        <v>495</v>
      </c>
      <c r="C51" s="633" t="s">
        <v>505</v>
      </c>
      <c r="D51" s="634" t="s">
        <v>506</v>
      </c>
      <c r="E51" s="633" t="s">
        <v>496</v>
      </c>
      <c r="F51" s="634" t="s">
        <v>497</v>
      </c>
      <c r="G51" s="633" t="s">
        <v>528</v>
      </c>
      <c r="H51" s="633" t="s">
        <v>690</v>
      </c>
      <c r="I51" s="633" t="s">
        <v>691</v>
      </c>
      <c r="J51" s="633" t="s">
        <v>591</v>
      </c>
      <c r="K51" s="633" t="s">
        <v>692</v>
      </c>
      <c r="L51" s="635">
        <v>260</v>
      </c>
      <c r="M51" s="635">
        <v>2</v>
      </c>
      <c r="N51" s="636">
        <v>520</v>
      </c>
    </row>
    <row r="52" spans="1:14" ht="14.4" customHeight="1" x14ac:dyDescent="0.3">
      <c r="A52" s="631" t="s">
        <v>493</v>
      </c>
      <c r="B52" s="632" t="s">
        <v>495</v>
      </c>
      <c r="C52" s="633" t="s">
        <v>505</v>
      </c>
      <c r="D52" s="634" t="s">
        <v>506</v>
      </c>
      <c r="E52" s="633" t="s">
        <v>496</v>
      </c>
      <c r="F52" s="634" t="s">
        <v>497</v>
      </c>
      <c r="G52" s="633" t="s">
        <v>528</v>
      </c>
      <c r="H52" s="633" t="s">
        <v>693</v>
      </c>
      <c r="I52" s="633" t="s">
        <v>694</v>
      </c>
      <c r="J52" s="633" t="s">
        <v>695</v>
      </c>
      <c r="K52" s="633" t="s">
        <v>696</v>
      </c>
      <c r="L52" s="635">
        <v>195.25</v>
      </c>
      <c r="M52" s="635">
        <v>1</v>
      </c>
      <c r="N52" s="636">
        <v>195.25</v>
      </c>
    </row>
    <row r="53" spans="1:14" ht="14.4" customHeight="1" x14ac:dyDescent="0.3">
      <c r="A53" s="631" t="s">
        <v>493</v>
      </c>
      <c r="B53" s="632" t="s">
        <v>495</v>
      </c>
      <c r="C53" s="633" t="s">
        <v>505</v>
      </c>
      <c r="D53" s="634" t="s">
        <v>506</v>
      </c>
      <c r="E53" s="633" t="s">
        <v>496</v>
      </c>
      <c r="F53" s="634" t="s">
        <v>497</v>
      </c>
      <c r="G53" s="633" t="s">
        <v>528</v>
      </c>
      <c r="H53" s="633" t="s">
        <v>697</v>
      </c>
      <c r="I53" s="633" t="s">
        <v>697</v>
      </c>
      <c r="J53" s="633" t="s">
        <v>698</v>
      </c>
      <c r="K53" s="633" t="s">
        <v>699</v>
      </c>
      <c r="L53" s="635">
        <v>38.93</v>
      </c>
      <c r="M53" s="635">
        <v>1</v>
      </c>
      <c r="N53" s="636">
        <v>38.93</v>
      </c>
    </row>
    <row r="54" spans="1:14" ht="14.4" customHeight="1" x14ac:dyDescent="0.3">
      <c r="A54" s="631" t="s">
        <v>493</v>
      </c>
      <c r="B54" s="632" t="s">
        <v>495</v>
      </c>
      <c r="C54" s="633" t="s">
        <v>505</v>
      </c>
      <c r="D54" s="634" t="s">
        <v>506</v>
      </c>
      <c r="E54" s="633" t="s">
        <v>496</v>
      </c>
      <c r="F54" s="634" t="s">
        <v>497</v>
      </c>
      <c r="G54" s="633" t="s">
        <v>528</v>
      </c>
      <c r="H54" s="633" t="s">
        <v>700</v>
      </c>
      <c r="I54" s="633" t="s">
        <v>701</v>
      </c>
      <c r="J54" s="633" t="s">
        <v>702</v>
      </c>
      <c r="K54" s="633" t="s">
        <v>703</v>
      </c>
      <c r="L54" s="635">
        <v>138.51</v>
      </c>
      <c r="M54" s="635">
        <v>1</v>
      </c>
      <c r="N54" s="636">
        <v>138.51</v>
      </c>
    </row>
    <row r="55" spans="1:14" ht="14.4" customHeight="1" x14ac:dyDescent="0.3">
      <c r="A55" s="631" t="s">
        <v>493</v>
      </c>
      <c r="B55" s="632" t="s">
        <v>495</v>
      </c>
      <c r="C55" s="633" t="s">
        <v>505</v>
      </c>
      <c r="D55" s="634" t="s">
        <v>506</v>
      </c>
      <c r="E55" s="633" t="s">
        <v>496</v>
      </c>
      <c r="F55" s="634" t="s">
        <v>497</v>
      </c>
      <c r="G55" s="633" t="s">
        <v>528</v>
      </c>
      <c r="H55" s="633" t="s">
        <v>704</v>
      </c>
      <c r="I55" s="633" t="s">
        <v>704</v>
      </c>
      <c r="J55" s="633" t="s">
        <v>705</v>
      </c>
      <c r="K55" s="633" t="s">
        <v>706</v>
      </c>
      <c r="L55" s="635">
        <v>79.010000000000005</v>
      </c>
      <c r="M55" s="635">
        <v>1</v>
      </c>
      <c r="N55" s="636">
        <v>79.010000000000005</v>
      </c>
    </row>
    <row r="56" spans="1:14" ht="14.4" customHeight="1" x14ac:dyDescent="0.3">
      <c r="A56" s="631" t="s">
        <v>493</v>
      </c>
      <c r="B56" s="632" t="s">
        <v>495</v>
      </c>
      <c r="C56" s="633" t="s">
        <v>505</v>
      </c>
      <c r="D56" s="634" t="s">
        <v>506</v>
      </c>
      <c r="E56" s="633" t="s">
        <v>496</v>
      </c>
      <c r="F56" s="634" t="s">
        <v>497</v>
      </c>
      <c r="G56" s="633" t="s">
        <v>528</v>
      </c>
      <c r="H56" s="633" t="s">
        <v>707</v>
      </c>
      <c r="I56" s="633" t="s">
        <v>708</v>
      </c>
      <c r="J56" s="633" t="s">
        <v>709</v>
      </c>
      <c r="K56" s="633" t="s">
        <v>710</v>
      </c>
      <c r="L56" s="635">
        <v>54.54</v>
      </c>
      <c r="M56" s="635">
        <v>2</v>
      </c>
      <c r="N56" s="636">
        <v>109.08</v>
      </c>
    </row>
    <row r="57" spans="1:14" ht="14.4" customHeight="1" x14ac:dyDescent="0.3">
      <c r="A57" s="631" t="s">
        <v>493</v>
      </c>
      <c r="B57" s="632" t="s">
        <v>495</v>
      </c>
      <c r="C57" s="633" t="s">
        <v>505</v>
      </c>
      <c r="D57" s="634" t="s">
        <v>506</v>
      </c>
      <c r="E57" s="633" t="s">
        <v>496</v>
      </c>
      <c r="F57" s="634" t="s">
        <v>497</v>
      </c>
      <c r="G57" s="633" t="s">
        <v>528</v>
      </c>
      <c r="H57" s="633" t="s">
        <v>711</v>
      </c>
      <c r="I57" s="633" t="s">
        <v>712</v>
      </c>
      <c r="J57" s="633" t="s">
        <v>713</v>
      </c>
      <c r="K57" s="633" t="s">
        <v>714</v>
      </c>
      <c r="L57" s="635">
        <v>162.5</v>
      </c>
      <c r="M57" s="635">
        <v>1</v>
      </c>
      <c r="N57" s="636">
        <v>162.5</v>
      </c>
    </row>
    <row r="58" spans="1:14" ht="14.4" customHeight="1" x14ac:dyDescent="0.3">
      <c r="A58" s="631" t="s">
        <v>493</v>
      </c>
      <c r="B58" s="632" t="s">
        <v>495</v>
      </c>
      <c r="C58" s="633" t="s">
        <v>505</v>
      </c>
      <c r="D58" s="634" t="s">
        <v>506</v>
      </c>
      <c r="E58" s="633" t="s">
        <v>496</v>
      </c>
      <c r="F58" s="634" t="s">
        <v>497</v>
      </c>
      <c r="G58" s="633" t="s">
        <v>528</v>
      </c>
      <c r="H58" s="633" t="s">
        <v>715</v>
      </c>
      <c r="I58" s="633" t="s">
        <v>716</v>
      </c>
      <c r="J58" s="633" t="s">
        <v>717</v>
      </c>
      <c r="K58" s="633" t="s">
        <v>718</v>
      </c>
      <c r="L58" s="635">
        <v>178.04</v>
      </c>
      <c r="M58" s="635">
        <v>1</v>
      </c>
      <c r="N58" s="636">
        <v>178.04</v>
      </c>
    </row>
    <row r="59" spans="1:14" ht="14.4" customHeight="1" x14ac:dyDescent="0.3">
      <c r="A59" s="631" t="s">
        <v>493</v>
      </c>
      <c r="B59" s="632" t="s">
        <v>495</v>
      </c>
      <c r="C59" s="633" t="s">
        <v>505</v>
      </c>
      <c r="D59" s="634" t="s">
        <v>506</v>
      </c>
      <c r="E59" s="633" t="s">
        <v>496</v>
      </c>
      <c r="F59" s="634" t="s">
        <v>497</v>
      </c>
      <c r="G59" s="633" t="s">
        <v>528</v>
      </c>
      <c r="H59" s="633" t="s">
        <v>719</v>
      </c>
      <c r="I59" s="633" t="s">
        <v>720</v>
      </c>
      <c r="J59" s="633" t="s">
        <v>698</v>
      </c>
      <c r="K59" s="633" t="s">
        <v>721</v>
      </c>
      <c r="L59" s="635">
        <v>77.839775400965237</v>
      </c>
      <c r="M59" s="635">
        <v>1</v>
      </c>
      <c r="N59" s="636">
        <v>77.839775400965237</v>
      </c>
    </row>
    <row r="60" spans="1:14" ht="14.4" customHeight="1" x14ac:dyDescent="0.3">
      <c r="A60" s="631" t="s">
        <v>493</v>
      </c>
      <c r="B60" s="632" t="s">
        <v>495</v>
      </c>
      <c r="C60" s="633" t="s">
        <v>505</v>
      </c>
      <c r="D60" s="634" t="s">
        <v>506</v>
      </c>
      <c r="E60" s="633" t="s">
        <v>496</v>
      </c>
      <c r="F60" s="634" t="s">
        <v>497</v>
      </c>
      <c r="G60" s="633" t="s">
        <v>528</v>
      </c>
      <c r="H60" s="633" t="s">
        <v>722</v>
      </c>
      <c r="I60" s="633" t="s">
        <v>246</v>
      </c>
      <c r="J60" s="633" t="s">
        <v>723</v>
      </c>
      <c r="K60" s="633"/>
      <c r="L60" s="635">
        <v>71.583614390228504</v>
      </c>
      <c r="M60" s="635">
        <v>1</v>
      </c>
      <c r="N60" s="636">
        <v>71.583614390228504</v>
      </c>
    </row>
    <row r="61" spans="1:14" ht="14.4" customHeight="1" x14ac:dyDescent="0.3">
      <c r="A61" s="631" t="s">
        <v>493</v>
      </c>
      <c r="B61" s="632" t="s">
        <v>495</v>
      </c>
      <c r="C61" s="633" t="s">
        <v>505</v>
      </c>
      <c r="D61" s="634" t="s">
        <v>506</v>
      </c>
      <c r="E61" s="633" t="s">
        <v>496</v>
      </c>
      <c r="F61" s="634" t="s">
        <v>497</v>
      </c>
      <c r="G61" s="633" t="s">
        <v>528</v>
      </c>
      <c r="H61" s="633" t="s">
        <v>724</v>
      </c>
      <c r="I61" s="633" t="s">
        <v>725</v>
      </c>
      <c r="J61" s="633" t="s">
        <v>726</v>
      </c>
      <c r="K61" s="633" t="s">
        <v>727</v>
      </c>
      <c r="L61" s="635">
        <v>41.61</v>
      </c>
      <c r="M61" s="635">
        <v>1</v>
      </c>
      <c r="N61" s="636">
        <v>41.61</v>
      </c>
    </row>
    <row r="62" spans="1:14" ht="14.4" customHeight="1" x14ac:dyDescent="0.3">
      <c r="A62" s="631" t="s">
        <v>493</v>
      </c>
      <c r="B62" s="632" t="s">
        <v>495</v>
      </c>
      <c r="C62" s="633" t="s">
        <v>505</v>
      </c>
      <c r="D62" s="634" t="s">
        <v>506</v>
      </c>
      <c r="E62" s="633" t="s">
        <v>496</v>
      </c>
      <c r="F62" s="634" t="s">
        <v>497</v>
      </c>
      <c r="G62" s="633" t="s">
        <v>528</v>
      </c>
      <c r="H62" s="633" t="s">
        <v>728</v>
      </c>
      <c r="I62" s="633" t="s">
        <v>729</v>
      </c>
      <c r="J62" s="633" t="s">
        <v>730</v>
      </c>
      <c r="K62" s="633" t="s">
        <v>731</v>
      </c>
      <c r="L62" s="635">
        <v>1100.7299999999998</v>
      </c>
      <c r="M62" s="635">
        <v>1</v>
      </c>
      <c r="N62" s="636">
        <v>1100.7299999999998</v>
      </c>
    </row>
    <row r="63" spans="1:14" ht="14.4" customHeight="1" x14ac:dyDescent="0.3">
      <c r="A63" s="631" t="s">
        <v>493</v>
      </c>
      <c r="B63" s="632" t="s">
        <v>495</v>
      </c>
      <c r="C63" s="633" t="s">
        <v>505</v>
      </c>
      <c r="D63" s="634" t="s">
        <v>506</v>
      </c>
      <c r="E63" s="633" t="s">
        <v>496</v>
      </c>
      <c r="F63" s="634" t="s">
        <v>497</v>
      </c>
      <c r="G63" s="633" t="s">
        <v>528</v>
      </c>
      <c r="H63" s="633" t="s">
        <v>732</v>
      </c>
      <c r="I63" s="633" t="s">
        <v>246</v>
      </c>
      <c r="J63" s="633" t="s">
        <v>733</v>
      </c>
      <c r="K63" s="633"/>
      <c r="L63" s="635">
        <v>47.33</v>
      </c>
      <c r="M63" s="635">
        <v>2</v>
      </c>
      <c r="N63" s="636">
        <v>94.66</v>
      </c>
    </row>
    <row r="64" spans="1:14" ht="14.4" customHeight="1" x14ac:dyDescent="0.3">
      <c r="A64" s="631" t="s">
        <v>493</v>
      </c>
      <c r="B64" s="632" t="s">
        <v>495</v>
      </c>
      <c r="C64" s="633" t="s">
        <v>505</v>
      </c>
      <c r="D64" s="634" t="s">
        <v>506</v>
      </c>
      <c r="E64" s="633" t="s">
        <v>496</v>
      </c>
      <c r="F64" s="634" t="s">
        <v>497</v>
      </c>
      <c r="G64" s="633" t="s">
        <v>528</v>
      </c>
      <c r="H64" s="633" t="s">
        <v>734</v>
      </c>
      <c r="I64" s="633" t="s">
        <v>735</v>
      </c>
      <c r="J64" s="633" t="s">
        <v>736</v>
      </c>
      <c r="K64" s="633" t="s">
        <v>737</v>
      </c>
      <c r="L64" s="635">
        <v>25.5</v>
      </c>
      <c r="M64" s="635">
        <v>5</v>
      </c>
      <c r="N64" s="636">
        <v>127.5</v>
      </c>
    </row>
    <row r="65" spans="1:14" ht="14.4" customHeight="1" x14ac:dyDescent="0.3">
      <c r="A65" s="631" t="s">
        <v>493</v>
      </c>
      <c r="B65" s="632" t="s">
        <v>495</v>
      </c>
      <c r="C65" s="633" t="s">
        <v>505</v>
      </c>
      <c r="D65" s="634" t="s">
        <v>506</v>
      </c>
      <c r="E65" s="633" t="s">
        <v>496</v>
      </c>
      <c r="F65" s="634" t="s">
        <v>497</v>
      </c>
      <c r="G65" s="633" t="s">
        <v>528</v>
      </c>
      <c r="H65" s="633" t="s">
        <v>738</v>
      </c>
      <c r="I65" s="633" t="s">
        <v>739</v>
      </c>
      <c r="J65" s="633" t="s">
        <v>740</v>
      </c>
      <c r="K65" s="633" t="s">
        <v>741</v>
      </c>
      <c r="L65" s="635">
        <v>188.97000000000003</v>
      </c>
      <c r="M65" s="635">
        <v>1</v>
      </c>
      <c r="N65" s="636">
        <v>188.97000000000003</v>
      </c>
    </row>
    <row r="66" spans="1:14" ht="14.4" customHeight="1" x14ac:dyDescent="0.3">
      <c r="A66" s="631" t="s">
        <v>493</v>
      </c>
      <c r="B66" s="632" t="s">
        <v>495</v>
      </c>
      <c r="C66" s="633" t="s">
        <v>505</v>
      </c>
      <c r="D66" s="634" t="s">
        <v>506</v>
      </c>
      <c r="E66" s="633" t="s">
        <v>496</v>
      </c>
      <c r="F66" s="634" t="s">
        <v>497</v>
      </c>
      <c r="G66" s="633" t="s">
        <v>528</v>
      </c>
      <c r="H66" s="633" t="s">
        <v>742</v>
      </c>
      <c r="I66" s="633" t="s">
        <v>743</v>
      </c>
      <c r="J66" s="633" t="s">
        <v>744</v>
      </c>
      <c r="K66" s="633" t="s">
        <v>745</v>
      </c>
      <c r="L66" s="635">
        <v>422.628584602459</v>
      </c>
      <c r="M66" s="635">
        <v>1</v>
      </c>
      <c r="N66" s="636">
        <v>422.628584602459</v>
      </c>
    </row>
    <row r="67" spans="1:14" ht="14.4" customHeight="1" x14ac:dyDescent="0.3">
      <c r="A67" s="631" t="s">
        <v>493</v>
      </c>
      <c r="B67" s="632" t="s">
        <v>495</v>
      </c>
      <c r="C67" s="633" t="s">
        <v>505</v>
      </c>
      <c r="D67" s="634" t="s">
        <v>506</v>
      </c>
      <c r="E67" s="633" t="s">
        <v>496</v>
      </c>
      <c r="F67" s="634" t="s">
        <v>497</v>
      </c>
      <c r="G67" s="633" t="s">
        <v>528</v>
      </c>
      <c r="H67" s="633" t="s">
        <v>746</v>
      </c>
      <c r="I67" s="633" t="s">
        <v>747</v>
      </c>
      <c r="J67" s="633" t="s">
        <v>748</v>
      </c>
      <c r="K67" s="633" t="s">
        <v>749</v>
      </c>
      <c r="L67" s="635">
        <v>102.73</v>
      </c>
      <c r="M67" s="635">
        <v>1</v>
      </c>
      <c r="N67" s="636">
        <v>102.73</v>
      </c>
    </row>
    <row r="68" spans="1:14" ht="14.4" customHeight="1" x14ac:dyDescent="0.3">
      <c r="A68" s="631" t="s">
        <v>493</v>
      </c>
      <c r="B68" s="632" t="s">
        <v>495</v>
      </c>
      <c r="C68" s="633" t="s">
        <v>505</v>
      </c>
      <c r="D68" s="634" t="s">
        <v>506</v>
      </c>
      <c r="E68" s="633" t="s">
        <v>496</v>
      </c>
      <c r="F68" s="634" t="s">
        <v>497</v>
      </c>
      <c r="G68" s="633" t="s">
        <v>528</v>
      </c>
      <c r="H68" s="633" t="s">
        <v>750</v>
      </c>
      <c r="I68" s="633" t="s">
        <v>751</v>
      </c>
      <c r="J68" s="633" t="s">
        <v>752</v>
      </c>
      <c r="K68" s="633" t="s">
        <v>753</v>
      </c>
      <c r="L68" s="635">
        <v>34.190000000000012</v>
      </c>
      <c r="M68" s="635">
        <v>2</v>
      </c>
      <c r="N68" s="636">
        <v>68.380000000000024</v>
      </c>
    </row>
    <row r="69" spans="1:14" ht="14.4" customHeight="1" x14ac:dyDescent="0.3">
      <c r="A69" s="631" t="s">
        <v>493</v>
      </c>
      <c r="B69" s="632" t="s">
        <v>495</v>
      </c>
      <c r="C69" s="633" t="s">
        <v>505</v>
      </c>
      <c r="D69" s="634" t="s">
        <v>506</v>
      </c>
      <c r="E69" s="633" t="s">
        <v>496</v>
      </c>
      <c r="F69" s="634" t="s">
        <v>497</v>
      </c>
      <c r="G69" s="633" t="s">
        <v>528</v>
      </c>
      <c r="H69" s="633" t="s">
        <v>754</v>
      </c>
      <c r="I69" s="633" t="s">
        <v>754</v>
      </c>
      <c r="J69" s="633" t="s">
        <v>755</v>
      </c>
      <c r="K69" s="633" t="s">
        <v>756</v>
      </c>
      <c r="L69" s="635">
        <v>96.189999999999984</v>
      </c>
      <c r="M69" s="635">
        <v>3</v>
      </c>
      <c r="N69" s="636">
        <v>288.56999999999994</v>
      </c>
    </row>
    <row r="70" spans="1:14" ht="14.4" customHeight="1" x14ac:dyDescent="0.3">
      <c r="A70" s="631" t="s">
        <v>493</v>
      </c>
      <c r="B70" s="632" t="s">
        <v>495</v>
      </c>
      <c r="C70" s="633" t="s">
        <v>505</v>
      </c>
      <c r="D70" s="634" t="s">
        <v>506</v>
      </c>
      <c r="E70" s="633" t="s">
        <v>496</v>
      </c>
      <c r="F70" s="634" t="s">
        <v>497</v>
      </c>
      <c r="G70" s="633" t="s">
        <v>528</v>
      </c>
      <c r="H70" s="633" t="s">
        <v>757</v>
      </c>
      <c r="I70" s="633" t="s">
        <v>758</v>
      </c>
      <c r="J70" s="633" t="s">
        <v>759</v>
      </c>
      <c r="K70" s="633" t="s">
        <v>760</v>
      </c>
      <c r="L70" s="635">
        <v>35.75</v>
      </c>
      <c r="M70" s="635">
        <v>2</v>
      </c>
      <c r="N70" s="636">
        <v>71.5</v>
      </c>
    </row>
    <row r="71" spans="1:14" ht="14.4" customHeight="1" x14ac:dyDescent="0.3">
      <c r="A71" s="631" t="s">
        <v>493</v>
      </c>
      <c r="B71" s="632" t="s">
        <v>495</v>
      </c>
      <c r="C71" s="633" t="s">
        <v>505</v>
      </c>
      <c r="D71" s="634" t="s">
        <v>506</v>
      </c>
      <c r="E71" s="633" t="s">
        <v>496</v>
      </c>
      <c r="F71" s="634" t="s">
        <v>497</v>
      </c>
      <c r="G71" s="633" t="s">
        <v>528</v>
      </c>
      <c r="H71" s="633" t="s">
        <v>761</v>
      </c>
      <c r="I71" s="633" t="s">
        <v>762</v>
      </c>
      <c r="J71" s="633" t="s">
        <v>763</v>
      </c>
      <c r="K71" s="633" t="s">
        <v>764</v>
      </c>
      <c r="L71" s="635">
        <v>60.459825549105325</v>
      </c>
      <c r="M71" s="635">
        <v>1</v>
      </c>
      <c r="N71" s="636">
        <v>60.459825549105325</v>
      </c>
    </row>
    <row r="72" spans="1:14" ht="14.4" customHeight="1" x14ac:dyDescent="0.3">
      <c r="A72" s="631" t="s">
        <v>493</v>
      </c>
      <c r="B72" s="632" t="s">
        <v>495</v>
      </c>
      <c r="C72" s="633" t="s">
        <v>505</v>
      </c>
      <c r="D72" s="634" t="s">
        <v>506</v>
      </c>
      <c r="E72" s="633" t="s">
        <v>496</v>
      </c>
      <c r="F72" s="634" t="s">
        <v>497</v>
      </c>
      <c r="G72" s="633" t="s">
        <v>528</v>
      </c>
      <c r="H72" s="633" t="s">
        <v>765</v>
      </c>
      <c r="I72" s="633" t="s">
        <v>766</v>
      </c>
      <c r="J72" s="633" t="s">
        <v>767</v>
      </c>
      <c r="K72" s="633" t="s">
        <v>768</v>
      </c>
      <c r="L72" s="635">
        <v>493.1</v>
      </c>
      <c r="M72" s="635">
        <v>1</v>
      </c>
      <c r="N72" s="636">
        <v>493.1</v>
      </c>
    </row>
    <row r="73" spans="1:14" ht="14.4" customHeight="1" x14ac:dyDescent="0.3">
      <c r="A73" s="631" t="s">
        <v>493</v>
      </c>
      <c r="B73" s="632" t="s">
        <v>495</v>
      </c>
      <c r="C73" s="633" t="s">
        <v>505</v>
      </c>
      <c r="D73" s="634" t="s">
        <v>506</v>
      </c>
      <c r="E73" s="633" t="s">
        <v>496</v>
      </c>
      <c r="F73" s="634" t="s">
        <v>497</v>
      </c>
      <c r="G73" s="633" t="s">
        <v>528</v>
      </c>
      <c r="H73" s="633" t="s">
        <v>769</v>
      </c>
      <c r="I73" s="633" t="s">
        <v>770</v>
      </c>
      <c r="J73" s="633" t="s">
        <v>771</v>
      </c>
      <c r="K73" s="633" t="s">
        <v>772</v>
      </c>
      <c r="L73" s="635">
        <v>34.455546259847289</v>
      </c>
      <c r="M73" s="635">
        <v>9</v>
      </c>
      <c r="N73" s="636">
        <v>310.09991633862558</v>
      </c>
    </row>
    <row r="74" spans="1:14" ht="14.4" customHeight="1" x14ac:dyDescent="0.3">
      <c r="A74" s="631" t="s">
        <v>493</v>
      </c>
      <c r="B74" s="632" t="s">
        <v>495</v>
      </c>
      <c r="C74" s="633" t="s">
        <v>505</v>
      </c>
      <c r="D74" s="634" t="s">
        <v>506</v>
      </c>
      <c r="E74" s="633" t="s">
        <v>496</v>
      </c>
      <c r="F74" s="634" t="s">
        <v>497</v>
      </c>
      <c r="G74" s="633" t="s">
        <v>528</v>
      </c>
      <c r="H74" s="633" t="s">
        <v>773</v>
      </c>
      <c r="I74" s="633" t="s">
        <v>774</v>
      </c>
      <c r="J74" s="633" t="s">
        <v>775</v>
      </c>
      <c r="K74" s="633" t="s">
        <v>776</v>
      </c>
      <c r="L74" s="635">
        <v>99.569947892621457</v>
      </c>
      <c r="M74" s="635">
        <v>1</v>
      </c>
      <c r="N74" s="636">
        <v>99.569947892621457</v>
      </c>
    </row>
    <row r="75" spans="1:14" ht="14.4" customHeight="1" x14ac:dyDescent="0.3">
      <c r="A75" s="631" t="s">
        <v>493</v>
      </c>
      <c r="B75" s="632" t="s">
        <v>495</v>
      </c>
      <c r="C75" s="633" t="s">
        <v>505</v>
      </c>
      <c r="D75" s="634" t="s">
        <v>506</v>
      </c>
      <c r="E75" s="633" t="s">
        <v>496</v>
      </c>
      <c r="F75" s="634" t="s">
        <v>497</v>
      </c>
      <c r="G75" s="633" t="s">
        <v>528</v>
      </c>
      <c r="H75" s="633" t="s">
        <v>777</v>
      </c>
      <c r="I75" s="633" t="s">
        <v>778</v>
      </c>
      <c r="J75" s="633" t="s">
        <v>779</v>
      </c>
      <c r="K75" s="633" t="s">
        <v>780</v>
      </c>
      <c r="L75" s="635">
        <v>87.86970572135921</v>
      </c>
      <c r="M75" s="635">
        <v>1</v>
      </c>
      <c r="N75" s="636">
        <v>87.86970572135921</v>
      </c>
    </row>
    <row r="76" spans="1:14" ht="14.4" customHeight="1" x14ac:dyDescent="0.3">
      <c r="A76" s="631" t="s">
        <v>493</v>
      </c>
      <c r="B76" s="632" t="s">
        <v>495</v>
      </c>
      <c r="C76" s="633" t="s">
        <v>505</v>
      </c>
      <c r="D76" s="634" t="s">
        <v>506</v>
      </c>
      <c r="E76" s="633" t="s">
        <v>496</v>
      </c>
      <c r="F76" s="634" t="s">
        <v>497</v>
      </c>
      <c r="G76" s="633" t="s">
        <v>528</v>
      </c>
      <c r="H76" s="633" t="s">
        <v>781</v>
      </c>
      <c r="I76" s="633" t="s">
        <v>781</v>
      </c>
      <c r="J76" s="633" t="s">
        <v>782</v>
      </c>
      <c r="K76" s="633" t="s">
        <v>783</v>
      </c>
      <c r="L76" s="635">
        <v>113.61999999999993</v>
      </c>
      <c r="M76" s="635">
        <v>1</v>
      </c>
      <c r="N76" s="636">
        <v>113.61999999999993</v>
      </c>
    </row>
    <row r="77" spans="1:14" ht="14.4" customHeight="1" x14ac:dyDescent="0.3">
      <c r="A77" s="631" t="s">
        <v>493</v>
      </c>
      <c r="B77" s="632" t="s">
        <v>495</v>
      </c>
      <c r="C77" s="633" t="s">
        <v>505</v>
      </c>
      <c r="D77" s="634" t="s">
        <v>506</v>
      </c>
      <c r="E77" s="633" t="s">
        <v>496</v>
      </c>
      <c r="F77" s="634" t="s">
        <v>497</v>
      </c>
      <c r="G77" s="633" t="s">
        <v>528</v>
      </c>
      <c r="H77" s="633" t="s">
        <v>784</v>
      </c>
      <c r="I77" s="633" t="s">
        <v>785</v>
      </c>
      <c r="J77" s="633" t="s">
        <v>786</v>
      </c>
      <c r="K77" s="633" t="s">
        <v>787</v>
      </c>
      <c r="L77" s="635">
        <v>63.94</v>
      </c>
      <c r="M77" s="635">
        <v>1</v>
      </c>
      <c r="N77" s="636">
        <v>63.94</v>
      </c>
    </row>
    <row r="78" spans="1:14" ht="14.4" customHeight="1" x14ac:dyDescent="0.3">
      <c r="A78" s="631" t="s">
        <v>493</v>
      </c>
      <c r="B78" s="632" t="s">
        <v>495</v>
      </c>
      <c r="C78" s="633" t="s">
        <v>505</v>
      </c>
      <c r="D78" s="634" t="s">
        <v>506</v>
      </c>
      <c r="E78" s="633" t="s">
        <v>496</v>
      </c>
      <c r="F78" s="634" t="s">
        <v>497</v>
      </c>
      <c r="G78" s="633" t="s">
        <v>528</v>
      </c>
      <c r="H78" s="633" t="s">
        <v>788</v>
      </c>
      <c r="I78" s="633" t="s">
        <v>246</v>
      </c>
      <c r="J78" s="633" t="s">
        <v>789</v>
      </c>
      <c r="K78" s="633"/>
      <c r="L78" s="635">
        <v>160.32897271566301</v>
      </c>
      <c r="M78" s="635">
        <v>1</v>
      </c>
      <c r="N78" s="636">
        <v>160.32897271566301</v>
      </c>
    </row>
    <row r="79" spans="1:14" ht="14.4" customHeight="1" x14ac:dyDescent="0.3">
      <c r="A79" s="631" t="s">
        <v>493</v>
      </c>
      <c r="B79" s="632" t="s">
        <v>495</v>
      </c>
      <c r="C79" s="633" t="s">
        <v>505</v>
      </c>
      <c r="D79" s="634" t="s">
        <v>506</v>
      </c>
      <c r="E79" s="633" t="s">
        <v>496</v>
      </c>
      <c r="F79" s="634" t="s">
        <v>497</v>
      </c>
      <c r="G79" s="633" t="s">
        <v>528</v>
      </c>
      <c r="H79" s="633" t="s">
        <v>790</v>
      </c>
      <c r="I79" s="633" t="s">
        <v>246</v>
      </c>
      <c r="J79" s="633" t="s">
        <v>791</v>
      </c>
      <c r="K79" s="633"/>
      <c r="L79" s="635">
        <v>88.637500434288086</v>
      </c>
      <c r="M79" s="635">
        <v>1</v>
      </c>
      <c r="N79" s="636">
        <v>88.637500434288086</v>
      </c>
    </row>
    <row r="80" spans="1:14" ht="14.4" customHeight="1" x14ac:dyDescent="0.3">
      <c r="A80" s="631" t="s">
        <v>493</v>
      </c>
      <c r="B80" s="632" t="s">
        <v>495</v>
      </c>
      <c r="C80" s="633" t="s">
        <v>505</v>
      </c>
      <c r="D80" s="634" t="s">
        <v>506</v>
      </c>
      <c r="E80" s="633" t="s">
        <v>496</v>
      </c>
      <c r="F80" s="634" t="s">
        <v>497</v>
      </c>
      <c r="G80" s="633" t="s">
        <v>528</v>
      </c>
      <c r="H80" s="633" t="s">
        <v>792</v>
      </c>
      <c r="I80" s="633" t="s">
        <v>246</v>
      </c>
      <c r="J80" s="633" t="s">
        <v>793</v>
      </c>
      <c r="K80" s="633"/>
      <c r="L80" s="635">
        <v>87.480337356896811</v>
      </c>
      <c r="M80" s="635">
        <v>1</v>
      </c>
      <c r="N80" s="636">
        <v>87.480337356896811</v>
      </c>
    </row>
    <row r="81" spans="1:14" ht="14.4" customHeight="1" x14ac:dyDescent="0.3">
      <c r="A81" s="631" t="s">
        <v>493</v>
      </c>
      <c r="B81" s="632" t="s">
        <v>495</v>
      </c>
      <c r="C81" s="633" t="s">
        <v>505</v>
      </c>
      <c r="D81" s="634" t="s">
        <v>506</v>
      </c>
      <c r="E81" s="633" t="s">
        <v>496</v>
      </c>
      <c r="F81" s="634" t="s">
        <v>497</v>
      </c>
      <c r="G81" s="633" t="s">
        <v>528</v>
      </c>
      <c r="H81" s="633" t="s">
        <v>794</v>
      </c>
      <c r="I81" s="633" t="s">
        <v>795</v>
      </c>
      <c r="J81" s="633" t="s">
        <v>796</v>
      </c>
      <c r="K81" s="633" t="s">
        <v>797</v>
      </c>
      <c r="L81" s="635">
        <v>31</v>
      </c>
      <c r="M81" s="635">
        <v>2</v>
      </c>
      <c r="N81" s="636">
        <v>62</v>
      </c>
    </row>
    <row r="82" spans="1:14" ht="14.4" customHeight="1" x14ac:dyDescent="0.3">
      <c r="A82" s="631" t="s">
        <v>493</v>
      </c>
      <c r="B82" s="632" t="s">
        <v>495</v>
      </c>
      <c r="C82" s="633" t="s">
        <v>505</v>
      </c>
      <c r="D82" s="634" t="s">
        <v>506</v>
      </c>
      <c r="E82" s="633" t="s">
        <v>496</v>
      </c>
      <c r="F82" s="634" t="s">
        <v>497</v>
      </c>
      <c r="G82" s="633" t="s">
        <v>528</v>
      </c>
      <c r="H82" s="633" t="s">
        <v>798</v>
      </c>
      <c r="I82" s="633" t="s">
        <v>799</v>
      </c>
      <c r="J82" s="633" t="s">
        <v>800</v>
      </c>
      <c r="K82" s="633" t="s">
        <v>801</v>
      </c>
      <c r="L82" s="635">
        <v>484.64</v>
      </c>
      <c r="M82" s="635">
        <v>2</v>
      </c>
      <c r="N82" s="636">
        <v>969.28</v>
      </c>
    </row>
    <row r="83" spans="1:14" ht="14.4" customHeight="1" x14ac:dyDescent="0.3">
      <c r="A83" s="631" t="s">
        <v>493</v>
      </c>
      <c r="B83" s="632" t="s">
        <v>495</v>
      </c>
      <c r="C83" s="633" t="s">
        <v>505</v>
      </c>
      <c r="D83" s="634" t="s">
        <v>506</v>
      </c>
      <c r="E83" s="633" t="s">
        <v>496</v>
      </c>
      <c r="F83" s="634" t="s">
        <v>497</v>
      </c>
      <c r="G83" s="633" t="s">
        <v>528</v>
      </c>
      <c r="H83" s="633" t="s">
        <v>802</v>
      </c>
      <c r="I83" s="633" t="s">
        <v>246</v>
      </c>
      <c r="J83" s="633" t="s">
        <v>803</v>
      </c>
      <c r="K83" s="633"/>
      <c r="L83" s="635">
        <v>80.052812355243233</v>
      </c>
      <c r="M83" s="635">
        <v>1</v>
      </c>
      <c r="N83" s="636">
        <v>80.052812355243233</v>
      </c>
    </row>
    <row r="84" spans="1:14" ht="14.4" customHeight="1" x14ac:dyDescent="0.3">
      <c r="A84" s="631" t="s">
        <v>493</v>
      </c>
      <c r="B84" s="632" t="s">
        <v>495</v>
      </c>
      <c r="C84" s="633" t="s">
        <v>505</v>
      </c>
      <c r="D84" s="634" t="s">
        <v>506</v>
      </c>
      <c r="E84" s="633" t="s">
        <v>496</v>
      </c>
      <c r="F84" s="634" t="s">
        <v>497</v>
      </c>
      <c r="G84" s="633" t="s">
        <v>528</v>
      </c>
      <c r="H84" s="633" t="s">
        <v>804</v>
      </c>
      <c r="I84" s="633" t="s">
        <v>246</v>
      </c>
      <c r="J84" s="633" t="s">
        <v>805</v>
      </c>
      <c r="K84" s="633"/>
      <c r="L84" s="635">
        <v>112.61440133733156</v>
      </c>
      <c r="M84" s="635">
        <v>1</v>
      </c>
      <c r="N84" s="636">
        <v>112.61440133733156</v>
      </c>
    </row>
    <row r="85" spans="1:14" ht="14.4" customHeight="1" x14ac:dyDescent="0.3">
      <c r="A85" s="631" t="s">
        <v>493</v>
      </c>
      <c r="B85" s="632" t="s">
        <v>495</v>
      </c>
      <c r="C85" s="633" t="s">
        <v>505</v>
      </c>
      <c r="D85" s="634" t="s">
        <v>506</v>
      </c>
      <c r="E85" s="633" t="s">
        <v>496</v>
      </c>
      <c r="F85" s="634" t="s">
        <v>497</v>
      </c>
      <c r="G85" s="633" t="s">
        <v>528</v>
      </c>
      <c r="H85" s="633" t="s">
        <v>806</v>
      </c>
      <c r="I85" s="633" t="s">
        <v>807</v>
      </c>
      <c r="J85" s="633" t="s">
        <v>808</v>
      </c>
      <c r="K85" s="633" t="s">
        <v>809</v>
      </c>
      <c r="L85" s="635">
        <v>157.2299999999999</v>
      </c>
      <c r="M85" s="635">
        <v>1</v>
      </c>
      <c r="N85" s="636">
        <v>157.2299999999999</v>
      </c>
    </row>
    <row r="86" spans="1:14" ht="14.4" customHeight="1" x14ac:dyDescent="0.3">
      <c r="A86" s="631" t="s">
        <v>493</v>
      </c>
      <c r="B86" s="632" t="s">
        <v>495</v>
      </c>
      <c r="C86" s="633" t="s">
        <v>505</v>
      </c>
      <c r="D86" s="634" t="s">
        <v>506</v>
      </c>
      <c r="E86" s="633" t="s">
        <v>496</v>
      </c>
      <c r="F86" s="634" t="s">
        <v>497</v>
      </c>
      <c r="G86" s="633" t="s">
        <v>528</v>
      </c>
      <c r="H86" s="633" t="s">
        <v>810</v>
      </c>
      <c r="I86" s="633" t="s">
        <v>811</v>
      </c>
      <c r="J86" s="633" t="s">
        <v>812</v>
      </c>
      <c r="K86" s="633" t="s">
        <v>813</v>
      </c>
      <c r="L86" s="635">
        <v>226.08820874113587</v>
      </c>
      <c r="M86" s="635">
        <v>1</v>
      </c>
      <c r="N86" s="636">
        <v>226.08820874113587</v>
      </c>
    </row>
    <row r="87" spans="1:14" ht="14.4" customHeight="1" x14ac:dyDescent="0.3">
      <c r="A87" s="631" t="s">
        <v>493</v>
      </c>
      <c r="B87" s="632" t="s">
        <v>495</v>
      </c>
      <c r="C87" s="633" t="s">
        <v>505</v>
      </c>
      <c r="D87" s="634" t="s">
        <v>506</v>
      </c>
      <c r="E87" s="633" t="s">
        <v>496</v>
      </c>
      <c r="F87" s="634" t="s">
        <v>497</v>
      </c>
      <c r="G87" s="633" t="s">
        <v>528</v>
      </c>
      <c r="H87" s="633" t="s">
        <v>814</v>
      </c>
      <c r="I87" s="633" t="s">
        <v>815</v>
      </c>
      <c r="J87" s="633" t="s">
        <v>816</v>
      </c>
      <c r="K87" s="633" t="s">
        <v>817</v>
      </c>
      <c r="L87" s="635">
        <v>132.37978815824599</v>
      </c>
      <c r="M87" s="635">
        <v>4</v>
      </c>
      <c r="N87" s="636">
        <v>529.51915263298395</v>
      </c>
    </row>
    <row r="88" spans="1:14" ht="14.4" customHeight="1" x14ac:dyDescent="0.3">
      <c r="A88" s="631" t="s">
        <v>493</v>
      </c>
      <c r="B88" s="632" t="s">
        <v>495</v>
      </c>
      <c r="C88" s="633" t="s">
        <v>505</v>
      </c>
      <c r="D88" s="634" t="s">
        <v>506</v>
      </c>
      <c r="E88" s="633" t="s">
        <v>496</v>
      </c>
      <c r="F88" s="634" t="s">
        <v>497</v>
      </c>
      <c r="G88" s="633" t="s">
        <v>528</v>
      </c>
      <c r="H88" s="633" t="s">
        <v>818</v>
      </c>
      <c r="I88" s="633" t="s">
        <v>819</v>
      </c>
      <c r="J88" s="633" t="s">
        <v>820</v>
      </c>
      <c r="K88" s="633" t="s">
        <v>821</v>
      </c>
      <c r="L88" s="635">
        <v>285.5093333333333</v>
      </c>
      <c r="M88" s="635">
        <v>6</v>
      </c>
      <c r="N88" s="636">
        <v>1713.0559999999998</v>
      </c>
    </row>
    <row r="89" spans="1:14" ht="14.4" customHeight="1" x14ac:dyDescent="0.3">
      <c r="A89" s="631" t="s">
        <v>493</v>
      </c>
      <c r="B89" s="632" t="s">
        <v>495</v>
      </c>
      <c r="C89" s="633" t="s">
        <v>505</v>
      </c>
      <c r="D89" s="634" t="s">
        <v>506</v>
      </c>
      <c r="E89" s="633" t="s">
        <v>496</v>
      </c>
      <c r="F89" s="634" t="s">
        <v>497</v>
      </c>
      <c r="G89" s="633" t="s">
        <v>528</v>
      </c>
      <c r="H89" s="633" t="s">
        <v>822</v>
      </c>
      <c r="I89" s="633" t="s">
        <v>823</v>
      </c>
      <c r="J89" s="633" t="s">
        <v>824</v>
      </c>
      <c r="K89" s="633" t="s">
        <v>825</v>
      </c>
      <c r="L89" s="635">
        <v>549.08000000000004</v>
      </c>
      <c r="M89" s="635">
        <v>1</v>
      </c>
      <c r="N89" s="636">
        <v>549.08000000000004</v>
      </c>
    </row>
    <row r="90" spans="1:14" ht="14.4" customHeight="1" x14ac:dyDescent="0.3">
      <c r="A90" s="631" t="s">
        <v>493</v>
      </c>
      <c r="B90" s="632" t="s">
        <v>495</v>
      </c>
      <c r="C90" s="633" t="s">
        <v>505</v>
      </c>
      <c r="D90" s="634" t="s">
        <v>506</v>
      </c>
      <c r="E90" s="633" t="s">
        <v>496</v>
      </c>
      <c r="F90" s="634" t="s">
        <v>497</v>
      </c>
      <c r="G90" s="633" t="s">
        <v>528</v>
      </c>
      <c r="H90" s="633" t="s">
        <v>826</v>
      </c>
      <c r="I90" s="633" t="s">
        <v>246</v>
      </c>
      <c r="J90" s="633" t="s">
        <v>827</v>
      </c>
      <c r="K90" s="633"/>
      <c r="L90" s="635">
        <v>382.14332846873424</v>
      </c>
      <c r="M90" s="635">
        <v>1</v>
      </c>
      <c r="N90" s="636">
        <v>382.14332846873424</v>
      </c>
    </row>
    <row r="91" spans="1:14" ht="14.4" customHeight="1" x14ac:dyDescent="0.3">
      <c r="A91" s="631" t="s">
        <v>493</v>
      </c>
      <c r="B91" s="632" t="s">
        <v>495</v>
      </c>
      <c r="C91" s="633" t="s">
        <v>505</v>
      </c>
      <c r="D91" s="634" t="s">
        <v>506</v>
      </c>
      <c r="E91" s="633" t="s">
        <v>496</v>
      </c>
      <c r="F91" s="634" t="s">
        <v>497</v>
      </c>
      <c r="G91" s="633" t="s">
        <v>528</v>
      </c>
      <c r="H91" s="633" t="s">
        <v>828</v>
      </c>
      <c r="I91" s="633" t="s">
        <v>829</v>
      </c>
      <c r="J91" s="633" t="s">
        <v>830</v>
      </c>
      <c r="K91" s="633" t="s">
        <v>831</v>
      </c>
      <c r="L91" s="635">
        <v>299.58</v>
      </c>
      <c r="M91" s="635">
        <v>2</v>
      </c>
      <c r="N91" s="636">
        <v>599.16</v>
      </c>
    </row>
    <row r="92" spans="1:14" ht="14.4" customHeight="1" x14ac:dyDescent="0.3">
      <c r="A92" s="631" t="s">
        <v>493</v>
      </c>
      <c r="B92" s="632" t="s">
        <v>495</v>
      </c>
      <c r="C92" s="633" t="s">
        <v>505</v>
      </c>
      <c r="D92" s="634" t="s">
        <v>506</v>
      </c>
      <c r="E92" s="633" t="s">
        <v>496</v>
      </c>
      <c r="F92" s="634" t="s">
        <v>497</v>
      </c>
      <c r="G92" s="633" t="s">
        <v>528</v>
      </c>
      <c r="H92" s="633" t="s">
        <v>832</v>
      </c>
      <c r="I92" s="633" t="s">
        <v>833</v>
      </c>
      <c r="J92" s="633" t="s">
        <v>834</v>
      </c>
      <c r="K92" s="633" t="s">
        <v>835</v>
      </c>
      <c r="L92" s="635">
        <v>177.15916670187599</v>
      </c>
      <c r="M92" s="635">
        <v>1</v>
      </c>
      <c r="N92" s="636">
        <v>177.15916670187599</v>
      </c>
    </row>
    <row r="93" spans="1:14" ht="14.4" customHeight="1" x14ac:dyDescent="0.3">
      <c r="A93" s="631" t="s">
        <v>493</v>
      </c>
      <c r="B93" s="632" t="s">
        <v>495</v>
      </c>
      <c r="C93" s="633" t="s">
        <v>505</v>
      </c>
      <c r="D93" s="634" t="s">
        <v>506</v>
      </c>
      <c r="E93" s="633" t="s">
        <v>496</v>
      </c>
      <c r="F93" s="634" t="s">
        <v>497</v>
      </c>
      <c r="G93" s="633" t="s">
        <v>528</v>
      </c>
      <c r="H93" s="633" t="s">
        <v>836</v>
      </c>
      <c r="I93" s="633" t="s">
        <v>837</v>
      </c>
      <c r="J93" s="633" t="s">
        <v>838</v>
      </c>
      <c r="K93" s="633" t="s">
        <v>839</v>
      </c>
      <c r="L93" s="635">
        <v>213.22894835972264</v>
      </c>
      <c r="M93" s="635">
        <v>1</v>
      </c>
      <c r="N93" s="636">
        <v>213.22894835972264</v>
      </c>
    </row>
    <row r="94" spans="1:14" ht="14.4" customHeight="1" x14ac:dyDescent="0.3">
      <c r="A94" s="631" t="s">
        <v>493</v>
      </c>
      <c r="B94" s="632" t="s">
        <v>495</v>
      </c>
      <c r="C94" s="633" t="s">
        <v>505</v>
      </c>
      <c r="D94" s="634" t="s">
        <v>506</v>
      </c>
      <c r="E94" s="633" t="s">
        <v>496</v>
      </c>
      <c r="F94" s="634" t="s">
        <v>497</v>
      </c>
      <c r="G94" s="633" t="s">
        <v>528</v>
      </c>
      <c r="H94" s="633" t="s">
        <v>840</v>
      </c>
      <c r="I94" s="633" t="s">
        <v>840</v>
      </c>
      <c r="J94" s="633" t="s">
        <v>841</v>
      </c>
      <c r="K94" s="633" t="s">
        <v>842</v>
      </c>
      <c r="L94" s="635">
        <v>1122.8399999999999</v>
      </c>
      <c r="M94" s="635">
        <v>1</v>
      </c>
      <c r="N94" s="636">
        <v>1122.8399999999999</v>
      </c>
    </row>
    <row r="95" spans="1:14" ht="14.4" customHeight="1" x14ac:dyDescent="0.3">
      <c r="A95" s="631" t="s">
        <v>493</v>
      </c>
      <c r="B95" s="632" t="s">
        <v>495</v>
      </c>
      <c r="C95" s="633" t="s">
        <v>505</v>
      </c>
      <c r="D95" s="634" t="s">
        <v>506</v>
      </c>
      <c r="E95" s="633" t="s">
        <v>496</v>
      </c>
      <c r="F95" s="634" t="s">
        <v>497</v>
      </c>
      <c r="G95" s="633" t="s">
        <v>528</v>
      </c>
      <c r="H95" s="633" t="s">
        <v>843</v>
      </c>
      <c r="I95" s="633" t="s">
        <v>844</v>
      </c>
      <c r="J95" s="633" t="s">
        <v>845</v>
      </c>
      <c r="K95" s="633" t="s">
        <v>846</v>
      </c>
      <c r="L95" s="635">
        <v>143.13999999999999</v>
      </c>
      <c r="M95" s="635">
        <v>1</v>
      </c>
      <c r="N95" s="636">
        <v>143.13999999999999</v>
      </c>
    </row>
    <row r="96" spans="1:14" ht="14.4" customHeight="1" x14ac:dyDescent="0.3">
      <c r="A96" s="631" t="s">
        <v>493</v>
      </c>
      <c r="B96" s="632" t="s">
        <v>495</v>
      </c>
      <c r="C96" s="633" t="s">
        <v>505</v>
      </c>
      <c r="D96" s="634" t="s">
        <v>506</v>
      </c>
      <c r="E96" s="633" t="s">
        <v>496</v>
      </c>
      <c r="F96" s="634" t="s">
        <v>497</v>
      </c>
      <c r="G96" s="633" t="s">
        <v>528</v>
      </c>
      <c r="H96" s="633" t="s">
        <v>847</v>
      </c>
      <c r="I96" s="633" t="s">
        <v>848</v>
      </c>
      <c r="J96" s="633" t="s">
        <v>849</v>
      </c>
      <c r="K96" s="633" t="s">
        <v>850</v>
      </c>
      <c r="L96" s="635">
        <v>1870.0544184203038</v>
      </c>
      <c r="M96" s="635">
        <v>1</v>
      </c>
      <c r="N96" s="636">
        <v>1870.0544184203038</v>
      </c>
    </row>
    <row r="97" spans="1:14" ht="14.4" customHeight="1" x14ac:dyDescent="0.3">
      <c r="A97" s="631" t="s">
        <v>493</v>
      </c>
      <c r="B97" s="632" t="s">
        <v>495</v>
      </c>
      <c r="C97" s="633" t="s">
        <v>505</v>
      </c>
      <c r="D97" s="634" t="s">
        <v>506</v>
      </c>
      <c r="E97" s="633" t="s">
        <v>496</v>
      </c>
      <c r="F97" s="634" t="s">
        <v>497</v>
      </c>
      <c r="G97" s="633" t="s">
        <v>528</v>
      </c>
      <c r="H97" s="633" t="s">
        <v>851</v>
      </c>
      <c r="I97" s="633" t="s">
        <v>851</v>
      </c>
      <c r="J97" s="633" t="s">
        <v>852</v>
      </c>
      <c r="K97" s="633" t="s">
        <v>853</v>
      </c>
      <c r="L97" s="635">
        <v>92.000000000000014</v>
      </c>
      <c r="M97" s="635">
        <v>1</v>
      </c>
      <c r="N97" s="636">
        <v>92.000000000000014</v>
      </c>
    </row>
    <row r="98" spans="1:14" ht="14.4" customHeight="1" x14ac:dyDescent="0.3">
      <c r="A98" s="631" t="s">
        <v>493</v>
      </c>
      <c r="B98" s="632" t="s">
        <v>495</v>
      </c>
      <c r="C98" s="633" t="s">
        <v>505</v>
      </c>
      <c r="D98" s="634" t="s">
        <v>506</v>
      </c>
      <c r="E98" s="633" t="s">
        <v>496</v>
      </c>
      <c r="F98" s="634" t="s">
        <v>497</v>
      </c>
      <c r="G98" s="633" t="s">
        <v>528</v>
      </c>
      <c r="H98" s="633" t="s">
        <v>854</v>
      </c>
      <c r="I98" s="633" t="s">
        <v>855</v>
      </c>
      <c r="J98" s="633" t="s">
        <v>856</v>
      </c>
      <c r="K98" s="633" t="s">
        <v>857</v>
      </c>
      <c r="L98" s="635">
        <v>2392.9959928941198</v>
      </c>
      <c r="M98" s="635">
        <v>2</v>
      </c>
      <c r="N98" s="636">
        <v>4785.9919857882396</v>
      </c>
    </row>
    <row r="99" spans="1:14" ht="14.4" customHeight="1" x14ac:dyDescent="0.3">
      <c r="A99" s="631" t="s">
        <v>493</v>
      </c>
      <c r="B99" s="632" t="s">
        <v>495</v>
      </c>
      <c r="C99" s="633" t="s">
        <v>505</v>
      </c>
      <c r="D99" s="634" t="s">
        <v>506</v>
      </c>
      <c r="E99" s="633" t="s">
        <v>496</v>
      </c>
      <c r="F99" s="634" t="s">
        <v>497</v>
      </c>
      <c r="G99" s="633" t="s">
        <v>528</v>
      </c>
      <c r="H99" s="633" t="s">
        <v>858</v>
      </c>
      <c r="I99" s="633" t="s">
        <v>858</v>
      </c>
      <c r="J99" s="633" t="s">
        <v>859</v>
      </c>
      <c r="K99" s="633" t="s">
        <v>860</v>
      </c>
      <c r="L99" s="635">
        <v>426.04</v>
      </c>
      <c r="M99" s="635">
        <v>1</v>
      </c>
      <c r="N99" s="636">
        <v>426.04</v>
      </c>
    </row>
    <row r="100" spans="1:14" ht="14.4" customHeight="1" x14ac:dyDescent="0.3">
      <c r="A100" s="631" t="s">
        <v>493</v>
      </c>
      <c r="B100" s="632" t="s">
        <v>495</v>
      </c>
      <c r="C100" s="633" t="s">
        <v>505</v>
      </c>
      <c r="D100" s="634" t="s">
        <v>506</v>
      </c>
      <c r="E100" s="633" t="s">
        <v>496</v>
      </c>
      <c r="F100" s="634" t="s">
        <v>497</v>
      </c>
      <c r="G100" s="633" t="s">
        <v>528</v>
      </c>
      <c r="H100" s="633" t="s">
        <v>861</v>
      </c>
      <c r="I100" s="633" t="s">
        <v>862</v>
      </c>
      <c r="J100" s="633" t="s">
        <v>863</v>
      </c>
      <c r="K100" s="633" t="s">
        <v>864</v>
      </c>
      <c r="L100" s="635">
        <v>147.55000000000001</v>
      </c>
      <c r="M100" s="635">
        <v>1</v>
      </c>
      <c r="N100" s="636">
        <v>147.55000000000001</v>
      </c>
    </row>
    <row r="101" spans="1:14" ht="14.4" customHeight="1" x14ac:dyDescent="0.3">
      <c r="A101" s="631" t="s">
        <v>493</v>
      </c>
      <c r="B101" s="632" t="s">
        <v>495</v>
      </c>
      <c r="C101" s="633" t="s">
        <v>505</v>
      </c>
      <c r="D101" s="634" t="s">
        <v>506</v>
      </c>
      <c r="E101" s="633" t="s">
        <v>496</v>
      </c>
      <c r="F101" s="634" t="s">
        <v>497</v>
      </c>
      <c r="G101" s="633" t="s">
        <v>528</v>
      </c>
      <c r="H101" s="633" t="s">
        <v>865</v>
      </c>
      <c r="I101" s="633" t="s">
        <v>866</v>
      </c>
      <c r="J101" s="633" t="s">
        <v>867</v>
      </c>
      <c r="K101" s="633" t="s">
        <v>868</v>
      </c>
      <c r="L101" s="635">
        <v>143.32</v>
      </c>
      <c r="M101" s="635">
        <v>1</v>
      </c>
      <c r="N101" s="636">
        <v>143.32</v>
      </c>
    </row>
    <row r="102" spans="1:14" ht="14.4" customHeight="1" x14ac:dyDescent="0.3">
      <c r="A102" s="631" t="s">
        <v>493</v>
      </c>
      <c r="B102" s="632" t="s">
        <v>495</v>
      </c>
      <c r="C102" s="633" t="s">
        <v>505</v>
      </c>
      <c r="D102" s="634" t="s">
        <v>506</v>
      </c>
      <c r="E102" s="633" t="s">
        <v>496</v>
      </c>
      <c r="F102" s="634" t="s">
        <v>497</v>
      </c>
      <c r="G102" s="633" t="s">
        <v>869</v>
      </c>
      <c r="H102" s="633" t="s">
        <v>870</v>
      </c>
      <c r="I102" s="633" t="s">
        <v>871</v>
      </c>
      <c r="J102" s="633" t="s">
        <v>872</v>
      </c>
      <c r="K102" s="633" t="s">
        <v>873</v>
      </c>
      <c r="L102" s="635">
        <v>114.6</v>
      </c>
      <c r="M102" s="635">
        <v>1</v>
      </c>
      <c r="N102" s="636">
        <v>114.6</v>
      </c>
    </row>
    <row r="103" spans="1:14" ht="14.4" customHeight="1" x14ac:dyDescent="0.3">
      <c r="A103" s="631" t="s">
        <v>493</v>
      </c>
      <c r="B103" s="632" t="s">
        <v>495</v>
      </c>
      <c r="C103" s="633" t="s">
        <v>505</v>
      </c>
      <c r="D103" s="634" t="s">
        <v>506</v>
      </c>
      <c r="E103" s="633" t="s">
        <v>496</v>
      </c>
      <c r="F103" s="634" t="s">
        <v>497</v>
      </c>
      <c r="G103" s="633" t="s">
        <v>869</v>
      </c>
      <c r="H103" s="633" t="s">
        <v>874</v>
      </c>
      <c r="I103" s="633" t="s">
        <v>875</v>
      </c>
      <c r="J103" s="633" t="s">
        <v>876</v>
      </c>
      <c r="K103" s="633" t="s">
        <v>877</v>
      </c>
      <c r="L103" s="635">
        <v>94.479836316639293</v>
      </c>
      <c r="M103" s="635">
        <v>1</v>
      </c>
      <c r="N103" s="636">
        <v>94.479836316639293</v>
      </c>
    </row>
    <row r="104" spans="1:14" ht="14.4" customHeight="1" x14ac:dyDescent="0.3">
      <c r="A104" s="631" t="s">
        <v>493</v>
      </c>
      <c r="B104" s="632" t="s">
        <v>495</v>
      </c>
      <c r="C104" s="633" t="s">
        <v>505</v>
      </c>
      <c r="D104" s="634" t="s">
        <v>506</v>
      </c>
      <c r="E104" s="633" t="s">
        <v>496</v>
      </c>
      <c r="F104" s="634" t="s">
        <v>497</v>
      </c>
      <c r="G104" s="633" t="s">
        <v>869</v>
      </c>
      <c r="H104" s="633" t="s">
        <v>878</v>
      </c>
      <c r="I104" s="633" t="s">
        <v>879</v>
      </c>
      <c r="J104" s="633" t="s">
        <v>880</v>
      </c>
      <c r="K104" s="633" t="s">
        <v>881</v>
      </c>
      <c r="L104" s="635">
        <v>110.199126910846</v>
      </c>
      <c r="M104" s="635">
        <v>1</v>
      </c>
      <c r="N104" s="636">
        <v>110.199126910846</v>
      </c>
    </row>
    <row r="105" spans="1:14" ht="14.4" customHeight="1" x14ac:dyDescent="0.3">
      <c r="A105" s="631" t="s">
        <v>493</v>
      </c>
      <c r="B105" s="632" t="s">
        <v>495</v>
      </c>
      <c r="C105" s="633" t="s">
        <v>505</v>
      </c>
      <c r="D105" s="634" t="s">
        <v>506</v>
      </c>
      <c r="E105" s="633" t="s">
        <v>496</v>
      </c>
      <c r="F105" s="634" t="s">
        <v>497</v>
      </c>
      <c r="G105" s="633" t="s">
        <v>869</v>
      </c>
      <c r="H105" s="633" t="s">
        <v>882</v>
      </c>
      <c r="I105" s="633" t="s">
        <v>883</v>
      </c>
      <c r="J105" s="633" t="s">
        <v>884</v>
      </c>
      <c r="K105" s="633" t="s">
        <v>885</v>
      </c>
      <c r="L105" s="635">
        <v>36.71</v>
      </c>
      <c r="M105" s="635">
        <v>2</v>
      </c>
      <c r="N105" s="636">
        <v>73.42</v>
      </c>
    </row>
    <row r="106" spans="1:14" ht="14.4" customHeight="1" x14ac:dyDescent="0.3">
      <c r="A106" s="631" t="s">
        <v>493</v>
      </c>
      <c r="B106" s="632" t="s">
        <v>495</v>
      </c>
      <c r="C106" s="633" t="s">
        <v>505</v>
      </c>
      <c r="D106" s="634" t="s">
        <v>506</v>
      </c>
      <c r="E106" s="633" t="s">
        <v>496</v>
      </c>
      <c r="F106" s="634" t="s">
        <v>497</v>
      </c>
      <c r="G106" s="633" t="s">
        <v>869</v>
      </c>
      <c r="H106" s="633" t="s">
        <v>886</v>
      </c>
      <c r="I106" s="633" t="s">
        <v>887</v>
      </c>
      <c r="J106" s="633" t="s">
        <v>888</v>
      </c>
      <c r="K106" s="633" t="s">
        <v>889</v>
      </c>
      <c r="L106" s="635">
        <v>50.63000000000001</v>
      </c>
      <c r="M106" s="635">
        <v>1</v>
      </c>
      <c r="N106" s="636">
        <v>50.63000000000001</v>
      </c>
    </row>
    <row r="107" spans="1:14" ht="14.4" customHeight="1" x14ac:dyDescent="0.3">
      <c r="A107" s="631" t="s">
        <v>493</v>
      </c>
      <c r="B107" s="632" t="s">
        <v>495</v>
      </c>
      <c r="C107" s="633" t="s">
        <v>505</v>
      </c>
      <c r="D107" s="634" t="s">
        <v>506</v>
      </c>
      <c r="E107" s="633" t="s">
        <v>496</v>
      </c>
      <c r="F107" s="634" t="s">
        <v>497</v>
      </c>
      <c r="G107" s="633" t="s">
        <v>869</v>
      </c>
      <c r="H107" s="633" t="s">
        <v>890</v>
      </c>
      <c r="I107" s="633" t="s">
        <v>891</v>
      </c>
      <c r="J107" s="633" t="s">
        <v>892</v>
      </c>
      <c r="K107" s="633" t="s">
        <v>893</v>
      </c>
      <c r="L107" s="635">
        <v>108.91968572293338</v>
      </c>
      <c r="M107" s="635">
        <v>1</v>
      </c>
      <c r="N107" s="636">
        <v>108.91968572293338</v>
      </c>
    </row>
    <row r="108" spans="1:14" ht="14.4" customHeight="1" x14ac:dyDescent="0.3">
      <c r="A108" s="631" t="s">
        <v>493</v>
      </c>
      <c r="B108" s="632" t="s">
        <v>495</v>
      </c>
      <c r="C108" s="633" t="s">
        <v>505</v>
      </c>
      <c r="D108" s="634" t="s">
        <v>506</v>
      </c>
      <c r="E108" s="633" t="s">
        <v>496</v>
      </c>
      <c r="F108" s="634" t="s">
        <v>497</v>
      </c>
      <c r="G108" s="633" t="s">
        <v>869</v>
      </c>
      <c r="H108" s="633" t="s">
        <v>894</v>
      </c>
      <c r="I108" s="633" t="s">
        <v>895</v>
      </c>
      <c r="J108" s="633" t="s">
        <v>896</v>
      </c>
      <c r="K108" s="633" t="s">
        <v>897</v>
      </c>
      <c r="L108" s="635">
        <v>347.60420791402862</v>
      </c>
      <c r="M108" s="635">
        <v>1</v>
      </c>
      <c r="N108" s="636">
        <v>347.60420791402862</v>
      </c>
    </row>
    <row r="109" spans="1:14" ht="14.4" customHeight="1" x14ac:dyDescent="0.3">
      <c r="A109" s="631" t="s">
        <v>493</v>
      </c>
      <c r="B109" s="632" t="s">
        <v>495</v>
      </c>
      <c r="C109" s="633" t="s">
        <v>505</v>
      </c>
      <c r="D109" s="634" t="s">
        <v>506</v>
      </c>
      <c r="E109" s="633" t="s">
        <v>496</v>
      </c>
      <c r="F109" s="634" t="s">
        <v>497</v>
      </c>
      <c r="G109" s="633" t="s">
        <v>869</v>
      </c>
      <c r="H109" s="633" t="s">
        <v>898</v>
      </c>
      <c r="I109" s="633" t="s">
        <v>899</v>
      </c>
      <c r="J109" s="633" t="s">
        <v>900</v>
      </c>
      <c r="K109" s="633" t="s">
        <v>901</v>
      </c>
      <c r="L109" s="635">
        <v>47.239999999999981</v>
      </c>
      <c r="M109" s="635">
        <v>1</v>
      </c>
      <c r="N109" s="636">
        <v>47.239999999999981</v>
      </c>
    </row>
    <row r="110" spans="1:14" ht="14.4" customHeight="1" x14ac:dyDescent="0.3">
      <c r="A110" s="631" t="s">
        <v>493</v>
      </c>
      <c r="B110" s="632" t="s">
        <v>495</v>
      </c>
      <c r="C110" s="633" t="s">
        <v>505</v>
      </c>
      <c r="D110" s="634" t="s">
        <v>506</v>
      </c>
      <c r="E110" s="633" t="s">
        <v>496</v>
      </c>
      <c r="F110" s="634" t="s">
        <v>497</v>
      </c>
      <c r="G110" s="633" t="s">
        <v>869</v>
      </c>
      <c r="H110" s="633" t="s">
        <v>902</v>
      </c>
      <c r="I110" s="633" t="s">
        <v>903</v>
      </c>
      <c r="J110" s="633" t="s">
        <v>904</v>
      </c>
      <c r="K110" s="633" t="s">
        <v>893</v>
      </c>
      <c r="L110" s="635">
        <v>48.960000000000015</v>
      </c>
      <c r="M110" s="635">
        <v>1</v>
      </c>
      <c r="N110" s="636">
        <v>48.960000000000015</v>
      </c>
    </row>
    <row r="111" spans="1:14" ht="14.4" customHeight="1" x14ac:dyDescent="0.3">
      <c r="A111" s="631" t="s">
        <v>493</v>
      </c>
      <c r="B111" s="632" t="s">
        <v>495</v>
      </c>
      <c r="C111" s="633" t="s">
        <v>505</v>
      </c>
      <c r="D111" s="634" t="s">
        <v>506</v>
      </c>
      <c r="E111" s="633" t="s">
        <v>496</v>
      </c>
      <c r="F111" s="634" t="s">
        <v>497</v>
      </c>
      <c r="G111" s="633" t="s">
        <v>869</v>
      </c>
      <c r="H111" s="633" t="s">
        <v>905</v>
      </c>
      <c r="I111" s="633" t="s">
        <v>906</v>
      </c>
      <c r="J111" s="633" t="s">
        <v>907</v>
      </c>
      <c r="K111" s="633" t="s">
        <v>908</v>
      </c>
      <c r="L111" s="635">
        <v>98.07</v>
      </c>
      <c r="M111" s="635">
        <v>1</v>
      </c>
      <c r="N111" s="636">
        <v>98.07</v>
      </c>
    </row>
    <row r="112" spans="1:14" ht="14.4" customHeight="1" x14ac:dyDescent="0.3">
      <c r="A112" s="631" t="s">
        <v>493</v>
      </c>
      <c r="B112" s="632" t="s">
        <v>495</v>
      </c>
      <c r="C112" s="633" t="s">
        <v>505</v>
      </c>
      <c r="D112" s="634" t="s">
        <v>506</v>
      </c>
      <c r="E112" s="633" t="s">
        <v>496</v>
      </c>
      <c r="F112" s="634" t="s">
        <v>497</v>
      </c>
      <c r="G112" s="633" t="s">
        <v>869</v>
      </c>
      <c r="H112" s="633" t="s">
        <v>909</v>
      </c>
      <c r="I112" s="633" t="s">
        <v>910</v>
      </c>
      <c r="J112" s="633" t="s">
        <v>911</v>
      </c>
      <c r="K112" s="633" t="s">
        <v>912</v>
      </c>
      <c r="L112" s="635">
        <v>1200.1099999999999</v>
      </c>
      <c r="M112" s="635">
        <v>1</v>
      </c>
      <c r="N112" s="636">
        <v>1200.1099999999999</v>
      </c>
    </row>
    <row r="113" spans="1:14" ht="14.4" customHeight="1" x14ac:dyDescent="0.3">
      <c r="A113" s="631" t="s">
        <v>493</v>
      </c>
      <c r="B113" s="632" t="s">
        <v>495</v>
      </c>
      <c r="C113" s="633" t="s">
        <v>505</v>
      </c>
      <c r="D113" s="634" t="s">
        <v>506</v>
      </c>
      <c r="E113" s="633" t="s">
        <v>496</v>
      </c>
      <c r="F113" s="634" t="s">
        <v>497</v>
      </c>
      <c r="G113" s="633" t="s">
        <v>869</v>
      </c>
      <c r="H113" s="633" t="s">
        <v>913</v>
      </c>
      <c r="I113" s="633" t="s">
        <v>914</v>
      </c>
      <c r="J113" s="633" t="s">
        <v>915</v>
      </c>
      <c r="K113" s="633" t="s">
        <v>846</v>
      </c>
      <c r="L113" s="635">
        <v>102.54982233564103</v>
      </c>
      <c r="M113" s="635">
        <v>2</v>
      </c>
      <c r="N113" s="636">
        <v>205.09964467128205</v>
      </c>
    </row>
    <row r="114" spans="1:14" ht="14.4" customHeight="1" x14ac:dyDescent="0.3">
      <c r="A114" s="631" t="s">
        <v>493</v>
      </c>
      <c r="B114" s="632" t="s">
        <v>495</v>
      </c>
      <c r="C114" s="633" t="s">
        <v>505</v>
      </c>
      <c r="D114" s="634" t="s">
        <v>506</v>
      </c>
      <c r="E114" s="633" t="s">
        <v>496</v>
      </c>
      <c r="F114" s="634" t="s">
        <v>497</v>
      </c>
      <c r="G114" s="633" t="s">
        <v>869</v>
      </c>
      <c r="H114" s="633" t="s">
        <v>916</v>
      </c>
      <c r="I114" s="633" t="s">
        <v>917</v>
      </c>
      <c r="J114" s="633" t="s">
        <v>918</v>
      </c>
      <c r="K114" s="633" t="s">
        <v>919</v>
      </c>
      <c r="L114" s="635">
        <v>65.540005074761154</v>
      </c>
      <c r="M114" s="635">
        <v>3</v>
      </c>
      <c r="N114" s="636">
        <v>196.62001522428346</v>
      </c>
    </row>
    <row r="115" spans="1:14" ht="14.4" customHeight="1" x14ac:dyDescent="0.3">
      <c r="A115" s="631" t="s">
        <v>493</v>
      </c>
      <c r="B115" s="632" t="s">
        <v>495</v>
      </c>
      <c r="C115" s="633" t="s">
        <v>505</v>
      </c>
      <c r="D115" s="634" t="s">
        <v>506</v>
      </c>
      <c r="E115" s="633" t="s">
        <v>496</v>
      </c>
      <c r="F115" s="634" t="s">
        <v>497</v>
      </c>
      <c r="G115" s="633" t="s">
        <v>869</v>
      </c>
      <c r="H115" s="633" t="s">
        <v>920</v>
      </c>
      <c r="I115" s="633" t="s">
        <v>921</v>
      </c>
      <c r="J115" s="633" t="s">
        <v>922</v>
      </c>
      <c r="K115" s="633" t="s">
        <v>923</v>
      </c>
      <c r="L115" s="635">
        <v>121.53964930926665</v>
      </c>
      <c r="M115" s="635">
        <v>1</v>
      </c>
      <c r="N115" s="636">
        <v>121.53964930926665</v>
      </c>
    </row>
    <row r="116" spans="1:14" ht="14.4" customHeight="1" x14ac:dyDescent="0.3">
      <c r="A116" s="631" t="s">
        <v>493</v>
      </c>
      <c r="B116" s="632" t="s">
        <v>495</v>
      </c>
      <c r="C116" s="633" t="s">
        <v>505</v>
      </c>
      <c r="D116" s="634" t="s">
        <v>506</v>
      </c>
      <c r="E116" s="633" t="s">
        <v>496</v>
      </c>
      <c r="F116" s="634" t="s">
        <v>497</v>
      </c>
      <c r="G116" s="633" t="s">
        <v>869</v>
      </c>
      <c r="H116" s="633" t="s">
        <v>924</v>
      </c>
      <c r="I116" s="633" t="s">
        <v>925</v>
      </c>
      <c r="J116" s="633" t="s">
        <v>926</v>
      </c>
      <c r="K116" s="633" t="s">
        <v>927</v>
      </c>
      <c r="L116" s="635">
        <v>28.04</v>
      </c>
      <c r="M116" s="635">
        <v>1</v>
      </c>
      <c r="N116" s="636">
        <v>28.04</v>
      </c>
    </row>
    <row r="117" spans="1:14" ht="14.4" customHeight="1" x14ac:dyDescent="0.3">
      <c r="A117" s="631" t="s">
        <v>493</v>
      </c>
      <c r="B117" s="632" t="s">
        <v>495</v>
      </c>
      <c r="C117" s="633" t="s">
        <v>505</v>
      </c>
      <c r="D117" s="634" t="s">
        <v>506</v>
      </c>
      <c r="E117" s="633" t="s">
        <v>496</v>
      </c>
      <c r="F117" s="634" t="s">
        <v>497</v>
      </c>
      <c r="G117" s="633" t="s">
        <v>869</v>
      </c>
      <c r="H117" s="633" t="s">
        <v>928</v>
      </c>
      <c r="I117" s="633" t="s">
        <v>929</v>
      </c>
      <c r="J117" s="633" t="s">
        <v>930</v>
      </c>
      <c r="K117" s="633" t="s">
        <v>931</v>
      </c>
      <c r="L117" s="635">
        <v>102.7</v>
      </c>
      <c r="M117" s="635">
        <v>4</v>
      </c>
      <c r="N117" s="636">
        <v>410.8</v>
      </c>
    </row>
    <row r="118" spans="1:14" ht="14.4" customHeight="1" x14ac:dyDescent="0.3">
      <c r="A118" s="631" t="s">
        <v>493</v>
      </c>
      <c r="B118" s="632" t="s">
        <v>495</v>
      </c>
      <c r="C118" s="633" t="s">
        <v>505</v>
      </c>
      <c r="D118" s="634" t="s">
        <v>506</v>
      </c>
      <c r="E118" s="633" t="s">
        <v>496</v>
      </c>
      <c r="F118" s="634" t="s">
        <v>497</v>
      </c>
      <c r="G118" s="633" t="s">
        <v>869</v>
      </c>
      <c r="H118" s="633" t="s">
        <v>932</v>
      </c>
      <c r="I118" s="633" t="s">
        <v>933</v>
      </c>
      <c r="J118" s="633" t="s">
        <v>934</v>
      </c>
      <c r="K118" s="633" t="s">
        <v>935</v>
      </c>
      <c r="L118" s="635">
        <v>103.16</v>
      </c>
      <c r="M118" s="635">
        <v>1</v>
      </c>
      <c r="N118" s="636">
        <v>103.16</v>
      </c>
    </row>
    <row r="119" spans="1:14" ht="14.4" customHeight="1" x14ac:dyDescent="0.3">
      <c r="A119" s="631" t="s">
        <v>493</v>
      </c>
      <c r="B119" s="632" t="s">
        <v>495</v>
      </c>
      <c r="C119" s="633" t="s">
        <v>505</v>
      </c>
      <c r="D119" s="634" t="s">
        <v>506</v>
      </c>
      <c r="E119" s="633" t="s">
        <v>496</v>
      </c>
      <c r="F119" s="634" t="s">
        <v>497</v>
      </c>
      <c r="G119" s="633" t="s">
        <v>869</v>
      </c>
      <c r="H119" s="633" t="s">
        <v>936</v>
      </c>
      <c r="I119" s="633" t="s">
        <v>937</v>
      </c>
      <c r="J119" s="633" t="s">
        <v>938</v>
      </c>
      <c r="K119" s="633" t="s">
        <v>939</v>
      </c>
      <c r="L119" s="635">
        <v>97.9</v>
      </c>
      <c r="M119" s="635">
        <v>1</v>
      </c>
      <c r="N119" s="636">
        <v>97.9</v>
      </c>
    </row>
    <row r="120" spans="1:14" ht="14.4" customHeight="1" x14ac:dyDescent="0.3">
      <c r="A120" s="631" t="s">
        <v>493</v>
      </c>
      <c r="B120" s="632" t="s">
        <v>495</v>
      </c>
      <c r="C120" s="633" t="s">
        <v>505</v>
      </c>
      <c r="D120" s="634" t="s">
        <v>506</v>
      </c>
      <c r="E120" s="633" t="s">
        <v>496</v>
      </c>
      <c r="F120" s="634" t="s">
        <v>497</v>
      </c>
      <c r="G120" s="633" t="s">
        <v>869</v>
      </c>
      <c r="H120" s="633" t="s">
        <v>940</v>
      </c>
      <c r="I120" s="633" t="s">
        <v>941</v>
      </c>
      <c r="J120" s="633" t="s">
        <v>942</v>
      </c>
      <c r="K120" s="633" t="s">
        <v>939</v>
      </c>
      <c r="L120" s="635">
        <v>174.58</v>
      </c>
      <c r="M120" s="635">
        <v>2</v>
      </c>
      <c r="N120" s="636">
        <v>349.16</v>
      </c>
    </row>
    <row r="121" spans="1:14" ht="14.4" customHeight="1" x14ac:dyDescent="0.3">
      <c r="A121" s="631" t="s">
        <v>493</v>
      </c>
      <c r="B121" s="632" t="s">
        <v>495</v>
      </c>
      <c r="C121" s="633" t="s">
        <v>505</v>
      </c>
      <c r="D121" s="634" t="s">
        <v>506</v>
      </c>
      <c r="E121" s="633" t="s">
        <v>496</v>
      </c>
      <c r="F121" s="634" t="s">
        <v>497</v>
      </c>
      <c r="G121" s="633" t="s">
        <v>869</v>
      </c>
      <c r="H121" s="633" t="s">
        <v>943</v>
      </c>
      <c r="I121" s="633" t="s">
        <v>944</v>
      </c>
      <c r="J121" s="633" t="s">
        <v>945</v>
      </c>
      <c r="K121" s="633" t="s">
        <v>946</v>
      </c>
      <c r="L121" s="635">
        <v>106.86</v>
      </c>
      <c r="M121" s="635">
        <v>1</v>
      </c>
      <c r="N121" s="636">
        <v>106.86</v>
      </c>
    </row>
    <row r="122" spans="1:14" ht="14.4" customHeight="1" x14ac:dyDescent="0.3">
      <c r="A122" s="631" t="s">
        <v>493</v>
      </c>
      <c r="B122" s="632" t="s">
        <v>495</v>
      </c>
      <c r="C122" s="633" t="s">
        <v>505</v>
      </c>
      <c r="D122" s="634" t="s">
        <v>506</v>
      </c>
      <c r="E122" s="633" t="s">
        <v>496</v>
      </c>
      <c r="F122" s="634" t="s">
        <v>497</v>
      </c>
      <c r="G122" s="633" t="s">
        <v>869</v>
      </c>
      <c r="H122" s="633" t="s">
        <v>947</v>
      </c>
      <c r="I122" s="633" t="s">
        <v>947</v>
      </c>
      <c r="J122" s="633" t="s">
        <v>948</v>
      </c>
      <c r="K122" s="633" t="s">
        <v>949</v>
      </c>
      <c r="L122" s="635">
        <v>28.98</v>
      </c>
      <c r="M122" s="635">
        <v>2</v>
      </c>
      <c r="N122" s="636">
        <v>57.96</v>
      </c>
    </row>
    <row r="123" spans="1:14" ht="14.4" customHeight="1" x14ac:dyDescent="0.3">
      <c r="A123" s="631" t="s">
        <v>493</v>
      </c>
      <c r="B123" s="632" t="s">
        <v>495</v>
      </c>
      <c r="C123" s="633" t="s">
        <v>505</v>
      </c>
      <c r="D123" s="634" t="s">
        <v>506</v>
      </c>
      <c r="E123" s="633" t="s">
        <v>496</v>
      </c>
      <c r="F123" s="634" t="s">
        <v>497</v>
      </c>
      <c r="G123" s="633" t="s">
        <v>869</v>
      </c>
      <c r="H123" s="633" t="s">
        <v>950</v>
      </c>
      <c r="I123" s="633" t="s">
        <v>951</v>
      </c>
      <c r="J123" s="633" t="s">
        <v>952</v>
      </c>
      <c r="K123" s="633" t="s">
        <v>953</v>
      </c>
      <c r="L123" s="635">
        <v>356.49999999999994</v>
      </c>
      <c r="M123" s="635">
        <v>3</v>
      </c>
      <c r="N123" s="636">
        <v>1069.4999999999998</v>
      </c>
    </row>
    <row r="124" spans="1:14" ht="14.4" customHeight="1" x14ac:dyDescent="0.3">
      <c r="A124" s="631" t="s">
        <v>493</v>
      </c>
      <c r="B124" s="632" t="s">
        <v>495</v>
      </c>
      <c r="C124" s="633" t="s">
        <v>505</v>
      </c>
      <c r="D124" s="634" t="s">
        <v>506</v>
      </c>
      <c r="E124" s="633" t="s">
        <v>496</v>
      </c>
      <c r="F124" s="634" t="s">
        <v>497</v>
      </c>
      <c r="G124" s="633" t="s">
        <v>869</v>
      </c>
      <c r="H124" s="633" t="s">
        <v>954</v>
      </c>
      <c r="I124" s="633" t="s">
        <v>955</v>
      </c>
      <c r="J124" s="633" t="s">
        <v>956</v>
      </c>
      <c r="K124" s="633" t="s">
        <v>957</v>
      </c>
      <c r="L124" s="635">
        <v>202.39</v>
      </c>
      <c r="M124" s="635">
        <v>1</v>
      </c>
      <c r="N124" s="636">
        <v>202.39</v>
      </c>
    </row>
    <row r="125" spans="1:14" ht="14.4" customHeight="1" x14ac:dyDescent="0.3">
      <c r="A125" s="631" t="s">
        <v>493</v>
      </c>
      <c r="B125" s="632" t="s">
        <v>495</v>
      </c>
      <c r="C125" s="633" t="s">
        <v>505</v>
      </c>
      <c r="D125" s="634" t="s">
        <v>506</v>
      </c>
      <c r="E125" s="633" t="s">
        <v>496</v>
      </c>
      <c r="F125" s="634" t="s">
        <v>497</v>
      </c>
      <c r="G125" s="633" t="s">
        <v>869</v>
      </c>
      <c r="H125" s="633" t="s">
        <v>958</v>
      </c>
      <c r="I125" s="633" t="s">
        <v>959</v>
      </c>
      <c r="J125" s="633" t="s">
        <v>960</v>
      </c>
      <c r="K125" s="633" t="s">
        <v>961</v>
      </c>
      <c r="L125" s="635">
        <v>254.51884739741826</v>
      </c>
      <c r="M125" s="635">
        <v>1</v>
      </c>
      <c r="N125" s="636">
        <v>254.51884739741826</v>
      </c>
    </row>
    <row r="126" spans="1:14" ht="14.4" customHeight="1" x14ac:dyDescent="0.3">
      <c r="A126" s="631" t="s">
        <v>493</v>
      </c>
      <c r="B126" s="632" t="s">
        <v>495</v>
      </c>
      <c r="C126" s="633" t="s">
        <v>505</v>
      </c>
      <c r="D126" s="634" t="s">
        <v>506</v>
      </c>
      <c r="E126" s="633" t="s">
        <v>496</v>
      </c>
      <c r="F126" s="634" t="s">
        <v>497</v>
      </c>
      <c r="G126" s="633" t="s">
        <v>869</v>
      </c>
      <c r="H126" s="633" t="s">
        <v>962</v>
      </c>
      <c r="I126" s="633" t="s">
        <v>963</v>
      </c>
      <c r="J126" s="633" t="s">
        <v>964</v>
      </c>
      <c r="K126" s="633" t="s">
        <v>965</v>
      </c>
      <c r="L126" s="635">
        <v>136.54</v>
      </c>
      <c r="M126" s="635">
        <v>1</v>
      </c>
      <c r="N126" s="636">
        <v>136.54</v>
      </c>
    </row>
    <row r="127" spans="1:14" ht="14.4" customHeight="1" x14ac:dyDescent="0.3">
      <c r="A127" s="631" t="s">
        <v>493</v>
      </c>
      <c r="B127" s="632" t="s">
        <v>495</v>
      </c>
      <c r="C127" s="633" t="s">
        <v>505</v>
      </c>
      <c r="D127" s="634" t="s">
        <v>506</v>
      </c>
      <c r="E127" s="633" t="s">
        <v>496</v>
      </c>
      <c r="F127" s="634" t="s">
        <v>497</v>
      </c>
      <c r="G127" s="633" t="s">
        <v>869</v>
      </c>
      <c r="H127" s="633" t="s">
        <v>966</v>
      </c>
      <c r="I127" s="633" t="s">
        <v>967</v>
      </c>
      <c r="J127" s="633" t="s">
        <v>968</v>
      </c>
      <c r="K127" s="633" t="s">
        <v>969</v>
      </c>
      <c r="L127" s="635">
        <v>151.25</v>
      </c>
      <c r="M127" s="635">
        <v>2</v>
      </c>
      <c r="N127" s="636">
        <v>302.5</v>
      </c>
    </row>
    <row r="128" spans="1:14" ht="14.4" customHeight="1" x14ac:dyDescent="0.3">
      <c r="A128" s="631" t="s">
        <v>493</v>
      </c>
      <c r="B128" s="632" t="s">
        <v>495</v>
      </c>
      <c r="C128" s="633" t="s">
        <v>505</v>
      </c>
      <c r="D128" s="634" t="s">
        <v>506</v>
      </c>
      <c r="E128" s="633" t="s">
        <v>496</v>
      </c>
      <c r="F128" s="634" t="s">
        <v>497</v>
      </c>
      <c r="G128" s="633" t="s">
        <v>869</v>
      </c>
      <c r="H128" s="633" t="s">
        <v>970</v>
      </c>
      <c r="I128" s="633" t="s">
        <v>971</v>
      </c>
      <c r="J128" s="633" t="s">
        <v>972</v>
      </c>
      <c r="K128" s="633" t="s">
        <v>973</v>
      </c>
      <c r="L128" s="635">
        <v>155.72999999999999</v>
      </c>
      <c r="M128" s="635">
        <v>1</v>
      </c>
      <c r="N128" s="636">
        <v>155.72999999999999</v>
      </c>
    </row>
    <row r="129" spans="1:14" ht="14.4" customHeight="1" x14ac:dyDescent="0.3">
      <c r="A129" s="631" t="s">
        <v>493</v>
      </c>
      <c r="B129" s="632" t="s">
        <v>495</v>
      </c>
      <c r="C129" s="633" t="s">
        <v>505</v>
      </c>
      <c r="D129" s="634" t="s">
        <v>506</v>
      </c>
      <c r="E129" s="633" t="s">
        <v>496</v>
      </c>
      <c r="F129" s="634" t="s">
        <v>497</v>
      </c>
      <c r="G129" s="633" t="s">
        <v>869</v>
      </c>
      <c r="H129" s="633" t="s">
        <v>974</v>
      </c>
      <c r="I129" s="633" t="s">
        <v>975</v>
      </c>
      <c r="J129" s="633" t="s">
        <v>976</v>
      </c>
      <c r="K129" s="633" t="s">
        <v>977</v>
      </c>
      <c r="L129" s="635">
        <v>97.094838225449593</v>
      </c>
      <c r="M129" s="635">
        <v>2</v>
      </c>
      <c r="N129" s="636">
        <v>194.18967645089919</v>
      </c>
    </row>
    <row r="130" spans="1:14" ht="14.4" customHeight="1" x14ac:dyDescent="0.3">
      <c r="A130" s="631" t="s">
        <v>493</v>
      </c>
      <c r="B130" s="632" t="s">
        <v>495</v>
      </c>
      <c r="C130" s="633" t="s">
        <v>505</v>
      </c>
      <c r="D130" s="634" t="s">
        <v>506</v>
      </c>
      <c r="E130" s="633" t="s">
        <v>496</v>
      </c>
      <c r="F130" s="634" t="s">
        <v>497</v>
      </c>
      <c r="G130" s="633" t="s">
        <v>869</v>
      </c>
      <c r="H130" s="633" t="s">
        <v>978</v>
      </c>
      <c r="I130" s="633" t="s">
        <v>979</v>
      </c>
      <c r="J130" s="633" t="s">
        <v>980</v>
      </c>
      <c r="K130" s="633" t="s">
        <v>981</v>
      </c>
      <c r="L130" s="635">
        <v>164.97</v>
      </c>
      <c r="M130" s="635">
        <v>1</v>
      </c>
      <c r="N130" s="636">
        <v>164.97</v>
      </c>
    </row>
    <row r="131" spans="1:14" ht="14.4" customHeight="1" x14ac:dyDescent="0.3">
      <c r="A131" s="631" t="s">
        <v>493</v>
      </c>
      <c r="B131" s="632" t="s">
        <v>495</v>
      </c>
      <c r="C131" s="633" t="s">
        <v>505</v>
      </c>
      <c r="D131" s="634" t="s">
        <v>506</v>
      </c>
      <c r="E131" s="633" t="s">
        <v>498</v>
      </c>
      <c r="F131" s="634" t="s">
        <v>499</v>
      </c>
      <c r="G131" s="633" t="s">
        <v>528</v>
      </c>
      <c r="H131" s="633" t="s">
        <v>982</v>
      </c>
      <c r="I131" s="633" t="s">
        <v>246</v>
      </c>
      <c r="J131" s="633" t="s">
        <v>983</v>
      </c>
      <c r="K131" s="633" t="s">
        <v>984</v>
      </c>
      <c r="L131" s="635">
        <v>211.92001136541242</v>
      </c>
      <c r="M131" s="635">
        <v>45</v>
      </c>
      <c r="N131" s="636">
        <v>9536.4005114435586</v>
      </c>
    </row>
    <row r="132" spans="1:14" ht="14.4" customHeight="1" x14ac:dyDescent="0.3">
      <c r="A132" s="631" t="s">
        <v>493</v>
      </c>
      <c r="B132" s="632" t="s">
        <v>495</v>
      </c>
      <c r="C132" s="633" t="s">
        <v>505</v>
      </c>
      <c r="D132" s="634" t="s">
        <v>506</v>
      </c>
      <c r="E132" s="633" t="s">
        <v>498</v>
      </c>
      <c r="F132" s="634" t="s">
        <v>499</v>
      </c>
      <c r="G132" s="633" t="s">
        <v>869</v>
      </c>
      <c r="H132" s="633" t="s">
        <v>985</v>
      </c>
      <c r="I132" s="633" t="s">
        <v>985</v>
      </c>
      <c r="J132" s="633" t="s">
        <v>986</v>
      </c>
      <c r="K132" s="633" t="s">
        <v>987</v>
      </c>
      <c r="L132" s="635">
        <v>71.94</v>
      </c>
      <c r="M132" s="635">
        <v>4</v>
      </c>
      <c r="N132" s="636">
        <v>287.76</v>
      </c>
    </row>
    <row r="133" spans="1:14" ht="14.4" customHeight="1" x14ac:dyDescent="0.3">
      <c r="A133" s="631" t="s">
        <v>493</v>
      </c>
      <c r="B133" s="632" t="s">
        <v>495</v>
      </c>
      <c r="C133" s="633" t="s">
        <v>505</v>
      </c>
      <c r="D133" s="634" t="s">
        <v>506</v>
      </c>
      <c r="E133" s="633" t="s">
        <v>498</v>
      </c>
      <c r="F133" s="634" t="s">
        <v>499</v>
      </c>
      <c r="G133" s="633" t="s">
        <v>869</v>
      </c>
      <c r="H133" s="633" t="s">
        <v>988</v>
      </c>
      <c r="I133" s="633" t="s">
        <v>988</v>
      </c>
      <c r="J133" s="633" t="s">
        <v>986</v>
      </c>
      <c r="K133" s="633" t="s">
        <v>989</v>
      </c>
      <c r="L133" s="635">
        <v>183.369943969118</v>
      </c>
      <c r="M133" s="635">
        <v>3</v>
      </c>
      <c r="N133" s="636">
        <v>550.10983190735396</v>
      </c>
    </row>
    <row r="134" spans="1:14" ht="14.4" customHeight="1" x14ac:dyDescent="0.3">
      <c r="A134" s="631" t="s">
        <v>493</v>
      </c>
      <c r="B134" s="632" t="s">
        <v>495</v>
      </c>
      <c r="C134" s="633" t="s">
        <v>505</v>
      </c>
      <c r="D134" s="634" t="s">
        <v>506</v>
      </c>
      <c r="E134" s="633" t="s">
        <v>500</v>
      </c>
      <c r="F134" s="634" t="s">
        <v>501</v>
      </c>
      <c r="G134" s="633" t="s">
        <v>528</v>
      </c>
      <c r="H134" s="633" t="s">
        <v>990</v>
      </c>
      <c r="I134" s="633" t="s">
        <v>991</v>
      </c>
      <c r="J134" s="633" t="s">
        <v>992</v>
      </c>
      <c r="K134" s="633" t="s">
        <v>727</v>
      </c>
      <c r="L134" s="635">
        <v>66.13</v>
      </c>
      <c r="M134" s="635">
        <v>1</v>
      </c>
      <c r="N134" s="636">
        <v>66.13</v>
      </c>
    </row>
    <row r="135" spans="1:14" ht="14.4" customHeight="1" x14ac:dyDescent="0.3">
      <c r="A135" s="631" t="s">
        <v>493</v>
      </c>
      <c r="B135" s="632" t="s">
        <v>495</v>
      </c>
      <c r="C135" s="633" t="s">
        <v>505</v>
      </c>
      <c r="D135" s="634" t="s">
        <v>506</v>
      </c>
      <c r="E135" s="633" t="s">
        <v>500</v>
      </c>
      <c r="F135" s="634" t="s">
        <v>501</v>
      </c>
      <c r="G135" s="633" t="s">
        <v>528</v>
      </c>
      <c r="H135" s="633" t="s">
        <v>993</v>
      </c>
      <c r="I135" s="633" t="s">
        <v>994</v>
      </c>
      <c r="J135" s="633" t="s">
        <v>995</v>
      </c>
      <c r="K135" s="633" t="s">
        <v>996</v>
      </c>
      <c r="L135" s="635">
        <v>33.409949769497175</v>
      </c>
      <c r="M135" s="635">
        <v>5</v>
      </c>
      <c r="N135" s="636">
        <v>167.04974884748589</v>
      </c>
    </row>
    <row r="136" spans="1:14" ht="14.4" customHeight="1" x14ac:dyDescent="0.3">
      <c r="A136" s="631" t="s">
        <v>493</v>
      </c>
      <c r="B136" s="632" t="s">
        <v>495</v>
      </c>
      <c r="C136" s="633" t="s">
        <v>505</v>
      </c>
      <c r="D136" s="634" t="s">
        <v>506</v>
      </c>
      <c r="E136" s="633" t="s">
        <v>500</v>
      </c>
      <c r="F136" s="634" t="s">
        <v>501</v>
      </c>
      <c r="G136" s="633" t="s">
        <v>528</v>
      </c>
      <c r="H136" s="633" t="s">
        <v>997</v>
      </c>
      <c r="I136" s="633" t="s">
        <v>998</v>
      </c>
      <c r="J136" s="633" t="s">
        <v>999</v>
      </c>
      <c r="K136" s="633" t="s">
        <v>1000</v>
      </c>
      <c r="L136" s="635">
        <v>257.77</v>
      </c>
      <c r="M136" s="635">
        <v>2</v>
      </c>
      <c r="N136" s="636">
        <v>515.54</v>
      </c>
    </row>
    <row r="137" spans="1:14" ht="14.4" customHeight="1" x14ac:dyDescent="0.3">
      <c r="A137" s="631" t="s">
        <v>493</v>
      </c>
      <c r="B137" s="632" t="s">
        <v>495</v>
      </c>
      <c r="C137" s="633" t="s">
        <v>505</v>
      </c>
      <c r="D137" s="634" t="s">
        <v>506</v>
      </c>
      <c r="E137" s="633" t="s">
        <v>500</v>
      </c>
      <c r="F137" s="634" t="s">
        <v>501</v>
      </c>
      <c r="G137" s="633" t="s">
        <v>528</v>
      </c>
      <c r="H137" s="633" t="s">
        <v>1001</v>
      </c>
      <c r="I137" s="633" t="s">
        <v>1002</v>
      </c>
      <c r="J137" s="633" t="s">
        <v>1003</v>
      </c>
      <c r="K137" s="633" t="s">
        <v>1004</v>
      </c>
      <c r="L137" s="635">
        <v>133.57</v>
      </c>
      <c r="M137" s="635">
        <v>1</v>
      </c>
      <c r="N137" s="636">
        <v>133.57</v>
      </c>
    </row>
    <row r="138" spans="1:14" ht="14.4" customHeight="1" x14ac:dyDescent="0.3">
      <c r="A138" s="631" t="s">
        <v>493</v>
      </c>
      <c r="B138" s="632" t="s">
        <v>495</v>
      </c>
      <c r="C138" s="633" t="s">
        <v>505</v>
      </c>
      <c r="D138" s="634" t="s">
        <v>506</v>
      </c>
      <c r="E138" s="633" t="s">
        <v>500</v>
      </c>
      <c r="F138" s="634" t="s">
        <v>501</v>
      </c>
      <c r="G138" s="633" t="s">
        <v>869</v>
      </c>
      <c r="H138" s="633" t="s">
        <v>1005</v>
      </c>
      <c r="I138" s="633" t="s">
        <v>1006</v>
      </c>
      <c r="J138" s="633" t="s">
        <v>1007</v>
      </c>
      <c r="K138" s="633" t="s">
        <v>1008</v>
      </c>
      <c r="L138" s="635">
        <v>57.37</v>
      </c>
      <c r="M138" s="635">
        <v>3</v>
      </c>
      <c r="N138" s="636">
        <v>172.10999999999999</v>
      </c>
    </row>
    <row r="139" spans="1:14" ht="14.4" customHeight="1" x14ac:dyDescent="0.3">
      <c r="A139" s="631" t="s">
        <v>493</v>
      </c>
      <c r="B139" s="632" t="s">
        <v>495</v>
      </c>
      <c r="C139" s="633" t="s">
        <v>505</v>
      </c>
      <c r="D139" s="634" t="s">
        <v>506</v>
      </c>
      <c r="E139" s="633" t="s">
        <v>500</v>
      </c>
      <c r="F139" s="634" t="s">
        <v>501</v>
      </c>
      <c r="G139" s="633" t="s">
        <v>869</v>
      </c>
      <c r="H139" s="633" t="s">
        <v>1009</v>
      </c>
      <c r="I139" s="633" t="s">
        <v>1010</v>
      </c>
      <c r="J139" s="633" t="s">
        <v>1011</v>
      </c>
      <c r="K139" s="633" t="s">
        <v>1012</v>
      </c>
      <c r="L139" s="635">
        <v>74.700169268682913</v>
      </c>
      <c r="M139" s="635">
        <v>20</v>
      </c>
      <c r="N139" s="636">
        <v>1494.0033853736581</v>
      </c>
    </row>
    <row r="140" spans="1:14" ht="14.4" customHeight="1" x14ac:dyDescent="0.3">
      <c r="A140" s="631" t="s">
        <v>493</v>
      </c>
      <c r="B140" s="632" t="s">
        <v>495</v>
      </c>
      <c r="C140" s="633" t="s">
        <v>505</v>
      </c>
      <c r="D140" s="634" t="s">
        <v>506</v>
      </c>
      <c r="E140" s="633" t="s">
        <v>500</v>
      </c>
      <c r="F140" s="634" t="s">
        <v>501</v>
      </c>
      <c r="G140" s="633" t="s">
        <v>869</v>
      </c>
      <c r="H140" s="633" t="s">
        <v>1013</v>
      </c>
      <c r="I140" s="633" t="s">
        <v>1014</v>
      </c>
      <c r="J140" s="633" t="s">
        <v>1015</v>
      </c>
      <c r="K140" s="633" t="s">
        <v>1016</v>
      </c>
      <c r="L140" s="635">
        <v>55.54999999999999</v>
      </c>
      <c r="M140" s="635">
        <v>3</v>
      </c>
      <c r="N140" s="636">
        <v>166.64999999999998</v>
      </c>
    </row>
    <row r="141" spans="1:14" ht="14.4" customHeight="1" x14ac:dyDescent="0.3">
      <c r="A141" s="631" t="s">
        <v>493</v>
      </c>
      <c r="B141" s="632" t="s">
        <v>495</v>
      </c>
      <c r="C141" s="633" t="s">
        <v>505</v>
      </c>
      <c r="D141" s="634" t="s">
        <v>506</v>
      </c>
      <c r="E141" s="633" t="s">
        <v>502</v>
      </c>
      <c r="F141" s="634" t="s">
        <v>503</v>
      </c>
      <c r="G141" s="633"/>
      <c r="H141" s="633" t="s">
        <v>1017</v>
      </c>
      <c r="I141" s="633" t="s">
        <v>1018</v>
      </c>
      <c r="J141" s="633" t="s">
        <v>1019</v>
      </c>
      <c r="K141" s="633" t="s">
        <v>1020</v>
      </c>
      <c r="L141" s="635">
        <v>394.15199999999999</v>
      </c>
      <c r="M141" s="635">
        <v>1</v>
      </c>
      <c r="N141" s="636">
        <v>394.15199999999999</v>
      </c>
    </row>
    <row r="142" spans="1:14" ht="14.4" customHeight="1" x14ac:dyDescent="0.3">
      <c r="A142" s="631" t="s">
        <v>493</v>
      </c>
      <c r="B142" s="632" t="s">
        <v>495</v>
      </c>
      <c r="C142" s="633" t="s">
        <v>509</v>
      </c>
      <c r="D142" s="634" t="s">
        <v>510</v>
      </c>
      <c r="E142" s="633" t="s">
        <v>496</v>
      </c>
      <c r="F142" s="634" t="s">
        <v>497</v>
      </c>
      <c r="G142" s="633"/>
      <c r="H142" s="633" t="s">
        <v>1021</v>
      </c>
      <c r="I142" s="633" t="s">
        <v>1022</v>
      </c>
      <c r="J142" s="633" t="s">
        <v>1023</v>
      </c>
      <c r="K142" s="633" t="s">
        <v>1024</v>
      </c>
      <c r="L142" s="635">
        <v>139.62</v>
      </c>
      <c r="M142" s="635">
        <v>1</v>
      </c>
      <c r="N142" s="636">
        <v>139.62</v>
      </c>
    </row>
    <row r="143" spans="1:14" ht="14.4" customHeight="1" x14ac:dyDescent="0.3">
      <c r="A143" s="631" t="s">
        <v>493</v>
      </c>
      <c r="B143" s="632" t="s">
        <v>495</v>
      </c>
      <c r="C143" s="633" t="s">
        <v>509</v>
      </c>
      <c r="D143" s="634" t="s">
        <v>510</v>
      </c>
      <c r="E143" s="633" t="s">
        <v>496</v>
      </c>
      <c r="F143" s="634" t="s">
        <v>497</v>
      </c>
      <c r="G143" s="633"/>
      <c r="H143" s="633" t="s">
        <v>520</v>
      </c>
      <c r="I143" s="633" t="s">
        <v>521</v>
      </c>
      <c r="J143" s="633" t="s">
        <v>522</v>
      </c>
      <c r="K143" s="633" t="s">
        <v>523</v>
      </c>
      <c r="L143" s="635">
        <v>153.16</v>
      </c>
      <c r="M143" s="635">
        <v>2</v>
      </c>
      <c r="N143" s="636">
        <v>306.32</v>
      </c>
    </row>
    <row r="144" spans="1:14" ht="14.4" customHeight="1" x14ac:dyDescent="0.3">
      <c r="A144" s="631" t="s">
        <v>493</v>
      </c>
      <c r="B144" s="632" t="s">
        <v>495</v>
      </c>
      <c r="C144" s="633" t="s">
        <v>509</v>
      </c>
      <c r="D144" s="634" t="s">
        <v>510</v>
      </c>
      <c r="E144" s="633" t="s">
        <v>496</v>
      </c>
      <c r="F144" s="634" t="s">
        <v>497</v>
      </c>
      <c r="G144" s="633"/>
      <c r="H144" s="633" t="s">
        <v>1025</v>
      </c>
      <c r="I144" s="633" t="s">
        <v>1026</v>
      </c>
      <c r="J144" s="633" t="s">
        <v>1027</v>
      </c>
      <c r="K144" s="633" t="s">
        <v>1028</v>
      </c>
      <c r="L144" s="635">
        <v>192.14935648525289</v>
      </c>
      <c r="M144" s="635">
        <v>2</v>
      </c>
      <c r="N144" s="636">
        <v>384.29871297050579</v>
      </c>
    </row>
    <row r="145" spans="1:14" ht="14.4" customHeight="1" x14ac:dyDescent="0.3">
      <c r="A145" s="631" t="s">
        <v>493</v>
      </c>
      <c r="B145" s="632" t="s">
        <v>495</v>
      </c>
      <c r="C145" s="633" t="s">
        <v>509</v>
      </c>
      <c r="D145" s="634" t="s">
        <v>510</v>
      </c>
      <c r="E145" s="633" t="s">
        <v>496</v>
      </c>
      <c r="F145" s="634" t="s">
        <v>497</v>
      </c>
      <c r="G145" s="633"/>
      <c r="H145" s="633" t="s">
        <v>1029</v>
      </c>
      <c r="I145" s="633" t="s">
        <v>1029</v>
      </c>
      <c r="J145" s="633" t="s">
        <v>1030</v>
      </c>
      <c r="K145" s="633" t="s">
        <v>1031</v>
      </c>
      <c r="L145" s="635">
        <v>192.89</v>
      </c>
      <c r="M145" s="635">
        <v>2</v>
      </c>
      <c r="N145" s="636">
        <v>385.78</v>
      </c>
    </row>
    <row r="146" spans="1:14" ht="14.4" customHeight="1" x14ac:dyDescent="0.3">
      <c r="A146" s="631" t="s">
        <v>493</v>
      </c>
      <c r="B146" s="632" t="s">
        <v>495</v>
      </c>
      <c r="C146" s="633" t="s">
        <v>509</v>
      </c>
      <c r="D146" s="634" t="s">
        <v>510</v>
      </c>
      <c r="E146" s="633" t="s">
        <v>496</v>
      </c>
      <c r="F146" s="634" t="s">
        <v>497</v>
      </c>
      <c r="G146" s="633"/>
      <c r="H146" s="633" t="s">
        <v>1032</v>
      </c>
      <c r="I146" s="633" t="s">
        <v>1032</v>
      </c>
      <c r="J146" s="633" t="s">
        <v>1033</v>
      </c>
      <c r="K146" s="633" t="s">
        <v>1034</v>
      </c>
      <c r="L146" s="635">
        <v>1481.8600000000004</v>
      </c>
      <c r="M146" s="635">
        <v>1</v>
      </c>
      <c r="N146" s="636">
        <v>1481.8600000000004</v>
      </c>
    </row>
    <row r="147" spans="1:14" ht="14.4" customHeight="1" x14ac:dyDescent="0.3">
      <c r="A147" s="631" t="s">
        <v>493</v>
      </c>
      <c r="B147" s="632" t="s">
        <v>495</v>
      </c>
      <c r="C147" s="633" t="s">
        <v>509</v>
      </c>
      <c r="D147" s="634" t="s">
        <v>510</v>
      </c>
      <c r="E147" s="633" t="s">
        <v>496</v>
      </c>
      <c r="F147" s="634" t="s">
        <v>497</v>
      </c>
      <c r="G147" s="633" t="s">
        <v>528</v>
      </c>
      <c r="H147" s="633" t="s">
        <v>585</v>
      </c>
      <c r="I147" s="633" t="s">
        <v>586</v>
      </c>
      <c r="J147" s="633" t="s">
        <v>587</v>
      </c>
      <c r="K147" s="633" t="s">
        <v>588</v>
      </c>
      <c r="L147" s="635">
        <v>265.14</v>
      </c>
      <c r="M147" s="635">
        <v>1</v>
      </c>
      <c r="N147" s="636">
        <v>265.14</v>
      </c>
    </row>
    <row r="148" spans="1:14" ht="14.4" customHeight="1" x14ac:dyDescent="0.3">
      <c r="A148" s="631" t="s">
        <v>493</v>
      </c>
      <c r="B148" s="632" t="s">
        <v>495</v>
      </c>
      <c r="C148" s="633" t="s">
        <v>509</v>
      </c>
      <c r="D148" s="634" t="s">
        <v>510</v>
      </c>
      <c r="E148" s="633" t="s">
        <v>496</v>
      </c>
      <c r="F148" s="634" t="s">
        <v>497</v>
      </c>
      <c r="G148" s="633" t="s">
        <v>528</v>
      </c>
      <c r="H148" s="633" t="s">
        <v>605</v>
      </c>
      <c r="I148" s="633" t="s">
        <v>606</v>
      </c>
      <c r="J148" s="633" t="s">
        <v>607</v>
      </c>
      <c r="K148" s="633" t="s">
        <v>608</v>
      </c>
      <c r="L148" s="635">
        <v>76.92</v>
      </c>
      <c r="M148" s="635">
        <v>1</v>
      </c>
      <c r="N148" s="636">
        <v>76.92</v>
      </c>
    </row>
    <row r="149" spans="1:14" ht="14.4" customHeight="1" x14ac:dyDescent="0.3">
      <c r="A149" s="631" t="s">
        <v>493</v>
      </c>
      <c r="B149" s="632" t="s">
        <v>495</v>
      </c>
      <c r="C149" s="633" t="s">
        <v>509</v>
      </c>
      <c r="D149" s="634" t="s">
        <v>510</v>
      </c>
      <c r="E149" s="633" t="s">
        <v>496</v>
      </c>
      <c r="F149" s="634" t="s">
        <v>497</v>
      </c>
      <c r="G149" s="633" t="s">
        <v>528</v>
      </c>
      <c r="H149" s="633" t="s">
        <v>1035</v>
      </c>
      <c r="I149" s="633" t="s">
        <v>1036</v>
      </c>
      <c r="J149" s="633" t="s">
        <v>1037</v>
      </c>
      <c r="K149" s="633" t="s">
        <v>1038</v>
      </c>
      <c r="L149" s="635">
        <v>49.7</v>
      </c>
      <c r="M149" s="635">
        <v>2</v>
      </c>
      <c r="N149" s="636">
        <v>99.4</v>
      </c>
    </row>
    <row r="150" spans="1:14" ht="14.4" customHeight="1" x14ac:dyDescent="0.3">
      <c r="A150" s="631" t="s">
        <v>493</v>
      </c>
      <c r="B150" s="632" t="s">
        <v>495</v>
      </c>
      <c r="C150" s="633" t="s">
        <v>509</v>
      </c>
      <c r="D150" s="634" t="s">
        <v>510</v>
      </c>
      <c r="E150" s="633" t="s">
        <v>496</v>
      </c>
      <c r="F150" s="634" t="s">
        <v>497</v>
      </c>
      <c r="G150" s="633" t="s">
        <v>528</v>
      </c>
      <c r="H150" s="633" t="s">
        <v>1039</v>
      </c>
      <c r="I150" s="633" t="s">
        <v>1040</v>
      </c>
      <c r="J150" s="633" t="s">
        <v>1041</v>
      </c>
      <c r="K150" s="633" t="s">
        <v>1042</v>
      </c>
      <c r="L150" s="635">
        <v>27.889900027451013</v>
      </c>
      <c r="M150" s="635">
        <v>1</v>
      </c>
      <c r="N150" s="636">
        <v>27.889900027451013</v>
      </c>
    </row>
    <row r="151" spans="1:14" ht="14.4" customHeight="1" x14ac:dyDescent="0.3">
      <c r="A151" s="631" t="s">
        <v>493</v>
      </c>
      <c r="B151" s="632" t="s">
        <v>495</v>
      </c>
      <c r="C151" s="633" t="s">
        <v>509</v>
      </c>
      <c r="D151" s="634" t="s">
        <v>510</v>
      </c>
      <c r="E151" s="633" t="s">
        <v>496</v>
      </c>
      <c r="F151" s="634" t="s">
        <v>497</v>
      </c>
      <c r="G151" s="633" t="s">
        <v>528</v>
      </c>
      <c r="H151" s="633" t="s">
        <v>1043</v>
      </c>
      <c r="I151" s="633" t="s">
        <v>1044</v>
      </c>
      <c r="J151" s="633" t="s">
        <v>1045</v>
      </c>
      <c r="K151" s="633" t="s">
        <v>1046</v>
      </c>
      <c r="L151" s="635">
        <v>42.840101219286019</v>
      </c>
      <c r="M151" s="635">
        <v>1</v>
      </c>
      <c r="N151" s="636">
        <v>42.840101219286019</v>
      </c>
    </row>
    <row r="152" spans="1:14" ht="14.4" customHeight="1" x14ac:dyDescent="0.3">
      <c r="A152" s="631" t="s">
        <v>493</v>
      </c>
      <c r="B152" s="632" t="s">
        <v>495</v>
      </c>
      <c r="C152" s="633" t="s">
        <v>509</v>
      </c>
      <c r="D152" s="634" t="s">
        <v>510</v>
      </c>
      <c r="E152" s="633" t="s">
        <v>496</v>
      </c>
      <c r="F152" s="634" t="s">
        <v>497</v>
      </c>
      <c r="G152" s="633" t="s">
        <v>528</v>
      </c>
      <c r="H152" s="633" t="s">
        <v>1047</v>
      </c>
      <c r="I152" s="633" t="s">
        <v>1048</v>
      </c>
      <c r="J152" s="633" t="s">
        <v>1049</v>
      </c>
      <c r="K152" s="633" t="s">
        <v>1050</v>
      </c>
      <c r="L152" s="635">
        <v>54.43</v>
      </c>
      <c r="M152" s="635">
        <v>1</v>
      </c>
      <c r="N152" s="636">
        <v>54.43</v>
      </c>
    </row>
    <row r="153" spans="1:14" ht="14.4" customHeight="1" x14ac:dyDescent="0.3">
      <c r="A153" s="631" t="s">
        <v>493</v>
      </c>
      <c r="B153" s="632" t="s">
        <v>495</v>
      </c>
      <c r="C153" s="633" t="s">
        <v>509</v>
      </c>
      <c r="D153" s="634" t="s">
        <v>510</v>
      </c>
      <c r="E153" s="633" t="s">
        <v>496</v>
      </c>
      <c r="F153" s="634" t="s">
        <v>497</v>
      </c>
      <c r="G153" s="633" t="s">
        <v>528</v>
      </c>
      <c r="H153" s="633" t="s">
        <v>1051</v>
      </c>
      <c r="I153" s="633" t="s">
        <v>1052</v>
      </c>
      <c r="J153" s="633" t="s">
        <v>1053</v>
      </c>
      <c r="K153" s="633" t="s">
        <v>1054</v>
      </c>
      <c r="L153" s="635">
        <v>65.927263995080835</v>
      </c>
      <c r="M153" s="635">
        <v>11</v>
      </c>
      <c r="N153" s="636">
        <v>725.19990394588922</v>
      </c>
    </row>
    <row r="154" spans="1:14" ht="14.4" customHeight="1" x14ac:dyDescent="0.3">
      <c r="A154" s="631" t="s">
        <v>493</v>
      </c>
      <c r="B154" s="632" t="s">
        <v>495</v>
      </c>
      <c r="C154" s="633" t="s">
        <v>509</v>
      </c>
      <c r="D154" s="634" t="s">
        <v>510</v>
      </c>
      <c r="E154" s="633" t="s">
        <v>496</v>
      </c>
      <c r="F154" s="634" t="s">
        <v>497</v>
      </c>
      <c r="G154" s="633" t="s">
        <v>528</v>
      </c>
      <c r="H154" s="633" t="s">
        <v>1055</v>
      </c>
      <c r="I154" s="633" t="s">
        <v>1056</v>
      </c>
      <c r="J154" s="633" t="s">
        <v>1057</v>
      </c>
      <c r="K154" s="633" t="s">
        <v>1058</v>
      </c>
      <c r="L154" s="635">
        <v>75.59</v>
      </c>
      <c r="M154" s="635">
        <v>1</v>
      </c>
      <c r="N154" s="636">
        <v>75.59</v>
      </c>
    </row>
    <row r="155" spans="1:14" ht="14.4" customHeight="1" x14ac:dyDescent="0.3">
      <c r="A155" s="631" t="s">
        <v>493</v>
      </c>
      <c r="B155" s="632" t="s">
        <v>495</v>
      </c>
      <c r="C155" s="633" t="s">
        <v>509</v>
      </c>
      <c r="D155" s="634" t="s">
        <v>510</v>
      </c>
      <c r="E155" s="633" t="s">
        <v>496</v>
      </c>
      <c r="F155" s="634" t="s">
        <v>497</v>
      </c>
      <c r="G155" s="633" t="s">
        <v>528</v>
      </c>
      <c r="H155" s="633" t="s">
        <v>1059</v>
      </c>
      <c r="I155" s="633" t="s">
        <v>1060</v>
      </c>
      <c r="J155" s="633" t="s">
        <v>1061</v>
      </c>
      <c r="K155" s="633" t="s">
        <v>1062</v>
      </c>
      <c r="L155" s="635">
        <v>90.620000000000033</v>
      </c>
      <c r="M155" s="635">
        <v>1</v>
      </c>
      <c r="N155" s="636">
        <v>90.620000000000033</v>
      </c>
    </row>
    <row r="156" spans="1:14" ht="14.4" customHeight="1" x14ac:dyDescent="0.3">
      <c r="A156" s="631" t="s">
        <v>493</v>
      </c>
      <c r="B156" s="632" t="s">
        <v>495</v>
      </c>
      <c r="C156" s="633" t="s">
        <v>509</v>
      </c>
      <c r="D156" s="634" t="s">
        <v>510</v>
      </c>
      <c r="E156" s="633" t="s">
        <v>496</v>
      </c>
      <c r="F156" s="634" t="s">
        <v>497</v>
      </c>
      <c r="G156" s="633" t="s">
        <v>528</v>
      </c>
      <c r="H156" s="633" t="s">
        <v>734</v>
      </c>
      <c r="I156" s="633" t="s">
        <v>735</v>
      </c>
      <c r="J156" s="633" t="s">
        <v>736</v>
      </c>
      <c r="K156" s="633" t="s">
        <v>737</v>
      </c>
      <c r="L156" s="635">
        <v>25.549999999999997</v>
      </c>
      <c r="M156" s="635">
        <v>2</v>
      </c>
      <c r="N156" s="636">
        <v>51.099999999999994</v>
      </c>
    </row>
    <row r="157" spans="1:14" ht="14.4" customHeight="1" x14ac:dyDescent="0.3">
      <c r="A157" s="631" t="s">
        <v>493</v>
      </c>
      <c r="B157" s="632" t="s">
        <v>495</v>
      </c>
      <c r="C157" s="633" t="s">
        <v>509</v>
      </c>
      <c r="D157" s="634" t="s">
        <v>510</v>
      </c>
      <c r="E157" s="633" t="s">
        <v>496</v>
      </c>
      <c r="F157" s="634" t="s">
        <v>497</v>
      </c>
      <c r="G157" s="633" t="s">
        <v>528</v>
      </c>
      <c r="H157" s="633" t="s">
        <v>1063</v>
      </c>
      <c r="I157" s="633" t="s">
        <v>1064</v>
      </c>
      <c r="J157" s="633" t="s">
        <v>1065</v>
      </c>
      <c r="K157" s="633" t="s">
        <v>1066</v>
      </c>
      <c r="L157" s="635">
        <v>84.49</v>
      </c>
      <c r="M157" s="635">
        <v>1</v>
      </c>
      <c r="N157" s="636">
        <v>84.49</v>
      </c>
    </row>
    <row r="158" spans="1:14" ht="14.4" customHeight="1" x14ac:dyDescent="0.3">
      <c r="A158" s="631" t="s">
        <v>493</v>
      </c>
      <c r="B158" s="632" t="s">
        <v>495</v>
      </c>
      <c r="C158" s="633" t="s">
        <v>509</v>
      </c>
      <c r="D158" s="634" t="s">
        <v>510</v>
      </c>
      <c r="E158" s="633" t="s">
        <v>496</v>
      </c>
      <c r="F158" s="634" t="s">
        <v>497</v>
      </c>
      <c r="G158" s="633" t="s">
        <v>528</v>
      </c>
      <c r="H158" s="633" t="s">
        <v>1067</v>
      </c>
      <c r="I158" s="633" t="s">
        <v>1068</v>
      </c>
      <c r="J158" s="633" t="s">
        <v>1069</v>
      </c>
      <c r="K158" s="633" t="s">
        <v>1070</v>
      </c>
      <c r="L158" s="635">
        <v>70.479858248429508</v>
      </c>
      <c r="M158" s="635">
        <v>4</v>
      </c>
      <c r="N158" s="636">
        <v>281.91943299371803</v>
      </c>
    </row>
    <row r="159" spans="1:14" ht="14.4" customHeight="1" x14ac:dyDescent="0.3">
      <c r="A159" s="631" t="s">
        <v>493</v>
      </c>
      <c r="B159" s="632" t="s">
        <v>495</v>
      </c>
      <c r="C159" s="633" t="s">
        <v>509</v>
      </c>
      <c r="D159" s="634" t="s">
        <v>510</v>
      </c>
      <c r="E159" s="633" t="s">
        <v>496</v>
      </c>
      <c r="F159" s="634" t="s">
        <v>497</v>
      </c>
      <c r="G159" s="633" t="s">
        <v>528</v>
      </c>
      <c r="H159" s="633" t="s">
        <v>754</v>
      </c>
      <c r="I159" s="633" t="s">
        <v>754</v>
      </c>
      <c r="J159" s="633" t="s">
        <v>755</v>
      </c>
      <c r="K159" s="633" t="s">
        <v>756</v>
      </c>
      <c r="L159" s="635">
        <v>96.19</v>
      </c>
      <c r="M159" s="635">
        <v>1</v>
      </c>
      <c r="N159" s="636">
        <v>96.19</v>
      </c>
    </row>
    <row r="160" spans="1:14" ht="14.4" customHeight="1" x14ac:dyDescent="0.3">
      <c r="A160" s="631" t="s">
        <v>493</v>
      </c>
      <c r="B160" s="632" t="s">
        <v>495</v>
      </c>
      <c r="C160" s="633" t="s">
        <v>509</v>
      </c>
      <c r="D160" s="634" t="s">
        <v>510</v>
      </c>
      <c r="E160" s="633" t="s">
        <v>496</v>
      </c>
      <c r="F160" s="634" t="s">
        <v>497</v>
      </c>
      <c r="G160" s="633" t="s">
        <v>528</v>
      </c>
      <c r="H160" s="633" t="s">
        <v>1071</v>
      </c>
      <c r="I160" s="633" t="s">
        <v>246</v>
      </c>
      <c r="J160" s="633" t="s">
        <v>1072</v>
      </c>
      <c r="K160" s="633"/>
      <c r="L160" s="635">
        <v>234.21770152024817</v>
      </c>
      <c r="M160" s="635">
        <v>1</v>
      </c>
      <c r="N160" s="636">
        <v>234.21770152024817</v>
      </c>
    </row>
    <row r="161" spans="1:14" ht="14.4" customHeight="1" x14ac:dyDescent="0.3">
      <c r="A161" s="631" t="s">
        <v>493</v>
      </c>
      <c r="B161" s="632" t="s">
        <v>495</v>
      </c>
      <c r="C161" s="633" t="s">
        <v>509</v>
      </c>
      <c r="D161" s="634" t="s">
        <v>510</v>
      </c>
      <c r="E161" s="633" t="s">
        <v>496</v>
      </c>
      <c r="F161" s="634" t="s">
        <v>497</v>
      </c>
      <c r="G161" s="633" t="s">
        <v>528</v>
      </c>
      <c r="H161" s="633" t="s">
        <v>1073</v>
      </c>
      <c r="I161" s="633" t="s">
        <v>246</v>
      </c>
      <c r="J161" s="633" t="s">
        <v>1074</v>
      </c>
      <c r="K161" s="633"/>
      <c r="L161" s="635">
        <v>370.7751160346761</v>
      </c>
      <c r="M161" s="635">
        <v>1</v>
      </c>
      <c r="N161" s="636">
        <v>370.7751160346761</v>
      </c>
    </row>
    <row r="162" spans="1:14" ht="14.4" customHeight="1" x14ac:dyDescent="0.3">
      <c r="A162" s="631" t="s">
        <v>493</v>
      </c>
      <c r="B162" s="632" t="s">
        <v>495</v>
      </c>
      <c r="C162" s="633" t="s">
        <v>509</v>
      </c>
      <c r="D162" s="634" t="s">
        <v>510</v>
      </c>
      <c r="E162" s="633" t="s">
        <v>496</v>
      </c>
      <c r="F162" s="634" t="s">
        <v>497</v>
      </c>
      <c r="G162" s="633" t="s">
        <v>528</v>
      </c>
      <c r="H162" s="633" t="s">
        <v>1075</v>
      </c>
      <c r="I162" s="633" t="s">
        <v>1076</v>
      </c>
      <c r="J162" s="633" t="s">
        <v>1077</v>
      </c>
      <c r="K162" s="633" t="s">
        <v>1078</v>
      </c>
      <c r="L162" s="635">
        <v>920.44773241144071</v>
      </c>
      <c r="M162" s="635">
        <v>2</v>
      </c>
      <c r="N162" s="636">
        <v>1840.8954648228814</v>
      </c>
    </row>
    <row r="163" spans="1:14" ht="14.4" customHeight="1" x14ac:dyDescent="0.3">
      <c r="A163" s="631" t="s">
        <v>493</v>
      </c>
      <c r="B163" s="632" t="s">
        <v>495</v>
      </c>
      <c r="C163" s="633" t="s">
        <v>509</v>
      </c>
      <c r="D163" s="634" t="s">
        <v>510</v>
      </c>
      <c r="E163" s="633" t="s">
        <v>496</v>
      </c>
      <c r="F163" s="634" t="s">
        <v>497</v>
      </c>
      <c r="G163" s="633" t="s">
        <v>528</v>
      </c>
      <c r="H163" s="633" t="s">
        <v>1079</v>
      </c>
      <c r="I163" s="633" t="s">
        <v>1080</v>
      </c>
      <c r="J163" s="633" t="s">
        <v>786</v>
      </c>
      <c r="K163" s="633" t="s">
        <v>1081</v>
      </c>
      <c r="L163" s="635">
        <v>32.950000000000003</v>
      </c>
      <c r="M163" s="635">
        <v>2</v>
      </c>
      <c r="N163" s="636">
        <v>65.900000000000006</v>
      </c>
    </row>
    <row r="164" spans="1:14" ht="14.4" customHeight="1" x14ac:dyDescent="0.3">
      <c r="A164" s="631" t="s">
        <v>493</v>
      </c>
      <c r="B164" s="632" t="s">
        <v>495</v>
      </c>
      <c r="C164" s="633" t="s">
        <v>509</v>
      </c>
      <c r="D164" s="634" t="s">
        <v>510</v>
      </c>
      <c r="E164" s="633" t="s">
        <v>496</v>
      </c>
      <c r="F164" s="634" t="s">
        <v>497</v>
      </c>
      <c r="G164" s="633" t="s">
        <v>528</v>
      </c>
      <c r="H164" s="633" t="s">
        <v>1082</v>
      </c>
      <c r="I164" s="633" t="s">
        <v>1083</v>
      </c>
      <c r="J164" s="633" t="s">
        <v>1084</v>
      </c>
      <c r="K164" s="633" t="s">
        <v>1085</v>
      </c>
      <c r="L164" s="635">
        <v>2283.5624094749201</v>
      </c>
      <c r="M164" s="635">
        <v>1</v>
      </c>
      <c r="N164" s="636">
        <v>2283.5624094749201</v>
      </c>
    </row>
    <row r="165" spans="1:14" ht="14.4" customHeight="1" x14ac:dyDescent="0.3">
      <c r="A165" s="631" t="s">
        <v>493</v>
      </c>
      <c r="B165" s="632" t="s">
        <v>495</v>
      </c>
      <c r="C165" s="633" t="s">
        <v>509</v>
      </c>
      <c r="D165" s="634" t="s">
        <v>510</v>
      </c>
      <c r="E165" s="633" t="s">
        <v>496</v>
      </c>
      <c r="F165" s="634" t="s">
        <v>497</v>
      </c>
      <c r="G165" s="633" t="s">
        <v>869</v>
      </c>
      <c r="H165" s="633" t="s">
        <v>1086</v>
      </c>
      <c r="I165" s="633" t="s">
        <v>1086</v>
      </c>
      <c r="J165" s="633" t="s">
        <v>1087</v>
      </c>
      <c r="K165" s="633" t="s">
        <v>1088</v>
      </c>
      <c r="L165" s="635">
        <v>18.48</v>
      </c>
      <c r="M165" s="635">
        <v>2</v>
      </c>
      <c r="N165" s="636">
        <v>36.96</v>
      </c>
    </row>
    <row r="166" spans="1:14" ht="14.4" customHeight="1" x14ac:dyDescent="0.3">
      <c r="A166" s="631" t="s">
        <v>493</v>
      </c>
      <c r="B166" s="632" t="s">
        <v>495</v>
      </c>
      <c r="C166" s="633" t="s">
        <v>509</v>
      </c>
      <c r="D166" s="634" t="s">
        <v>510</v>
      </c>
      <c r="E166" s="633" t="s">
        <v>496</v>
      </c>
      <c r="F166" s="634" t="s">
        <v>497</v>
      </c>
      <c r="G166" s="633" t="s">
        <v>869</v>
      </c>
      <c r="H166" s="633" t="s">
        <v>870</v>
      </c>
      <c r="I166" s="633" t="s">
        <v>871</v>
      </c>
      <c r="J166" s="633" t="s">
        <v>872</v>
      </c>
      <c r="K166" s="633" t="s">
        <v>873</v>
      </c>
      <c r="L166" s="635">
        <v>133.8584118659754</v>
      </c>
      <c r="M166" s="635">
        <v>1</v>
      </c>
      <c r="N166" s="636">
        <v>133.8584118659754</v>
      </c>
    </row>
    <row r="167" spans="1:14" ht="14.4" customHeight="1" x14ac:dyDescent="0.3">
      <c r="A167" s="631" t="s">
        <v>493</v>
      </c>
      <c r="B167" s="632" t="s">
        <v>495</v>
      </c>
      <c r="C167" s="633" t="s">
        <v>509</v>
      </c>
      <c r="D167" s="634" t="s">
        <v>510</v>
      </c>
      <c r="E167" s="633" t="s">
        <v>496</v>
      </c>
      <c r="F167" s="634" t="s">
        <v>497</v>
      </c>
      <c r="G167" s="633" t="s">
        <v>869</v>
      </c>
      <c r="H167" s="633" t="s">
        <v>1089</v>
      </c>
      <c r="I167" s="633" t="s">
        <v>1090</v>
      </c>
      <c r="J167" s="633" t="s">
        <v>1091</v>
      </c>
      <c r="K167" s="633" t="s">
        <v>1092</v>
      </c>
      <c r="L167" s="635">
        <v>79.83</v>
      </c>
      <c r="M167" s="635">
        <v>1</v>
      </c>
      <c r="N167" s="636">
        <v>79.83</v>
      </c>
    </row>
    <row r="168" spans="1:14" ht="14.4" customHeight="1" x14ac:dyDescent="0.3">
      <c r="A168" s="631" t="s">
        <v>493</v>
      </c>
      <c r="B168" s="632" t="s">
        <v>495</v>
      </c>
      <c r="C168" s="633" t="s">
        <v>509</v>
      </c>
      <c r="D168" s="634" t="s">
        <v>510</v>
      </c>
      <c r="E168" s="633" t="s">
        <v>496</v>
      </c>
      <c r="F168" s="634" t="s">
        <v>497</v>
      </c>
      <c r="G168" s="633" t="s">
        <v>869</v>
      </c>
      <c r="H168" s="633" t="s">
        <v>1093</v>
      </c>
      <c r="I168" s="633" t="s">
        <v>1094</v>
      </c>
      <c r="J168" s="633" t="s">
        <v>1095</v>
      </c>
      <c r="K168" s="633" t="s">
        <v>1096</v>
      </c>
      <c r="L168" s="635">
        <v>330.80000000000007</v>
      </c>
      <c r="M168" s="635">
        <v>1</v>
      </c>
      <c r="N168" s="636">
        <v>330.80000000000007</v>
      </c>
    </row>
    <row r="169" spans="1:14" ht="14.4" customHeight="1" x14ac:dyDescent="0.3">
      <c r="A169" s="631" t="s">
        <v>493</v>
      </c>
      <c r="B169" s="632" t="s">
        <v>495</v>
      </c>
      <c r="C169" s="633" t="s">
        <v>509</v>
      </c>
      <c r="D169" s="634" t="s">
        <v>510</v>
      </c>
      <c r="E169" s="633" t="s">
        <v>496</v>
      </c>
      <c r="F169" s="634" t="s">
        <v>497</v>
      </c>
      <c r="G169" s="633" t="s">
        <v>869</v>
      </c>
      <c r="H169" s="633" t="s">
        <v>1097</v>
      </c>
      <c r="I169" s="633" t="s">
        <v>1098</v>
      </c>
      <c r="J169" s="633" t="s">
        <v>1099</v>
      </c>
      <c r="K169" s="633" t="s">
        <v>1100</v>
      </c>
      <c r="L169" s="635">
        <v>64.539888186662793</v>
      </c>
      <c r="M169" s="635">
        <v>1</v>
      </c>
      <c r="N169" s="636">
        <v>64.539888186662793</v>
      </c>
    </row>
    <row r="170" spans="1:14" ht="14.4" customHeight="1" x14ac:dyDescent="0.3">
      <c r="A170" s="631" t="s">
        <v>493</v>
      </c>
      <c r="B170" s="632" t="s">
        <v>495</v>
      </c>
      <c r="C170" s="633" t="s">
        <v>509</v>
      </c>
      <c r="D170" s="634" t="s">
        <v>510</v>
      </c>
      <c r="E170" s="633" t="s">
        <v>496</v>
      </c>
      <c r="F170" s="634" t="s">
        <v>497</v>
      </c>
      <c r="G170" s="633" t="s">
        <v>869</v>
      </c>
      <c r="H170" s="633" t="s">
        <v>940</v>
      </c>
      <c r="I170" s="633" t="s">
        <v>941</v>
      </c>
      <c r="J170" s="633" t="s">
        <v>942</v>
      </c>
      <c r="K170" s="633" t="s">
        <v>939</v>
      </c>
      <c r="L170" s="635">
        <v>170.13504172294802</v>
      </c>
      <c r="M170" s="635">
        <v>9</v>
      </c>
      <c r="N170" s="636">
        <v>1531.2153755065322</v>
      </c>
    </row>
    <row r="171" spans="1:14" ht="14.4" customHeight="1" x14ac:dyDescent="0.3">
      <c r="A171" s="631" t="s">
        <v>493</v>
      </c>
      <c r="B171" s="632" t="s">
        <v>495</v>
      </c>
      <c r="C171" s="633" t="s">
        <v>509</v>
      </c>
      <c r="D171" s="634" t="s">
        <v>510</v>
      </c>
      <c r="E171" s="633" t="s">
        <v>496</v>
      </c>
      <c r="F171" s="634" t="s">
        <v>497</v>
      </c>
      <c r="G171" s="633" t="s">
        <v>869</v>
      </c>
      <c r="H171" s="633" t="s">
        <v>1101</v>
      </c>
      <c r="I171" s="633" t="s">
        <v>1102</v>
      </c>
      <c r="J171" s="633" t="s">
        <v>892</v>
      </c>
      <c r="K171" s="633" t="s">
        <v>1103</v>
      </c>
      <c r="L171" s="635">
        <v>313.73895713670299</v>
      </c>
      <c r="M171" s="635">
        <v>1</v>
      </c>
      <c r="N171" s="636">
        <v>313.73895713670299</v>
      </c>
    </row>
    <row r="172" spans="1:14" ht="14.4" customHeight="1" x14ac:dyDescent="0.3">
      <c r="A172" s="631" t="s">
        <v>493</v>
      </c>
      <c r="B172" s="632" t="s">
        <v>495</v>
      </c>
      <c r="C172" s="633" t="s">
        <v>509</v>
      </c>
      <c r="D172" s="634" t="s">
        <v>510</v>
      </c>
      <c r="E172" s="633" t="s">
        <v>496</v>
      </c>
      <c r="F172" s="634" t="s">
        <v>497</v>
      </c>
      <c r="G172" s="633" t="s">
        <v>869</v>
      </c>
      <c r="H172" s="633" t="s">
        <v>1104</v>
      </c>
      <c r="I172" s="633" t="s">
        <v>1105</v>
      </c>
      <c r="J172" s="633" t="s">
        <v>1106</v>
      </c>
      <c r="K172" s="633" t="s">
        <v>1107</v>
      </c>
      <c r="L172" s="635">
        <v>958.57020078128255</v>
      </c>
      <c r="M172" s="635">
        <v>4</v>
      </c>
      <c r="N172" s="636">
        <v>3834.2808031251302</v>
      </c>
    </row>
    <row r="173" spans="1:14" ht="14.4" customHeight="1" x14ac:dyDescent="0.3">
      <c r="A173" s="631" t="s">
        <v>493</v>
      </c>
      <c r="B173" s="632" t="s">
        <v>495</v>
      </c>
      <c r="C173" s="633" t="s">
        <v>509</v>
      </c>
      <c r="D173" s="634" t="s">
        <v>510</v>
      </c>
      <c r="E173" s="633" t="s">
        <v>496</v>
      </c>
      <c r="F173" s="634" t="s">
        <v>497</v>
      </c>
      <c r="G173" s="633" t="s">
        <v>869</v>
      </c>
      <c r="H173" s="633" t="s">
        <v>954</v>
      </c>
      <c r="I173" s="633" t="s">
        <v>955</v>
      </c>
      <c r="J173" s="633" t="s">
        <v>956</v>
      </c>
      <c r="K173" s="633" t="s">
        <v>957</v>
      </c>
      <c r="L173" s="635">
        <v>194.84478814797109</v>
      </c>
      <c r="M173" s="635">
        <v>4</v>
      </c>
      <c r="N173" s="636">
        <v>779.37915259188435</v>
      </c>
    </row>
    <row r="174" spans="1:14" ht="14.4" customHeight="1" x14ac:dyDescent="0.3">
      <c r="A174" s="631" t="s">
        <v>493</v>
      </c>
      <c r="B174" s="632" t="s">
        <v>495</v>
      </c>
      <c r="C174" s="633" t="s">
        <v>509</v>
      </c>
      <c r="D174" s="634" t="s">
        <v>510</v>
      </c>
      <c r="E174" s="633" t="s">
        <v>496</v>
      </c>
      <c r="F174" s="634" t="s">
        <v>497</v>
      </c>
      <c r="G174" s="633" t="s">
        <v>869</v>
      </c>
      <c r="H174" s="633" t="s">
        <v>1108</v>
      </c>
      <c r="I174" s="633" t="s">
        <v>1109</v>
      </c>
      <c r="J174" s="633" t="s">
        <v>1110</v>
      </c>
      <c r="K174" s="633" t="s">
        <v>1111</v>
      </c>
      <c r="L174" s="635">
        <v>162.36000000000001</v>
      </c>
      <c r="M174" s="635">
        <v>2</v>
      </c>
      <c r="N174" s="636">
        <v>324.72000000000003</v>
      </c>
    </row>
    <row r="175" spans="1:14" ht="14.4" customHeight="1" x14ac:dyDescent="0.3">
      <c r="A175" s="631" t="s">
        <v>493</v>
      </c>
      <c r="B175" s="632" t="s">
        <v>495</v>
      </c>
      <c r="C175" s="633" t="s">
        <v>509</v>
      </c>
      <c r="D175" s="634" t="s">
        <v>510</v>
      </c>
      <c r="E175" s="633" t="s">
        <v>496</v>
      </c>
      <c r="F175" s="634" t="s">
        <v>497</v>
      </c>
      <c r="G175" s="633" t="s">
        <v>869</v>
      </c>
      <c r="H175" s="633" t="s">
        <v>1112</v>
      </c>
      <c r="I175" s="633" t="s">
        <v>1113</v>
      </c>
      <c r="J175" s="633" t="s">
        <v>1114</v>
      </c>
      <c r="K175" s="633" t="s">
        <v>1115</v>
      </c>
      <c r="L175" s="635">
        <v>217.01000000000005</v>
      </c>
      <c r="M175" s="635">
        <v>1</v>
      </c>
      <c r="N175" s="636">
        <v>217.01000000000005</v>
      </c>
    </row>
    <row r="176" spans="1:14" ht="14.4" customHeight="1" x14ac:dyDescent="0.3">
      <c r="A176" s="631" t="s">
        <v>493</v>
      </c>
      <c r="B176" s="632" t="s">
        <v>495</v>
      </c>
      <c r="C176" s="633" t="s">
        <v>509</v>
      </c>
      <c r="D176" s="634" t="s">
        <v>510</v>
      </c>
      <c r="E176" s="633" t="s">
        <v>496</v>
      </c>
      <c r="F176" s="634" t="s">
        <v>497</v>
      </c>
      <c r="G176" s="633" t="s">
        <v>869</v>
      </c>
      <c r="H176" s="633" t="s">
        <v>1116</v>
      </c>
      <c r="I176" s="633" t="s">
        <v>1117</v>
      </c>
      <c r="J176" s="633" t="s">
        <v>1118</v>
      </c>
      <c r="K176" s="633" t="s">
        <v>1119</v>
      </c>
      <c r="L176" s="635">
        <v>318.00999999999993</v>
      </c>
      <c r="M176" s="635">
        <v>2</v>
      </c>
      <c r="N176" s="636">
        <v>636.01999999999987</v>
      </c>
    </row>
    <row r="177" spans="1:14" ht="14.4" customHeight="1" x14ac:dyDescent="0.3">
      <c r="A177" s="631" t="s">
        <v>493</v>
      </c>
      <c r="B177" s="632" t="s">
        <v>495</v>
      </c>
      <c r="C177" s="633" t="s">
        <v>509</v>
      </c>
      <c r="D177" s="634" t="s">
        <v>510</v>
      </c>
      <c r="E177" s="633" t="s">
        <v>496</v>
      </c>
      <c r="F177" s="634" t="s">
        <v>497</v>
      </c>
      <c r="G177" s="633" t="s">
        <v>869</v>
      </c>
      <c r="H177" s="633" t="s">
        <v>1120</v>
      </c>
      <c r="I177" s="633" t="s">
        <v>1121</v>
      </c>
      <c r="J177" s="633" t="s">
        <v>1122</v>
      </c>
      <c r="K177" s="633" t="s">
        <v>1123</v>
      </c>
      <c r="L177" s="635">
        <v>1428.53</v>
      </c>
      <c r="M177" s="635">
        <v>2</v>
      </c>
      <c r="N177" s="636">
        <v>2857.06</v>
      </c>
    </row>
    <row r="178" spans="1:14" ht="14.4" customHeight="1" x14ac:dyDescent="0.3">
      <c r="A178" s="631" t="s">
        <v>493</v>
      </c>
      <c r="B178" s="632" t="s">
        <v>495</v>
      </c>
      <c r="C178" s="633" t="s">
        <v>509</v>
      </c>
      <c r="D178" s="634" t="s">
        <v>510</v>
      </c>
      <c r="E178" s="633" t="s">
        <v>496</v>
      </c>
      <c r="F178" s="634" t="s">
        <v>497</v>
      </c>
      <c r="G178" s="633" t="s">
        <v>869</v>
      </c>
      <c r="H178" s="633" t="s">
        <v>1124</v>
      </c>
      <c r="I178" s="633" t="s">
        <v>1125</v>
      </c>
      <c r="J178" s="633" t="s">
        <v>1126</v>
      </c>
      <c r="K178" s="633" t="s">
        <v>1127</v>
      </c>
      <c r="L178" s="635">
        <v>533.05658451825002</v>
      </c>
      <c r="M178" s="635">
        <v>1</v>
      </c>
      <c r="N178" s="636">
        <v>533.05658451825002</v>
      </c>
    </row>
    <row r="179" spans="1:14" ht="14.4" customHeight="1" x14ac:dyDescent="0.3">
      <c r="A179" s="631" t="s">
        <v>493</v>
      </c>
      <c r="B179" s="632" t="s">
        <v>495</v>
      </c>
      <c r="C179" s="633" t="s">
        <v>509</v>
      </c>
      <c r="D179" s="634" t="s">
        <v>510</v>
      </c>
      <c r="E179" s="633" t="s">
        <v>496</v>
      </c>
      <c r="F179" s="634" t="s">
        <v>497</v>
      </c>
      <c r="G179" s="633" t="s">
        <v>869</v>
      </c>
      <c r="H179" s="633" t="s">
        <v>1128</v>
      </c>
      <c r="I179" s="633" t="s">
        <v>1129</v>
      </c>
      <c r="J179" s="633" t="s">
        <v>1130</v>
      </c>
      <c r="K179" s="633" t="s">
        <v>1131</v>
      </c>
      <c r="L179" s="635">
        <v>1819.08</v>
      </c>
      <c r="M179" s="635">
        <v>1</v>
      </c>
      <c r="N179" s="636">
        <v>1819.08</v>
      </c>
    </row>
    <row r="180" spans="1:14" ht="14.4" customHeight="1" x14ac:dyDescent="0.3">
      <c r="A180" s="631" t="s">
        <v>493</v>
      </c>
      <c r="B180" s="632" t="s">
        <v>495</v>
      </c>
      <c r="C180" s="633" t="s">
        <v>511</v>
      </c>
      <c r="D180" s="634" t="s">
        <v>512</v>
      </c>
      <c r="E180" s="633" t="s">
        <v>496</v>
      </c>
      <c r="F180" s="634" t="s">
        <v>497</v>
      </c>
      <c r="G180" s="633"/>
      <c r="H180" s="633" t="s">
        <v>1132</v>
      </c>
      <c r="I180" s="633" t="s">
        <v>1133</v>
      </c>
      <c r="J180" s="633" t="s">
        <v>1134</v>
      </c>
      <c r="K180" s="633" t="s">
        <v>981</v>
      </c>
      <c r="L180" s="635">
        <v>164.97</v>
      </c>
      <c r="M180" s="635">
        <v>1</v>
      </c>
      <c r="N180" s="636">
        <v>164.97</v>
      </c>
    </row>
    <row r="181" spans="1:14" ht="14.4" customHeight="1" x14ac:dyDescent="0.3">
      <c r="A181" s="631" t="s">
        <v>493</v>
      </c>
      <c r="B181" s="632" t="s">
        <v>495</v>
      </c>
      <c r="C181" s="633" t="s">
        <v>511</v>
      </c>
      <c r="D181" s="634" t="s">
        <v>512</v>
      </c>
      <c r="E181" s="633" t="s">
        <v>496</v>
      </c>
      <c r="F181" s="634" t="s">
        <v>497</v>
      </c>
      <c r="G181" s="633"/>
      <c r="H181" s="633" t="s">
        <v>1025</v>
      </c>
      <c r="I181" s="633" t="s">
        <v>1026</v>
      </c>
      <c r="J181" s="633" t="s">
        <v>1027</v>
      </c>
      <c r="K181" s="633" t="s">
        <v>1028</v>
      </c>
      <c r="L181" s="635">
        <v>192.14967824262646</v>
      </c>
      <c r="M181" s="635">
        <v>4</v>
      </c>
      <c r="N181" s="636">
        <v>768.59871297050586</v>
      </c>
    </row>
    <row r="182" spans="1:14" ht="14.4" customHeight="1" x14ac:dyDescent="0.3">
      <c r="A182" s="631" t="s">
        <v>493</v>
      </c>
      <c r="B182" s="632" t="s">
        <v>495</v>
      </c>
      <c r="C182" s="633" t="s">
        <v>511</v>
      </c>
      <c r="D182" s="634" t="s">
        <v>512</v>
      </c>
      <c r="E182" s="633" t="s">
        <v>496</v>
      </c>
      <c r="F182" s="634" t="s">
        <v>497</v>
      </c>
      <c r="G182" s="633"/>
      <c r="H182" s="633" t="s">
        <v>1135</v>
      </c>
      <c r="I182" s="633" t="s">
        <v>1136</v>
      </c>
      <c r="J182" s="633" t="s">
        <v>1137</v>
      </c>
      <c r="K182" s="633" t="s">
        <v>1138</v>
      </c>
      <c r="L182" s="635">
        <v>373.9</v>
      </c>
      <c r="M182" s="635">
        <v>1</v>
      </c>
      <c r="N182" s="636">
        <v>373.9</v>
      </c>
    </row>
    <row r="183" spans="1:14" ht="14.4" customHeight="1" x14ac:dyDescent="0.3">
      <c r="A183" s="631" t="s">
        <v>493</v>
      </c>
      <c r="B183" s="632" t="s">
        <v>495</v>
      </c>
      <c r="C183" s="633" t="s">
        <v>511</v>
      </c>
      <c r="D183" s="634" t="s">
        <v>512</v>
      </c>
      <c r="E183" s="633" t="s">
        <v>496</v>
      </c>
      <c r="F183" s="634" t="s">
        <v>497</v>
      </c>
      <c r="G183" s="633"/>
      <c r="H183" s="633" t="s">
        <v>1032</v>
      </c>
      <c r="I183" s="633" t="s">
        <v>1032</v>
      </c>
      <c r="J183" s="633" t="s">
        <v>1033</v>
      </c>
      <c r="K183" s="633" t="s">
        <v>1034</v>
      </c>
      <c r="L183" s="635">
        <v>1481.8600000000004</v>
      </c>
      <c r="M183" s="635">
        <v>1</v>
      </c>
      <c r="N183" s="636">
        <v>1481.8600000000004</v>
      </c>
    </row>
    <row r="184" spans="1:14" ht="14.4" customHeight="1" x14ac:dyDescent="0.3">
      <c r="A184" s="631" t="s">
        <v>493</v>
      </c>
      <c r="B184" s="632" t="s">
        <v>495</v>
      </c>
      <c r="C184" s="633" t="s">
        <v>511</v>
      </c>
      <c r="D184" s="634" t="s">
        <v>512</v>
      </c>
      <c r="E184" s="633" t="s">
        <v>496</v>
      </c>
      <c r="F184" s="634" t="s">
        <v>497</v>
      </c>
      <c r="G184" s="633" t="s">
        <v>528</v>
      </c>
      <c r="H184" s="633" t="s">
        <v>529</v>
      </c>
      <c r="I184" s="633" t="s">
        <v>529</v>
      </c>
      <c r="J184" s="633" t="s">
        <v>530</v>
      </c>
      <c r="K184" s="633" t="s">
        <v>531</v>
      </c>
      <c r="L184" s="635">
        <v>179.39999999999998</v>
      </c>
      <c r="M184" s="635">
        <v>2</v>
      </c>
      <c r="N184" s="636">
        <v>358.79999999999995</v>
      </c>
    </row>
    <row r="185" spans="1:14" ht="14.4" customHeight="1" x14ac:dyDescent="0.3">
      <c r="A185" s="631" t="s">
        <v>493</v>
      </c>
      <c r="B185" s="632" t="s">
        <v>495</v>
      </c>
      <c r="C185" s="633" t="s">
        <v>511</v>
      </c>
      <c r="D185" s="634" t="s">
        <v>512</v>
      </c>
      <c r="E185" s="633" t="s">
        <v>496</v>
      </c>
      <c r="F185" s="634" t="s">
        <v>497</v>
      </c>
      <c r="G185" s="633" t="s">
        <v>528</v>
      </c>
      <c r="H185" s="633" t="s">
        <v>1139</v>
      </c>
      <c r="I185" s="633" t="s">
        <v>1139</v>
      </c>
      <c r="J185" s="633" t="s">
        <v>1140</v>
      </c>
      <c r="K185" s="633" t="s">
        <v>1141</v>
      </c>
      <c r="L185" s="635">
        <v>897.06</v>
      </c>
      <c r="M185" s="635">
        <v>1</v>
      </c>
      <c r="N185" s="636">
        <v>897.06</v>
      </c>
    </row>
    <row r="186" spans="1:14" ht="14.4" customHeight="1" x14ac:dyDescent="0.3">
      <c r="A186" s="631" t="s">
        <v>493</v>
      </c>
      <c r="B186" s="632" t="s">
        <v>495</v>
      </c>
      <c r="C186" s="633" t="s">
        <v>511</v>
      </c>
      <c r="D186" s="634" t="s">
        <v>512</v>
      </c>
      <c r="E186" s="633" t="s">
        <v>496</v>
      </c>
      <c r="F186" s="634" t="s">
        <v>497</v>
      </c>
      <c r="G186" s="633" t="s">
        <v>528</v>
      </c>
      <c r="H186" s="633" t="s">
        <v>1142</v>
      </c>
      <c r="I186" s="633" t="s">
        <v>1142</v>
      </c>
      <c r="J186" s="633" t="s">
        <v>530</v>
      </c>
      <c r="K186" s="633" t="s">
        <v>1143</v>
      </c>
      <c r="L186" s="635">
        <v>97.18</v>
      </c>
      <c r="M186" s="635">
        <v>1</v>
      </c>
      <c r="N186" s="636">
        <v>97.18</v>
      </c>
    </row>
    <row r="187" spans="1:14" ht="14.4" customHeight="1" x14ac:dyDescent="0.3">
      <c r="A187" s="631" t="s">
        <v>493</v>
      </c>
      <c r="B187" s="632" t="s">
        <v>495</v>
      </c>
      <c r="C187" s="633" t="s">
        <v>511</v>
      </c>
      <c r="D187" s="634" t="s">
        <v>512</v>
      </c>
      <c r="E187" s="633" t="s">
        <v>496</v>
      </c>
      <c r="F187" s="634" t="s">
        <v>497</v>
      </c>
      <c r="G187" s="633" t="s">
        <v>528</v>
      </c>
      <c r="H187" s="633" t="s">
        <v>535</v>
      </c>
      <c r="I187" s="633" t="s">
        <v>536</v>
      </c>
      <c r="J187" s="633" t="s">
        <v>537</v>
      </c>
      <c r="K187" s="633" t="s">
        <v>538</v>
      </c>
      <c r="L187" s="635">
        <v>40.069711667664798</v>
      </c>
      <c r="M187" s="635">
        <v>1</v>
      </c>
      <c r="N187" s="636">
        <v>40.069711667664798</v>
      </c>
    </row>
    <row r="188" spans="1:14" ht="14.4" customHeight="1" x14ac:dyDescent="0.3">
      <c r="A188" s="631" t="s">
        <v>493</v>
      </c>
      <c r="B188" s="632" t="s">
        <v>495</v>
      </c>
      <c r="C188" s="633" t="s">
        <v>511</v>
      </c>
      <c r="D188" s="634" t="s">
        <v>512</v>
      </c>
      <c r="E188" s="633" t="s">
        <v>496</v>
      </c>
      <c r="F188" s="634" t="s">
        <v>497</v>
      </c>
      <c r="G188" s="633" t="s">
        <v>528</v>
      </c>
      <c r="H188" s="633" t="s">
        <v>1144</v>
      </c>
      <c r="I188" s="633" t="s">
        <v>1145</v>
      </c>
      <c r="J188" s="633" t="s">
        <v>545</v>
      </c>
      <c r="K188" s="633" t="s">
        <v>1146</v>
      </c>
      <c r="L188" s="635">
        <v>106.05021346915346</v>
      </c>
      <c r="M188" s="635">
        <v>1</v>
      </c>
      <c r="N188" s="636">
        <v>106.05021346915346</v>
      </c>
    </row>
    <row r="189" spans="1:14" ht="14.4" customHeight="1" x14ac:dyDescent="0.3">
      <c r="A189" s="631" t="s">
        <v>493</v>
      </c>
      <c r="B189" s="632" t="s">
        <v>495</v>
      </c>
      <c r="C189" s="633" t="s">
        <v>511</v>
      </c>
      <c r="D189" s="634" t="s">
        <v>512</v>
      </c>
      <c r="E189" s="633" t="s">
        <v>496</v>
      </c>
      <c r="F189" s="634" t="s">
        <v>497</v>
      </c>
      <c r="G189" s="633" t="s">
        <v>528</v>
      </c>
      <c r="H189" s="633" t="s">
        <v>1147</v>
      </c>
      <c r="I189" s="633" t="s">
        <v>1148</v>
      </c>
      <c r="J189" s="633" t="s">
        <v>1149</v>
      </c>
      <c r="K189" s="633" t="s">
        <v>1150</v>
      </c>
      <c r="L189" s="635">
        <v>42.399926543453702</v>
      </c>
      <c r="M189" s="635">
        <v>1</v>
      </c>
      <c r="N189" s="636">
        <v>42.399926543453702</v>
      </c>
    </row>
    <row r="190" spans="1:14" ht="14.4" customHeight="1" x14ac:dyDescent="0.3">
      <c r="A190" s="631" t="s">
        <v>493</v>
      </c>
      <c r="B190" s="632" t="s">
        <v>495</v>
      </c>
      <c r="C190" s="633" t="s">
        <v>511</v>
      </c>
      <c r="D190" s="634" t="s">
        <v>512</v>
      </c>
      <c r="E190" s="633" t="s">
        <v>496</v>
      </c>
      <c r="F190" s="634" t="s">
        <v>497</v>
      </c>
      <c r="G190" s="633" t="s">
        <v>528</v>
      </c>
      <c r="H190" s="633" t="s">
        <v>1151</v>
      </c>
      <c r="I190" s="633" t="s">
        <v>1152</v>
      </c>
      <c r="J190" s="633" t="s">
        <v>1153</v>
      </c>
      <c r="K190" s="633" t="s">
        <v>1154</v>
      </c>
      <c r="L190" s="635">
        <v>77.300091199816066</v>
      </c>
      <c r="M190" s="635">
        <v>1</v>
      </c>
      <c r="N190" s="636">
        <v>77.300091199816066</v>
      </c>
    </row>
    <row r="191" spans="1:14" ht="14.4" customHeight="1" x14ac:dyDescent="0.3">
      <c r="A191" s="631" t="s">
        <v>493</v>
      </c>
      <c r="B191" s="632" t="s">
        <v>495</v>
      </c>
      <c r="C191" s="633" t="s">
        <v>511</v>
      </c>
      <c r="D191" s="634" t="s">
        <v>512</v>
      </c>
      <c r="E191" s="633" t="s">
        <v>496</v>
      </c>
      <c r="F191" s="634" t="s">
        <v>497</v>
      </c>
      <c r="G191" s="633" t="s">
        <v>528</v>
      </c>
      <c r="H191" s="633" t="s">
        <v>1155</v>
      </c>
      <c r="I191" s="633" t="s">
        <v>1156</v>
      </c>
      <c r="J191" s="633" t="s">
        <v>1157</v>
      </c>
      <c r="K191" s="633" t="s">
        <v>1158</v>
      </c>
      <c r="L191" s="635">
        <v>60.84</v>
      </c>
      <c r="M191" s="635">
        <v>1</v>
      </c>
      <c r="N191" s="636">
        <v>60.84</v>
      </c>
    </row>
    <row r="192" spans="1:14" ht="14.4" customHeight="1" x14ac:dyDescent="0.3">
      <c r="A192" s="631" t="s">
        <v>493</v>
      </c>
      <c r="B192" s="632" t="s">
        <v>495</v>
      </c>
      <c r="C192" s="633" t="s">
        <v>511</v>
      </c>
      <c r="D192" s="634" t="s">
        <v>512</v>
      </c>
      <c r="E192" s="633" t="s">
        <v>496</v>
      </c>
      <c r="F192" s="634" t="s">
        <v>497</v>
      </c>
      <c r="G192" s="633" t="s">
        <v>528</v>
      </c>
      <c r="H192" s="633" t="s">
        <v>551</v>
      </c>
      <c r="I192" s="633" t="s">
        <v>552</v>
      </c>
      <c r="J192" s="633" t="s">
        <v>553</v>
      </c>
      <c r="K192" s="633" t="s">
        <v>554</v>
      </c>
      <c r="L192" s="635">
        <v>41.999999999999986</v>
      </c>
      <c r="M192" s="635">
        <v>5</v>
      </c>
      <c r="N192" s="636">
        <v>209.99999999999994</v>
      </c>
    </row>
    <row r="193" spans="1:14" ht="14.4" customHeight="1" x14ac:dyDescent="0.3">
      <c r="A193" s="631" t="s">
        <v>493</v>
      </c>
      <c r="B193" s="632" t="s">
        <v>495</v>
      </c>
      <c r="C193" s="633" t="s">
        <v>511</v>
      </c>
      <c r="D193" s="634" t="s">
        <v>512</v>
      </c>
      <c r="E193" s="633" t="s">
        <v>496</v>
      </c>
      <c r="F193" s="634" t="s">
        <v>497</v>
      </c>
      <c r="G193" s="633" t="s">
        <v>528</v>
      </c>
      <c r="H193" s="633" t="s">
        <v>1159</v>
      </c>
      <c r="I193" s="633" t="s">
        <v>1160</v>
      </c>
      <c r="J193" s="633" t="s">
        <v>1161</v>
      </c>
      <c r="K193" s="633" t="s">
        <v>1162</v>
      </c>
      <c r="L193" s="635">
        <v>60.86999999999999</v>
      </c>
      <c r="M193" s="635">
        <v>1</v>
      </c>
      <c r="N193" s="636">
        <v>60.86999999999999</v>
      </c>
    </row>
    <row r="194" spans="1:14" ht="14.4" customHeight="1" x14ac:dyDescent="0.3">
      <c r="A194" s="631" t="s">
        <v>493</v>
      </c>
      <c r="B194" s="632" t="s">
        <v>495</v>
      </c>
      <c r="C194" s="633" t="s">
        <v>511</v>
      </c>
      <c r="D194" s="634" t="s">
        <v>512</v>
      </c>
      <c r="E194" s="633" t="s">
        <v>496</v>
      </c>
      <c r="F194" s="634" t="s">
        <v>497</v>
      </c>
      <c r="G194" s="633" t="s">
        <v>528</v>
      </c>
      <c r="H194" s="633" t="s">
        <v>1163</v>
      </c>
      <c r="I194" s="633" t="s">
        <v>1164</v>
      </c>
      <c r="J194" s="633" t="s">
        <v>1165</v>
      </c>
      <c r="K194" s="633" t="s">
        <v>550</v>
      </c>
      <c r="L194" s="635">
        <v>67.47</v>
      </c>
      <c r="M194" s="635">
        <v>1</v>
      </c>
      <c r="N194" s="636">
        <v>67.47</v>
      </c>
    </row>
    <row r="195" spans="1:14" ht="14.4" customHeight="1" x14ac:dyDescent="0.3">
      <c r="A195" s="631" t="s">
        <v>493</v>
      </c>
      <c r="B195" s="632" t="s">
        <v>495</v>
      </c>
      <c r="C195" s="633" t="s">
        <v>511</v>
      </c>
      <c r="D195" s="634" t="s">
        <v>512</v>
      </c>
      <c r="E195" s="633" t="s">
        <v>496</v>
      </c>
      <c r="F195" s="634" t="s">
        <v>497</v>
      </c>
      <c r="G195" s="633" t="s">
        <v>528</v>
      </c>
      <c r="H195" s="633" t="s">
        <v>1166</v>
      </c>
      <c r="I195" s="633" t="s">
        <v>1167</v>
      </c>
      <c r="J195" s="633" t="s">
        <v>1168</v>
      </c>
      <c r="K195" s="633" t="s">
        <v>1169</v>
      </c>
      <c r="L195" s="635">
        <v>59.199999999999989</v>
      </c>
      <c r="M195" s="635">
        <v>2</v>
      </c>
      <c r="N195" s="636">
        <v>118.39999999999998</v>
      </c>
    </row>
    <row r="196" spans="1:14" ht="14.4" customHeight="1" x14ac:dyDescent="0.3">
      <c r="A196" s="631" t="s">
        <v>493</v>
      </c>
      <c r="B196" s="632" t="s">
        <v>495</v>
      </c>
      <c r="C196" s="633" t="s">
        <v>511</v>
      </c>
      <c r="D196" s="634" t="s">
        <v>512</v>
      </c>
      <c r="E196" s="633" t="s">
        <v>496</v>
      </c>
      <c r="F196" s="634" t="s">
        <v>497</v>
      </c>
      <c r="G196" s="633" t="s">
        <v>528</v>
      </c>
      <c r="H196" s="633" t="s">
        <v>577</v>
      </c>
      <c r="I196" s="633" t="s">
        <v>578</v>
      </c>
      <c r="J196" s="633" t="s">
        <v>579</v>
      </c>
      <c r="K196" s="633" t="s">
        <v>580</v>
      </c>
      <c r="L196" s="635">
        <v>42.09</v>
      </c>
      <c r="M196" s="635">
        <v>2</v>
      </c>
      <c r="N196" s="636">
        <v>84.18</v>
      </c>
    </row>
    <row r="197" spans="1:14" ht="14.4" customHeight="1" x14ac:dyDescent="0.3">
      <c r="A197" s="631" t="s">
        <v>493</v>
      </c>
      <c r="B197" s="632" t="s">
        <v>495</v>
      </c>
      <c r="C197" s="633" t="s">
        <v>511</v>
      </c>
      <c r="D197" s="634" t="s">
        <v>512</v>
      </c>
      <c r="E197" s="633" t="s">
        <v>496</v>
      </c>
      <c r="F197" s="634" t="s">
        <v>497</v>
      </c>
      <c r="G197" s="633" t="s">
        <v>528</v>
      </c>
      <c r="H197" s="633" t="s">
        <v>585</v>
      </c>
      <c r="I197" s="633" t="s">
        <v>586</v>
      </c>
      <c r="J197" s="633" t="s">
        <v>587</v>
      </c>
      <c r="K197" s="633" t="s">
        <v>588</v>
      </c>
      <c r="L197" s="635">
        <v>265.14000000000004</v>
      </c>
      <c r="M197" s="635">
        <v>1</v>
      </c>
      <c r="N197" s="636">
        <v>265.14000000000004</v>
      </c>
    </row>
    <row r="198" spans="1:14" ht="14.4" customHeight="1" x14ac:dyDescent="0.3">
      <c r="A198" s="631" t="s">
        <v>493</v>
      </c>
      <c r="B198" s="632" t="s">
        <v>495</v>
      </c>
      <c r="C198" s="633" t="s">
        <v>511</v>
      </c>
      <c r="D198" s="634" t="s">
        <v>512</v>
      </c>
      <c r="E198" s="633" t="s">
        <v>496</v>
      </c>
      <c r="F198" s="634" t="s">
        <v>497</v>
      </c>
      <c r="G198" s="633" t="s">
        <v>528</v>
      </c>
      <c r="H198" s="633" t="s">
        <v>1170</v>
      </c>
      <c r="I198" s="633" t="s">
        <v>1171</v>
      </c>
      <c r="J198" s="633" t="s">
        <v>1172</v>
      </c>
      <c r="K198" s="633" t="s">
        <v>1173</v>
      </c>
      <c r="L198" s="635">
        <v>42.244285714285716</v>
      </c>
      <c r="M198" s="635">
        <v>7</v>
      </c>
      <c r="N198" s="636">
        <v>295.71000000000004</v>
      </c>
    </row>
    <row r="199" spans="1:14" ht="14.4" customHeight="1" x14ac:dyDescent="0.3">
      <c r="A199" s="631" t="s">
        <v>493</v>
      </c>
      <c r="B199" s="632" t="s">
        <v>495</v>
      </c>
      <c r="C199" s="633" t="s">
        <v>511</v>
      </c>
      <c r="D199" s="634" t="s">
        <v>512</v>
      </c>
      <c r="E199" s="633" t="s">
        <v>496</v>
      </c>
      <c r="F199" s="634" t="s">
        <v>497</v>
      </c>
      <c r="G199" s="633" t="s">
        <v>528</v>
      </c>
      <c r="H199" s="633" t="s">
        <v>593</v>
      </c>
      <c r="I199" s="633" t="s">
        <v>594</v>
      </c>
      <c r="J199" s="633" t="s">
        <v>595</v>
      </c>
      <c r="K199" s="633" t="s">
        <v>596</v>
      </c>
      <c r="L199" s="635">
        <v>237.829587967679</v>
      </c>
      <c r="M199" s="635">
        <v>1</v>
      </c>
      <c r="N199" s="636">
        <v>237.829587967679</v>
      </c>
    </row>
    <row r="200" spans="1:14" ht="14.4" customHeight="1" x14ac:dyDescent="0.3">
      <c r="A200" s="631" t="s">
        <v>493</v>
      </c>
      <c r="B200" s="632" t="s">
        <v>495</v>
      </c>
      <c r="C200" s="633" t="s">
        <v>511</v>
      </c>
      <c r="D200" s="634" t="s">
        <v>512</v>
      </c>
      <c r="E200" s="633" t="s">
        <v>496</v>
      </c>
      <c r="F200" s="634" t="s">
        <v>497</v>
      </c>
      <c r="G200" s="633" t="s">
        <v>528</v>
      </c>
      <c r="H200" s="633" t="s">
        <v>1174</v>
      </c>
      <c r="I200" s="633" t="s">
        <v>1175</v>
      </c>
      <c r="J200" s="633" t="s">
        <v>1176</v>
      </c>
      <c r="K200" s="633" t="s">
        <v>1177</v>
      </c>
      <c r="L200" s="635">
        <v>165.199482714189</v>
      </c>
      <c r="M200" s="635">
        <v>1</v>
      </c>
      <c r="N200" s="636">
        <v>165.199482714189</v>
      </c>
    </row>
    <row r="201" spans="1:14" ht="14.4" customHeight="1" x14ac:dyDescent="0.3">
      <c r="A201" s="631" t="s">
        <v>493</v>
      </c>
      <c r="B201" s="632" t="s">
        <v>495</v>
      </c>
      <c r="C201" s="633" t="s">
        <v>511</v>
      </c>
      <c r="D201" s="634" t="s">
        <v>512</v>
      </c>
      <c r="E201" s="633" t="s">
        <v>496</v>
      </c>
      <c r="F201" s="634" t="s">
        <v>497</v>
      </c>
      <c r="G201" s="633" t="s">
        <v>528</v>
      </c>
      <c r="H201" s="633" t="s">
        <v>605</v>
      </c>
      <c r="I201" s="633" t="s">
        <v>606</v>
      </c>
      <c r="J201" s="633" t="s">
        <v>607</v>
      </c>
      <c r="K201" s="633" t="s">
        <v>608</v>
      </c>
      <c r="L201" s="635">
        <v>76.919871504530349</v>
      </c>
      <c r="M201" s="635">
        <v>3</v>
      </c>
      <c r="N201" s="636">
        <v>230.75961451359103</v>
      </c>
    </row>
    <row r="202" spans="1:14" ht="14.4" customHeight="1" x14ac:dyDescent="0.3">
      <c r="A202" s="631" t="s">
        <v>493</v>
      </c>
      <c r="B202" s="632" t="s">
        <v>495</v>
      </c>
      <c r="C202" s="633" t="s">
        <v>511</v>
      </c>
      <c r="D202" s="634" t="s">
        <v>512</v>
      </c>
      <c r="E202" s="633" t="s">
        <v>496</v>
      </c>
      <c r="F202" s="634" t="s">
        <v>497</v>
      </c>
      <c r="G202" s="633" t="s">
        <v>528</v>
      </c>
      <c r="H202" s="633" t="s">
        <v>1178</v>
      </c>
      <c r="I202" s="633" t="s">
        <v>1179</v>
      </c>
      <c r="J202" s="633" t="s">
        <v>852</v>
      </c>
      <c r="K202" s="633" t="s">
        <v>1180</v>
      </c>
      <c r="L202" s="635">
        <v>45.999960153288598</v>
      </c>
      <c r="M202" s="635">
        <v>2</v>
      </c>
      <c r="N202" s="636">
        <v>91.999920306577195</v>
      </c>
    </row>
    <row r="203" spans="1:14" ht="14.4" customHeight="1" x14ac:dyDescent="0.3">
      <c r="A203" s="631" t="s">
        <v>493</v>
      </c>
      <c r="B203" s="632" t="s">
        <v>495</v>
      </c>
      <c r="C203" s="633" t="s">
        <v>511</v>
      </c>
      <c r="D203" s="634" t="s">
        <v>512</v>
      </c>
      <c r="E203" s="633" t="s">
        <v>496</v>
      </c>
      <c r="F203" s="634" t="s">
        <v>497</v>
      </c>
      <c r="G203" s="633" t="s">
        <v>528</v>
      </c>
      <c r="H203" s="633" t="s">
        <v>613</v>
      </c>
      <c r="I203" s="633" t="s">
        <v>614</v>
      </c>
      <c r="J203" s="633" t="s">
        <v>571</v>
      </c>
      <c r="K203" s="633" t="s">
        <v>615</v>
      </c>
      <c r="L203" s="635">
        <v>22.479999999999997</v>
      </c>
      <c r="M203" s="635">
        <v>2</v>
      </c>
      <c r="N203" s="636">
        <v>44.959999999999994</v>
      </c>
    </row>
    <row r="204" spans="1:14" ht="14.4" customHeight="1" x14ac:dyDescent="0.3">
      <c r="A204" s="631" t="s">
        <v>493</v>
      </c>
      <c r="B204" s="632" t="s">
        <v>495</v>
      </c>
      <c r="C204" s="633" t="s">
        <v>511</v>
      </c>
      <c r="D204" s="634" t="s">
        <v>512</v>
      </c>
      <c r="E204" s="633" t="s">
        <v>496</v>
      </c>
      <c r="F204" s="634" t="s">
        <v>497</v>
      </c>
      <c r="G204" s="633" t="s">
        <v>528</v>
      </c>
      <c r="H204" s="633" t="s">
        <v>1181</v>
      </c>
      <c r="I204" s="633" t="s">
        <v>1182</v>
      </c>
      <c r="J204" s="633" t="s">
        <v>1183</v>
      </c>
      <c r="K204" s="633" t="s">
        <v>1184</v>
      </c>
      <c r="L204" s="635">
        <v>103.47</v>
      </c>
      <c r="M204" s="635">
        <v>1</v>
      </c>
      <c r="N204" s="636">
        <v>103.47</v>
      </c>
    </row>
    <row r="205" spans="1:14" ht="14.4" customHeight="1" x14ac:dyDescent="0.3">
      <c r="A205" s="631" t="s">
        <v>493</v>
      </c>
      <c r="B205" s="632" t="s">
        <v>495</v>
      </c>
      <c r="C205" s="633" t="s">
        <v>511</v>
      </c>
      <c r="D205" s="634" t="s">
        <v>512</v>
      </c>
      <c r="E205" s="633" t="s">
        <v>496</v>
      </c>
      <c r="F205" s="634" t="s">
        <v>497</v>
      </c>
      <c r="G205" s="633" t="s">
        <v>528</v>
      </c>
      <c r="H205" s="633" t="s">
        <v>1185</v>
      </c>
      <c r="I205" s="633" t="s">
        <v>1186</v>
      </c>
      <c r="J205" s="633" t="s">
        <v>1187</v>
      </c>
      <c r="K205" s="633" t="s">
        <v>1188</v>
      </c>
      <c r="L205" s="635">
        <v>68.089803533552455</v>
      </c>
      <c r="M205" s="635">
        <v>1</v>
      </c>
      <c r="N205" s="636">
        <v>68.089803533552455</v>
      </c>
    </row>
    <row r="206" spans="1:14" ht="14.4" customHeight="1" x14ac:dyDescent="0.3">
      <c r="A206" s="631" t="s">
        <v>493</v>
      </c>
      <c r="B206" s="632" t="s">
        <v>495</v>
      </c>
      <c r="C206" s="633" t="s">
        <v>511</v>
      </c>
      <c r="D206" s="634" t="s">
        <v>512</v>
      </c>
      <c r="E206" s="633" t="s">
        <v>496</v>
      </c>
      <c r="F206" s="634" t="s">
        <v>497</v>
      </c>
      <c r="G206" s="633" t="s">
        <v>528</v>
      </c>
      <c r="H206" s="633" t="s">
        <v>1189</v>
      </c>
      <c r="I206" s="633" t="s">
        <v>1190</v>
      </c>
      <c r="J206" s="633" t="s">
        <v>1191</v>
      </c>
      <c r="K206" s="633" t="s">
        <v>1192</v>
      </c>
      <c r="L206" s="635">
        <v>121.30999999999996</v>
      </c>
      <c r="M206" s="635">
        <v>1</v>
      </c>
      <c r="N206" s="636">
        <v>121.30999999999996</v>
      </c>
    </row>
    <row r="207" spans="1:14" ht="14.4" customHeight="1" x14ac:dyDescent="0.3">
      <c r="A207" s="631" t="s">
        <v>493</v>
      </c>
      <c r="B207" s="632" t="s">
        <v>495</v>
      </c>
      <c r="C207" s="633" t="s">
        <v>511</v>
      </c>
      <c r="D207" s="634" t="s">
        <v>512</v>
      </c>
      <c r="E207" s="633" t="s">
        <v>496</v>
      </c>
      <c r="F207" s="634" t="s">
        <v>497</v>
      </c>
      <c r="G207" s="633" t="s">
        <v>528</v>
      </c>
      <c r="H207" s="633" t="s">
        <v>1193</v>
      </c>
      <c r="I207" s="633" t="s">
        <v>1194</v>
      </c>
      <c r="J207" s="633" t="s">
        <v>1195</v>
      </c>
      <c r="K207" s="633" t="s">
        <v>1196</v>
      </c>
      <c r="L207" s="635">
        <v>134.63</v>
      </c>
      <c r="M207" s="635">
        <v>1</v>
      </c>
      <c r="N207" s="636">
        <v>134.63</v>
      </c>
    </row>
    <row r="208" spans="1:14" ht="14.4" customHeight="1" x14ac:dyDescent="0.3">
      <c r="A208" s="631" t="s">
        <v>493</v>
      </c>
      <c r="B208" s="632" t="s">
        <v>495</v>
      </c>
      <c r="C208" s="633" t="s">
        <v>511</v>
      </c>
      <c r="D208" s="634" t="s">
        <v>512</v>
      </c>
      <c r="E208" s="633" t="s">
        <v>496</v>
      </c>
      <c r="F208" s="634" t="s">
        <v>497</v>
      </c>
      <c r="G208" s="633" t="s">
        <v>528</v>
      </c>
      <c r="H208" s="633" t="s">
        <v>1197</v>
      </c>
      <c r="I208" s="633" t="s">
        <v>1198</v>
      </c>
      <c r="J208" s="633" t="s">
        <v>1199</v>
      </c>
      <c r="K208" s="633" t="s">
        <v>1200</v>
      </c>
      <c r="L208" s="635">
        <v>132.81000000000003</v>
      </c>
      <c r="M208" s="635">
        <v>1</v>
      </c>
      <c r="N208" s="636">
        <v>132.81000000000003</v>
      </c>
    </row>
    <row r="209" spans="1:14" ht="14.4" customHeight="1" x14ac:dyDescent="0.3">
      <c r="A209" s="631" t="s">
        <v>493</v>
      </c>
      <c r="B209" s="632" t="s">
        <v>495</v>
      </c>
      <c r="C209" s="633" t="s">
        <v>511</v>
      </c>
      <c r="D209" s="634" t="s">
        <v>512</v>
      </c>
      <c r="E209" s="633" t="s">
        <v>496</v>
      </c>
      <c r="F209" s="634" t="s">
        <v>497</v>
      </c>
      <c r="G209" s="633" t="s">
        <v>528</v>
      </c>
      <c r="H209" s="633" t="s">
        <v>1201</v>
      </c>
      <c r="I209" s="633" t="s">
        <v>1202</v>
      </c>
      <c r="J209" s="633" t="s">
        <v>1203</v>
      </c>
      <c r="K209" s="633" t="s">
        <v>1204</v>
      </c>
      <c r="L209" s="635">
        <v>41.62</v>
      </c>
      <c r="M209" s="635">
        <v>1</v>
      </c>
      <c r="N209" s="636">
        <v>41.62</v>
      </c>
    </row>
    <row r="210" spans="1:14" ht="14.4" customHeight="1" x14ac:dyDescent="0.3">
      <c r="A210" s="631" t="s">
        <v>493</v>
      </c>
      <c r="B210" s="632" t="s">
        <v>495</v>
      </c>
      <c r="C210" s="633" t="s">
        <v>511</v>
      </c>
      <c r="D210" s="634" t="s">
        <v>512</v>
      </c>
      <c r="E210" s="633" t="s">
        <v>496</v>
      </c>
      <c r="F210" s="634" t="s">
        <v>497</v>
      </c>
      <c r="G210" s="633" t="s">
        <v>528</v>
      </c>
      <c r="H210" s="633" t="s">
        <v>635</v>
      </c>
      <c r="I210" s="633" t="s">
        <v>636</v>
      </c>
      <c r="J210" s="633" t="s">
        <v>637</v>
      </c>
      <c r="K210" s="633" t="s">
        <v>638</v>
      </c>
      <c r="L210" s="635">
        <v>75.96867016760757</v>
      </c>
      <c r="M210" s="635">
        <v>1</v>
      </c>
      <c r="N210" s="636">
        <v>75.96867016760757</v>
      </c>
    </row>
    <row r="211" spans="1:14" ht="14.4" customHeight="1" x14ac:dyDescent="0.3">
      <c r="A211" s="631" t="s">
        <v>493</v>
      </c>
      <c r="B211" s="632" t="s">
        <v>495</v>
      </c>
      <c r="C211" s="633" t="s">
        <v>511</v>
      </c>
      <c r="D211" s="634" t="s">
        <v>512</v>
      </c>
      <c r="E211" s="633" t="s">
        <v>496</v>
      </c>
      <c r="F211" s="634" t="s">
        <v>497</v>
      </c>
      <c r="G211" s="633" t="s">
        <v>528</v>
      </c>
      <c r="H211" s="633" t="s">
        <v>1035</v>
      </c>
      <c r="I211" s="633" t="s">
        <v>1036</v>
      </c>
      <c r="J211" s="633" t="s">
        <v>1037</v>
      </c>
      <c r="K211" s="633" t="s">
        <v>1038</v>
      </c>
      <c r="L211" s="635">
        <v>49.967232692873381</v>
      </c>
      <c r="M211" s="635">
        <v>14</v>
      </c>
      <c r="N211" s="636">
        <v>699.54125770022733</v>
      </c>
    </row>
    <row r="212" spans="1:14" ht="14.4" customHeight="1" x14ac:dyDescent="0.3">
      <c r="A212" s="631" t="s">
        <v>493</v>
      </c>
      <c r="B212" s="632" t="s">
        <v>495</v>
      </c>
      <c r="C212" s="633" t="s">
        <v>511</v>
      </c>
      <c r="D212" s="634" t="s">
        <v>512</v>
      </c>
      <c r="E212" s="633" t="s">
        <v>496</v>
      </c>
      <c r="F212" s="634" t="s">
        <v>497</v>
      </c>
      <c r="G212" s="633" t="s">
        <v>528</v>
      </c>
      <c r="H212" s="633" t="s">
        <v>1205</v>
      </c>
      <c r="I212" s="633" t="s">
        <v>1206</v>
      </c>
      <c r="J212" s="633" t="s">
        <v>1207</v>
      </c>
      <c r="K212" s="633" t="s">
        <v>1208</v>
      </c>
      <c r="L212" s="635">
        <v>28.89</v>
      </c>
      <c r="M212" s="635">
        <v>1</v>
      </c>
      <c r="N212" s="636">
        <v>28.89</v>
      </c>
    </row>
    <row r="213" spans="1:14" ht="14.4" customHeight="1" x14ac:dyDescent="0.3">
      <c r="A213" s="631" t="s">
        <v>493</v>
      </c>
      <c r="B213" s="632" t="s">
        <v>495</v>
      </c>
      <c r="C213" s="633" t="s">
        <v>511</v>
      </c>
      <c r="D213" s="634" t="s">
        <v>512</v>
      </c>
      <c r="E213" s="633" t="s">
        <v>496</v>
      </c>
      <c r="F213" s="634" t="s">
        <v>497</v>
      </c>
      <c r="G213" s="633" t="s">
        <v>528</v>
      </c>
      <c r="H213" s="633" t="s">
        <v>639</v>
      </c>
      <c r="I213" s="633" t="s">
        <v>640</v>
      </c>
      <c r="J213" s="633" t="s">
        <v>587</v>
      </c>
      <c r="K213" s="633" t="s">
        <v>641</v>
      </c>
      <c r="L213" s="635">
        <v>167.07026023179219</v>
      </c>
      <c r="M213" s="635">
        <v>2</v>
      </c>
      <c r="N213" s="636">
        <v>334.14052046358438</v>
      </c>
    </row>
    <row r="214" spans="1:14" ht="14.4" customHeight="1" x14ac:dyDescent="0.3">
      <c r="A214" s="631" t="s">
        <v>493</v>
      </c>
      <c r="B214" s="632" t="s">
        <v>495</v>
      </c>
      <c r="C214" s="633" t="s">
        <v>511</v>
      </c>
      <c r="D214" s="634" t="s">
        <v>512</v>
      </c>
      <c r="E214" s="633" t="s">
        <v>496</v>
      </c>
      <c r="F214" s="634" t="s">
        <v>497</v>
      </c>
      <c r="G214" s="633" t="s">
        <v>528</v>
      </c>
      <c r="H214" s="633" t="s">
        <v>648</v>
      </c>
      <c r="I214" s="633" t="s">
        <v>649</v>
      </c>
      <c r="J214" s="633" t="s">
        <v>650</v>
      </c>
      <c r="K214" s="633" t="s">
        <v>651</v>
      </c>
      <c r="L214" s="635">
        <v>23.62</v>
      </c>
      <c r="M214" s="635">
        <v>2</v>
      </c>
      <c r="N214" s="636">
        <v>47.24</v>
      </c>
    </row>
    <row r="215" spans="1:14" ht="14.4" customHeight="1" x14ac:dyDescent="0.3">
      <c r="A215" s="631" t="s">
        <v>493</v>
      </c>
      <c r="B215" s="632" t="s">
        <v>495</v>
      </c>
      <c r="C215" s="633" t="s">
        <v>511</v>
      </c>
      <c r="D215" s="634" t="s">
        <v>512</v>
      </c>
      <c r="E215" s="633" t="s">
        <v>496</v>
      </c>
      <c r="F215" s="634" t="s">
        <v>497</v>
      </c>
      <c r="G215" s="633" t="s">
        <v>528</v>
      </c>
      <c r="H215" s="633" t="s">
        <v>652</v>
      </c>
      <c r="I215" s="633" t="s">
        <v>653</v>
      </c>
      <c r="J215" s="633" t="s">
        <v>654</v>
      </c>
      <c r="K215" s="633" t="s">
        <v>655</v>
      </c>
      <c r="L215" s="635">
        <v>95.7</v>
      </c>
      <c r="M215" s="635">
        <v>1</v>
      </c>
      <c r="N215" s="636">
        <v>95.7</v>
      </c>
    </row>
    <row r="216" spans="1:14" ht="14.4" customHeight="1" x14ac:dyDescent="0.3">
      <c r="A216" s="631" t="s">
        <v>493</v>
      </c>
      <c r="B216" s="632" t="s">
        <v>495</v>
      </c>
      <c r="C216" s="633" t="s">
        <v>511</v>
      </c>
      <c r="D216" s="634" t="s">
        <v>512</v>
      </c>
      <c r="E216" s="633" t="s">
        <v>496</v>
      </c>
      <c r="F216" s="634" t="s">
        <v>497</v>
      </c>
      <c r="G216" s="633" t="s">
        <v>528</v>
      </c>
      <c r="H216" s="633" t="s">
        <v>656</v>
      </c>
      <c r="I216" s="633" t="s">
        <v>657</v>
      </c>
      <c r="J216" s="633" t="s">
        <v>658</v>
      </c>
      <c r="K216" s="633" t="s">
        <v>659</v>
      </c>
      <c r="L216" s="635">
        <v>59.34</v>
      </c>
      <c r="M216" s="635">
        <v>1</v>
      </c>
      <c r="N216" s="636">
        <v>59.34</v>
      </c>
    </row>
    <row r="217" spans="1:14" ht="14.4" customHeight="1" x14ac:dyDescent="0.3">
      <c r="A217" s="631" t="s">
        <v>493</v>
      </c>
      <c r="B217" s="632" t="s">
        <v>495</v>
      </c>
      <c r="C217" s="633" t="s">
        <v>511</v>
      </c>
      <c r="D217" s="634" t="s">
        <v>512</v>
      </c>
      <c r="E217" s="633" t="s">
        <v>496</v>
      </c>
      <c r="F217" s="634" t="s">
        <v>497</v>
      </c>
      <c r="G217" s="633" t="s">
        <v>528</v>
      </c>
      <c r="H217" s="633" t="s">
        <v>1209</v>
      </c>
      <c r="I217" s="633" t="s">
        <v>1210</v>
      </c>
      <c r="J217" s="633" t="s">
        <v>1211</v>
      </c>
      <c r="K217" s="633" t="s">
        <v>1212</v>
      </c>
      <c r="L217" s="635">
        <v>18.189999999999998</v>
      </c>
      <c r="M217" s="635">
        <v>1</v>
      </c>
      <c r="N217" s="636">
        <v>18.189999999999998</v>
      </c>
    </row>
    <row r="218" spans="1:14" ht="14.4" customHeight="1" x14ac:dyDescent="0.3">
      <c r="A218" s="631" t="s">
        <v>493</v>
      </c>
      <c r="B218" s="632" t="s">
        <v>495</v>
      </c>
      <c r="C218" s="633" t="s">
        <v>511</v>
      </c>
      <c r="D218" s="634" t="s">
        <v>512</v>
      </c>
      <c r="E218" s="633" t="s">
        <v>496</v>
      </c>
      <c r="F218" s="634" t="s">
        <v>497</v>
      </c>
      <c r="G218" s="633" t="s">
        <v>528</v>
      </c>
      <c r="H218" s="633" t="s">
        <v>664</v>
      </c>
      <c r="I218" s="633" t="s">
        <v>665</v>
      </c>
      <c r="J218" s="633" t="s">
        <v>666</v>
      </c>
      <c r="K218" s="633" t="s">
        <v>667</v>
      </c>
      <c r="L218" s="635">
        <v>59.21</v>
      </c>
      <c r="M218" s="635">
        <v>3</v>
      </c>
      <c r="N218" s="636">
        <v>177.63</v>
      </c>
    </row>
    <row r="219" spans="1:14" ht="14.4" customHeight="1" x14ac:dyDescent="0.3">
      <c r="A219" s="631" t="s">
        <v>493</v>
      </c>
      <c r="B219" s="632" t="s">
        <v>495</v>
      </c>
      <c r="C219" s="633" t="s">
        <v>511</v>
      </c>
      <c r="D219" s="634" t="s">
        <v>512</v>
      </c>
      <c r="E219" s="633" t="s">
        <v>496</v>
      </c>
      <c r="F219" s="634" t="s">
        <v>497</v>
      </c>
      <c r="G219" s="633" t="s">
        <v>528</v>
      </c>
      <c r="H219" s="633" t="s">
        <v>1213</v>
      </c>
      <c r="I219" s="633" t="s">
        <v>1214</v>
      </c>
      <c r="J219" s="633" t="s">
        <v>1215</v>
      </c>
      <c r="K219" s="633" t="s">
        <v>1216</v>
      </c>
      <c r="L219" s="635">
        <v>118.10999999999999</v>
      </c>
      <c r="M219" s="635">
        <v>1</v>
      </c>
      <c r="N219" s="636">
        <v>118.10999999999999</v>
      </c>
    </row>
    <row r="220" spans="1:14" ht="14.4" customHeight="1" x14ac:dyDescent="0.3">
      <c r="A220" s="631" t="s">
        <v>493</v>
      </c>
      <c r="B220" s="632" t="s">
        <v>495</v>
      </c>
      <c r="C220" s="633" t="s">
        <v>511</v>
      </c>
      <c r="D220" s="634" t="s">
        <v>512</v>
      </c>
      <c r="E220" s="633" t="s">
        <v>496</v>
      </c>
      <c r="F220" s="634" t="s">
        <v>497</v>
      </c>
      <c r="G220" s="633" t="s">
        <v>528</v>
      </c>
      <c r="H220" s="633" t="s">
        <v>1047</v>
      </c>
      <c r="I220" s="633" t="s">
        <v>1048</v>
      </c>
      <c r="J220" s="633" t="s">
        <v>1049</v>
      </c>
      <c r="K220" s="633" t="s">
        <v>1050</v>
      </c>
      <c r="L220" s="635">
        <v>54.43</v>
      </c>
      <c r="M220" s="635">
        <v>2</v>
      </c>
      <c r="N220" s="636">
        <v>108.86</v>
      </c>
    </row>
    <row r="221" spans="1:14" ht="14.4" customHeight="1" x14ac:dyDescent="0.3">
      <c r="A221" s="631" t="s">
        <v>493</v>
      </c>
      <c r="B221" s="632" t="s">
        <v>495</v>
      </c>
      <c r="C221" s="633" t="s">
        <v>511</v>
      </c>
      <c r="D221" s="634" t="s">
        <v>512</v>
      </c>
      <c r="E221" s="633" t="s">
        <v>496</v>
      </c>
      <c r="F221" s="634" t="s">
        <v>497</v>
      </c>
      <c r="G221" s="633" t="s">
        <v>528</v>
      </c>
      <c r="H221" s="633" t="s">
        <v>1051</v>
      </c>
      <c r="I221" s="633" t="s">
        <v>1052</v>
      </c>
      <c r="J221" s="633" t="s">
        <v>1053</v>
      </c>
      <c r="K221" s="633" t="s">
        <v>1054</v>
      </c>
      <c r="L221" s="635">
        <v>65.923396586840411</v>
      </c>
      <c r="M221" s="635">
        <v>3</v>
      </c>
      <c r="N221" s="636">
        <v>197.77018976052125</v>
      </c>
    </row>
    <row r="222" spans="1:14" ht="14.4" customHeight="1" x14ac:dyDescent="0.3">
      <c r="A222" s="631" t="s">
        <v>493</v>
      </c>
      <c r="B222" s="632" t="s">
        <v>495</v>
      </c>
      <c r="C222" s="633" t="s">
        <v>511</v>
      </c>
      <c r="D222" s="634" t="s">
        <v>512</v>
      </c>
      <c r="E222" s="633" t="s">
        <v>496</v>
      </c>
      <c r="F222" s="634" t="s">
        <v>497</v>
      </c>
      <c r="G222" s="633" t="s">
        <v>528</v>
      </c>
      <c r="H222" s="633" t="s">
        <v>686</v>
      </c>
      <c r="I222" s="633" t="s">
        <v>687</v>
      </c>
      <c r="J222" s="633" t="s">
        <v>688</v>
      </c>
      <c r="K222" s="633" t="s">
        <v>689</v>
      </c>
      <c r="L222" s="635">
        <v>60.460483908098951</v>
      </c>
      <c r="M222" s="635">
        <v>2</v>
      </c>
      <c r="N222" s="636">
        <v>120.9209678161979</v>
      </c>
    </row>
    <row r="223" spans="1:14" ht="14.4" customHeight="1" x14ac:dyDescent="0.3">
      <c r="A223" s="631" t="s">
        <v>493</v>
      </c>
      <c r="B223" s="632" t="s">
        <v>495</v>
      </c>
      <c r="C223" s="633" t="s">
        <v>511</v>
      </c>
      <c r="D223" s="634" t="s">
        <v>512</v>
      </c>
      <c r="E223" s="633" t="s">
        <v>496</v>
      </c>
      <c r="F223" s="634" t="s">
        <v>497</v>
      </c>
      <c r="G223" s="633" t="s">
        <v>528</v>
      </c>
      <c r="H223" s="633" t="s">
        <v>697</v>
      </c>
      <c r="I223" s="633" t="s">
        <v>697</v>
      </c>
      <c r="J223" s="633" t="s">
        <v>698</v>
      </c>
      <c r="K223" s="633" t="s">
        <v>699</v>
      </c>
      <c r="L223" s="635">
        <v>38.93</v>
      </c>
      <c r="M223" s="635">
        <v>1</v>
      </c>
      <c r="N223" s="636">
        <v>38.93</v>
      </c>
    </row>
    <row r="224" spans="1:14" ht="14.4" customHeight="1" x14ac:dyDescent="0.3">
      <c r="A224" s="631" t="s">
        <v>493</v>
      </c>
      <c r="B224" s="632" t="s">
        <v>495</v>
      </c>
      <c r="C224" s="633" t="s">
        <v>511</v>
      </c>
      <c r="D224" s="634" t="s">
        <v>512</v>
      </c>
      <c r="E224" s="633" t="s">
        <v>496</v>
      </c>
      <c r="F224" s="634" t="s">
        <v>497</v>
      </c>
      <c r="G224" s="633" t="s">
        <v>528</v>
      </c>
      <c r="H224" s="633" t="s">
        <v>1217</v>
      </c>
      <c r="I224" s="633" t="s">
        <v>1218</v>
      </c>
      <c r="J224" s="633" t="s">
        <v>1219</v>
      </c>
      <c r="K224" s="633" t="s">
        <v>1220</v>
      </c>
      <c r="L224" s="635">
        <v>219.63999999999993</v>
      </c>
      <c r="M224" s="635">
        <v>1</v>
      </c>
      <c r="N224" s="636">
        <v>219.63999999999993</v>
      </c>
    </row>
    <row r="225" spans="1:14" ht="14.4" customHeight="1" x14ac:dyDescent="0.3">
      <c r="A225" s="631" t="s">
        <v>493</v>
      </c>
      <c r="B225" s="632" t="s">
        <v>495</v>
      </c>
      <c r="C225" s="633" t="s">
        <v>511</v>
      </c>
      <c r="D225" s="634" t="s">
        <v>512</v>
      </c>
      <c r="E225" s="633" t="s">
        <v>496</v>
      </c>
      <c r="F225" s="634" t="s">
        <v>497</v>
      </c>
      <c r="G225" s="633" t="s">
        <v>528</v>
      </c>
      <c r="H225" s="633" t="s">
        <v>1221</v>
      </c>
      <c r="I225" s="633" t="s">
        <v>1222</v>
      </c>
      <c r="J225" s="633" t="s">
        <v>1223</v>
      </c>
      <c r="K225" s="633" t="s">
        <v>1224</v>
      </c>
      <c r="L225" s="635">
        <v>67.412304221500591</v>
      </c>
      <c r="M225" s="635">
        <v>1</v>
      </c>
      <c r="N225" s="636">
        <v>67.412304221500591</v>
      </c>
    </row>
    <row r="226" spans="1:14" ht="14.4" customHeight="1" x14ac:dyDescent="0.3">
      <c r="A226" s="631" t="s">
        <v>493</v>
      </c>
      <c r="B226" s="632" t="s">
        <v>495</v>
      </c>
      <c r="C226" s="633" t="s">
        <v>511</v>
      </c>
      <c r="D226" s="634" t="s">
        <v>512</v>
      </c>
      <c r="E226" s="633" t="s">
        <v>496</v>
      </c>
      <c r="F226" s="634" t="s">
        <v>497</v>
      </c>
      <c r="G226" s="633" t="s">
        <v>528</v>
      </c>
      <c r="H226" s="633" t="s">
        <v>1225</v>
      </c>
      <c r="I226" s="633" t="s">
        <v>1226</v>
      </c>
      <c r="J226" s="633" t="s">
        <v>1227</v>
      </c>
      <c r="K226" s="633" t="s">
        <v>1228</v>
      </c>
      <c r="L226" s="635">
        <v>71.92</v>
      </c>
      <c r="M226" s="635">
        <v>6</v>
      </c>
      <c r="N226" s="636">
        <v>431.52</v>
      </c>
    </row>
    <row r="227" spans="1:14" ht="14.4" customHeight="1" x14ac:dyDescent="0.3">
      <c r="A227" s="631" t="s">
        <v>493</v>
      </c>
      <c r="B227" s="632" t="s">
        <v>495</v>
      </c>
      <c r="C227" s="633" t="s">
        <v>511</v>
      </c>
      <c r="D227" s="634" t="s">
        <v>512</v>
      </c>
      <c r="E227" s="633" t="s">
        <v>496</v>
      </c>
      <c r="F227" s="634" t="s">
        <v>497</v>
      </c>
      <c r="G227" s="633" t="s">
        <v>528</v>
      </c>
      <c r="H227" s="633" t="s">
        <v>1229</v>
      </c>
      <c r="I227" s="633" t="s">
        <v>1230</v>
      </c>
      <c r="J227" s="633" t="s">
        <v>1231</v>
      </c>
      <c r="K227" s="633" t="s">
        <v>1232</v>
      </c>
      <c r="L227" s="635">
        <v>191.65</v>
      </c>
      <c r="M227" s="635">
        <v>1</v>
      </c>
      <c r="N227" s="636">
        <v>191.65</v>
      </c>
    </row>
    <row r="228" spans="1:14" ht="14.4" customHeight="1" x14ac:dyDescent="0.3">
      <c r="A228" s="631" t="s">
        <v>493</v>
      </c>
      <c r="B228" s="632" t="s">
        <v>495</v>
      </c>
      <c r="C228" s="633" t="s">
        <v>511</v>
      </c>
      <c r="D228" s="634" t="s">
        <v>512</v>
      </c>
      <c r="E228" s="633" t="s">
        <v>496</v>
      </c>
      <c r="F228" s="634" t="s">
        <v>497</v>
      </c>
      <c r="G228" s="633" t="s">
        <v>528</v>
      </c>
      <c r="H228" s="633" t="s">
        <v>711</v>
      </c>
      <c r="I228" s="633" t="s">
        <v>712</v>
      </c>
      <c r="J228" s="633" t="s">
        <v>713</v>
      </c>
      <c r="K228" s="633" t="s">
        <v>714</v>
      </c>
      <c r="L228" s="635">
        <v>162.5</v>
      </c>
      <c r="M228" s="635">
        <v>4</v>
      </c>
      <c r="N228" s="636">
        <v>650</v>
      </c>
    </row>
    <row r="229" spans="1:14" ht="14.4" customHeight="1" x14ac:dyDescent="0.3">
      <c r="A229" s="631" t="s">
        <v>493</v>
      </c>
      <c r="B229" s="632" t="s">
        <v>495</v>
      </c>
      <c r="C229" s="633" t="s">
        <v>511</v>
      </c>
      <c r="D229" s="634" t="s">
        <v>512</v>
      </c>
      <c r="E229" s="633" t="s">
        <v>496</v>
      </c>
      <c r="F229" s="634" t="s">
        <v>497</v>
      </c>
      <c r="G229" s="633" t="s">
        <v>528</v>
      </c>
      <c r="H229" s="633" t="s">
        <v>715</v>
      </c>
      <c r="I229" s="633" t="s">
        <v>716</v>
      </c>
      <c r="J229" s="633" t="s">
        <v>717</v>
      </c>
      <c r="K229" s="633" t="s">
        <v>718</v>
      </c>
      <c r="L229" s="635">
        <v>178.04</v>
      </c>
      <c r="M229" s="635">
        <v>2</v>
      </c>
      <c r="N229" s="636">
        <v>356.08</v>
      </c>
    </row>
    <row r="230" spans="1:14" ht="14.4" customHeight="1" x14ac:dyDescent="0.3">
      <c r="A230" s="631" t="s">
        <v>493</v>
      </c>
      <c r="B230" s="632" t="s">
        <v>495</v>
      </c>
      <c r="C230" s="633" t="s">
        <v>511</v>
      </c>
      <c r="D230" s="634" t="s">
        <v>512</v>
      </c>
      <c r="E230" s="633" t="s">
        <v>496</v>
      </c>
      <c r="F230" s="634" t="s">
        <v>497</v>
      </c>
      <c r="G230" s="633" t="s">
        <v>528</v>
      </c>
      <c r="H230" s="633" t="s">
        <v>732</v>
      </c>
      <c r="I230" s="633" t="s">
        <v>246</v>
      </c>
      <c r="J230" s="633" t="s">
        <v>733</v>
      </c>
      <c r="K230" s="633"/>
      <c r="L230" s="635">
        <v>46.089878833567205</v>
      </c>
      <c r="M230" s="635">
        <v>6</v>
      </c>
      <c r="N230" s="636">
        <v>276.53927300140322</v>
      </c>
    </row>
    <row r="231" spans="1:14" ht="14.4" customHeight="1" x14ac:dyDescent="0.3">
      <c r="A231" s="631" t="s">
        <v>493</v>
      </c>
      <c r="B231" s="632" t="s">
        <v>495</v>
      </c>
      <c r="C231" s="633" t="s">
        <v>511</v>
      </c>
      <c r="D231" s="634" t="s">
        <v>512</v>
      </c>
      <c r="E231" s="633" t="s">
        <v>496</v>
      </c>
      <c r="F231" s="634" t="s">
        <v>497</v>
      </c>
      <c r="G231" s="633" t="s">
        <v>528</v>
      </c>
      <c r="H231" s="633" t="s">
        <v>734</v>
      </c>
      <c r="I231" s="633" t="s">
        <v>735</v>
      </c>
      <c r="J231" s="633" t="s">
        <v>736</v>
      </c>
      <c r="K231" s="633" t="s">
        <v>737</v>
      </c>
      <c r="L231" s="635">
        <v>25.510485863118323</v>
      </c>
      <c r="M231" s="635">
        <v>19</v>
      </c>
      <c r="N231" s="636">
        <v>484.69923139924816</v>
      </c>
    </row>
    <row r="232" spans="1:14" ht="14.4" customHeight="1" x14ac:dyDescent="0.3">
      <c r="A232" s="631" t="s">
        <v>493</v>
      </c>
      <c r="B232" s="632" t="s">
        <v>495</v>
      </c>
      <c r="C232" s="633" t="s">
        <v>511</v>
      </c>
      <c r="D232" s="634" t="s">
        <v>512</v>
      </c>
      <c r="E232" s="633" t="s">
        <v>496</v>
      </c>
      <c r="F232" s="634" t="s">
        <v>497</v>
      </c>
      <c r="G232" s="633" t="s">
        <v>528</v>
      </c>
      <c r="H232" s="633" t="s">
        <v>1233</v>
      </c>
      <c r="I232" s="633" t="s">
        <v>1234</v>
      </c>
      <c r="J232" s="633" t="s">
        <v>1235</v>
      </c>
      <c r="K232" s="633" t="s">
        <v>1236</v>
      </c>
      <c r="L232" s="635">
        <v>41.89</v>
      </c>
      <c r="M232" s="635">
        <v>1</v>
      </c>
      <c r="N232" s="636">
        <v>41.89</v>
      </c>
    </row>
    <row r="233" spans="1:14" ht="14.4" customHeight="1" x14ac:dyDescent="0.3">
      <c r="A233" s="631" t="s">
        <v>493</v>
      </c>
      <c r="B233" s="632" t="s">
        <v>495</v>
      </c>
      <c r="C233" s="633" t="s">
        <v>511</v>
      </c>
      <c r="D233" s="634" t="s">
        <v>512</v>
      </c>
      <c r="E233" s="633" t="s">
        <v>496</v>
      </c>
      <c r="F233" s="634" t="s">
        <v>497</v>
      </c>
      <c r="G233" s="633" t="s">
        <v>528</v>
      </c>
      <c r="H233" s="633" t="s">
        <v>1237</v>
      </c>
      <c r="I233" s="633" t="s">
        <v>1238</v>
      </c>
      <c r="J233" s="633" t="s">
        <v>1239</v>
      </c>
      <c r="K233" s="633" t="s">
        <v>1240</v>
      </c>
      <c r="L233" s="635">
        <v>39.07</v>
      </c>
      <c r="M233" s="635">
        <v>3</v>
      </c>
      <c r="N233" s="636">
        <v>117.21000000000001</v>
      </c>
    </row>
    <row r="234" spans="1:14" ht="14.4" customHeight="1" x14ac:dyDescent="0.3">
      <c r="A234" s="631" t="s">
        <v>493</v>
      </c>
      <c r="B234" s="632" t="s">
        <v>495</v>
      </c>
      <c r="C234" s="633" t="s">
        <v>511</v>
      </c>
      <c r="D234" s="634" t="s">
        <v>512</v>
      </c>
      <c r="E234" s="633" t="s">
        <v>496</v>
      </c>
      <c r="F234" s="634" t="s">
        <v>497</v>
      </c>
      <c r="G234" s="633" t="s">
        <v>528</v>
      </c>
      <c r="H234" s="633" t="s">
        <v>742</v>
      </c>
      <c r="I234" s="633" t="s">
        <v>743</v>
      </c>
      <c r="J234" s="633" t="s">
        <v>744</v>
      </c>
      <c r="K234" s="633" t="s">
        <v>745</v>
      </c>
      <c r="L234" s="635">
        <v>423.17619486748617</v>
      </c>
      <c r="M234" s="635">
        <v>3</v>
      </c>
      <c r="N234" s="636">
        <v>1269.5285846024585</v>
      </c>
    </row>
    <row r="235" spans="1:14" ht="14.4" customHeight="1" x14ac:dyDescent="0.3">
      <c r="A235" s="631" t="s">
        <v>493</v>
      </c>
      <c r="B235" s="632" t="s">
        <v>495</v>
      </c>
      <c r="C235" s="633" t="s">
        <v>511</v>
      </c>
      <c r="D235" s="634" t="s">
        <v>512</v>
      </c>
      <c r="E235" s="633" t="s">
        <v>496</v>
      </c>
      <c r="F235" s="634" t="s">
        <v>497</v>
      </c>
      <c r="G235" s="633" t="s">
        <v>528</v>
      </c>
      <c r="H235" s="633" t="s">
        <v>1241</v>
      </c>
      <c r="I235" s="633" t="s">
        <v>1242</v>
      </c>
      <c r="J235" s="633" t="s">
        <v>1243</v>
      </c>
      <c r="K235" s="633" t="s">
        <v>969</v>
      </c>
      <c r="L235" s="635">
        <v>56.354999999999997</v>
      </c>
      <c r="M235" s="635">
        <v>2</v>
      </c>
      <c r="N235" s="636">
        <v>112.71</v>
      </c>
    </row>
    <row r="236" spans="1:14" ht="14.4" customHeight="1" x14ac:dyDescent="0.3">
      <c r="A236" s="631" t="s">
        <v>493</v>
      </c>
      <c r="B236" s="632" t="s">
        <v>495</v>
      </c>
      <c r="C236" s="633" t="s">
        <v>511</v>
      </c>
      <c r="D236" s="634" t="s">
        <v>512</v>
      </c>
      <c r="E236" s="633" t="s">
        <v>496</v>
      </c>
      <c r="F236" s="634" t="s">
        <v>497</v>
      </c>
      <c r="G236" s="633" t="s">
        <v>528</v>
      </c>
      <c r="H236" s="633" t="s">
        <v>1244</v>
      </c>
      <c r="I236" s="633" t="s">
        <v>1245</v>
      </c>
      <c r="J236" s="633" t="s">
        <v>1246</v>
      </c>
      <c r="K236" s="633" t="s">
        <v>1247</v>
      </c>
      <c r="L236" s="635">
        <v>55.89</v>
      </c>
      <c r="M236" s="635">
        <v>1</v>
      </c>
      <c r="N236" s="636">
        <v>55.89</v>
      </c>
    </row>
    <row r="237" spans="1:14" ht="14.4" customHeight="1" x14ac:dyDescent="0.3">
      <c r="A237" s="631" t="s">
        <v>493</v>
      </c>
      <c r="B237" s="632" t="s">
        <v>495</v>
      </c>
      <c r="C237" s="633" t="s">
        <v>511</v>
      </c>
      <c r="D237" s="634" t="s">
        <v>512</v>
      </c>
      <c r="E237" s="633" t="s">
        <v>496</v>
      </c>
      <c r="F237" s="634" t="s">
        <v>497</v>
      </c>
      <c r="G237" s="633" t="s">
        <v>528</v>
      </c>
      <c r="H237" s="633" t="s">
        <v>1067</v>
      </c>
      <c r="I237" s="633" t="s">
        <v>1068</v>
      </c>
      <c r="J237" s="633" t="s">
        <v>1069</v>
      </c>
      <c r="K237" s="633" t="s">
        <v>1070</v>
      </c>
      <c r="L237" s="635">
        <v>70.7</v>
      </c>
      <c r="M237" s="635">
        <v>1</v>
      </c>
      <c r="N237" s="636">
        <v>70.7</v>
      </c>
    </row>
    <row r="238" spans="1:14" ht="14.4" customHeight="1" x14ac:dyDescent="0.3">
      <c r="A238" s="631" t="s">
        <v>493</v>
      </c>
      <c r="B238" s="632" t="s">
        <v>495</v>
      </c>
      <c r="C238" s="633" t="s">
        <v>511</v>
      </c>
      <c r="D238" s="634" t="s">
        <v>512</v>
      </c>
      <c r="E238" s="633" t="s">
        <v>496</v>
      </c>
      <c r="F238" s="634" t="s">
        <v>497</v>
      </c>
      <c r="G238" s="633" t="s">
        <v>528</v>
      </c>
      <c r="H238" s="633" t="s">
        <v>1248</v>
      </c>
      <c r="I238" s="633" t="s">
        <v>1249</v>
      </c>
      <c r="J238" s="633" t="s">
        <v>1250</v>
      </c>
      <c r="K238" s="633" t="s">
        <v>1251</v>
      </c>
      <c r="L238" s="635">
        <v>54.480000000000011</v>
      </c>
      <c r="M238" s="635">
        <v>3</v>
      </c>
      <c r="N238" s="636">
        <v>163.44000000000003</v>
      </c>
    </row>
    <row r="239" spans="1:14" ht="14.4" customHeight="1" x14ac:dyDescent="0.3">
      <c r="A239" s="631" t="s">
        <v>493</v>
      </c>
      <c r="B239" s="632" t="s">
        <v>495</v>
      </c>
      <c r="C239" s="633" t="s">
        <v>511</v>
      </c>
      <c r="D239" s="634" t="s">
        <v>512</v>
      </c>
      <c r="E239" s="633" t="s">
        <v>496</v>
      </c>
      <c r="F239" s="634" t="s">
        <v>497</v>
      </c>
      <c r="G239" s="633" t="s">
        <v>528</v>
      </c>
      <c r="H239" s="633" t="s">
        <v>1252</v>
      </c>
      <c r="I239" s="633" t="s">
        <v>1253</v>
      </c>
      <c r="J239" s="633" t="s">
        <v>1254</v>
      </c>
      <c r="K239" s="633" t="s">
        <v>1255</v>
      </c>
      <c r="L239" s="635">
        <v>172.04</v>
      </c>
      <c r="M239" s="635">
        <v>3</v>
      </c>
      <c r="N239" s="636">
        <v>516.12</v>
      </c>
    </row>
    <row r="240" spans="1:14" ht="14.4" customHeight="1" x14ac:dyDescent="0.3">
      <c r="A240" s="631" t="s">
        <v>493</v>
      </c>
      <c r="B240" s="632" t="s">
        <v>495</v>
      </c>
      <c r="C240" s="633" t="s">
        <v>511</v>
      </c>
      <c r="D240" s="634" t="s">
        <v>512</v>
      </c>
      <c r="E240" s="633" t="s">
        <v>496</v>
      </c>
      <c r="F240" s="634" t="s">
        <v>497</v>
      </c>
      <c r="G240" s="633" t="s">
        <v>528</v>
      </c>
      <c r="H240" s="633" t="s">
        <v>1256</v>
      </c>
      <c r="I240" s="633" t="s">
        <v>1257</v>
      </c>
      <c r="J240" s="633" t="s">
        <v>1258</v>
      </c>
      <c r="K240" s="633" t="s">
        <v>1259</v>
      </c>
      <c r="L240" s="635">
        <v>226.78</v>
      </c>
      <c r="M240" s="635">
        <v>1</v>
      </c>
      <c r="N240" s="636">
        <v>226.78</v>
      </c>
    </row>
    <row r="241" spans="1:14" ht="14.4" customHeight="1" x14ac:dyDescent="0.3">
      <c r="A241" s="631" t="s">
        <v>493</v>
      </c>
      <c r="B241" s="632" t="s">
        <v>495</v>
      </c>
      <c r="C241" s="633" t="s">
        <v>511</v>
      </c>
      <c r="D241" s="634" t="s">
        <v>512</v>
      </c>
      <c r="E241" s="633" t="s">
        <v>496</v>
      </c>
      <c r="F241" s="634" t="s">
        <v>497</v>
      </c>
      <c r="G241" s="633" t="s">
        <v>528</v>
      </c>
      <c r="H241" s="633" t="s">
        <v>1260</v>
      </c>
      <c r="I241" s="633" t="s">
        <v>1261</v>
      </c>
      <c r="J241" s="633" t="s">
        <v>1262</v>
      </c>
      <c r="K241" s="633" t="s">
        <v>1263</v>
      </c>
      <c r="L241" s="635">
        <v>735.125</v>
      </c>
      <c r="M241" s="635">
        <v>1</v>
      </c>
      <c r="N241" s="636">
        <v>735.125</v>
      </c>
    </row>
    <row r="242" spans="1:14" ht="14.4" customHeight="1" x14ac:dyDescent="0.3">
      <c r="A242" s="631" t="s">
        <v>493</v>
      </c>
      <c r="B242" s="632" t="s">
        <v>495</v>
      </c>
      <c r="C242" s="633" t="s">
        <v>511</v>
      </c>
      <c r="D242" s="634" t="s">
        <v>512</v>
      </c>
      <c r="E242" s="633" t="s">
        <v>496</v>
      </c>
      <c r="F242" s="634" t="s">
        <v>497</v>
      </c>
      <c r="G242" s="633" t="s">
        <v>528</v>
      </c>
      <c r="H242" s="633" t="s">
        <v>754</v>
      </c>
      <c r="I242" s="633" t="s">
        <v>754</v>
      </c>
      <c r="J242" s="633" t="s">
        <v>755</v>
      </c>
      <c r="K242" s="633" t="s">
        <v>756</v>
      </c>
      <c r="L242" s="635">
        <v>96.189691840327995</v>
      </c>
      <c r="M242" s="635">
        <v>2</v>
      </c>
      <c r="N242" s="636">
        <v>192.37938368065599</v>
      </c>
    </row>
    <row r="243" spans="1:14" ht="14.4" customHeight="1" x14ac:dyDescent="0.3">
      <c r="A243" s="631" t="s">
        <v>493</v>
      </c>
      <c r="B243" s="632" t="s">
        <v>495</v>
      </c>
      <c r="C243" s="633" t="s">
        <v>511</v>
      </c>
      <c r="D243" s="634" t="s">
        <v>512</v>
      </c>
      <c r="E243" s="633" t="s">
        <v>496</v>
      </c>
      <c r="F243" s="634" t="s">
        <v>497</v>
      </c>
      <c r="G243" s="633" t="s">
        <v>528</v>
      </c>
      <c r="H243" s="633" t="s">
        <v>1264</v>
      </c>
      <c r="I243" s="633" t="s">
        <v>1265</v>
      </c>
      <c r="J243" s="633" t="s">
        <v>1266</v>
      </c>
      <c r="K243" s="633" t="s">
        <v>1267</v>
      </c>
      <c r="L243" s="635">
        <v>57.6</v>
      </c>
      <c r="M243" s="635">
        <v>1</v>
      </c>
      <c r="N243" s="636">
        <v>57.6</v>
      </c>
    </row>
    <row r="244" spans="1:14" ht="14.4" customHeight="1" x14ac:dyDescent="0.3">
      <c r="A244" s="631" t="s">
        <v>493</v>
      </c>
      <c r="B244" s="632" t="s">
        <v>495</v>
      </c>
      <c r="C244" s="633" t="s">
        <v>511</v>
      </c>
      <c r="D244" s="634" t="s">
        <v>512</v>
      </c>
      <c r="E244" s="633" t="s">
        <v>496</v>
      </c>
      <c r="F244" s="634" t="s">
        <v>497</v>
      </c>
      <c r="G244" s="633" t="s">
        <v>528</v>
      </c>
      <c r="H244" s="633" t="s">
        <v>1268</v>
      </c>
      <c r="I244" s="633" t="s">
        <v>1269</v>
      </c>
      <c r="J244" s="633" t="s">
        <v>1270</v>
      </c>
      <c r="K244" s="633" t="s">
        <v>1271</v>
      </c>
      <c r="L244" s="635">
        <v>1311.69</v>
      </c>
      <c r="M244" s="635">
        <v>1</v>
      </c>
      <c r="N244" s="636">
        <v>1311.69</v>
      </c>
    </row>
    <row r="245" spans="1:14" ht="14.4" customHeight="1" x14ac:dyDescent="0.3">
      <c r="A245" s="631" t="s">
        <v>493</v>
      </c>
      <c r="B245" s="632" t="s">
        <v>495</v>
      </c>
      <c r="C245" s="633" t="s">
        <v>511</v>
      </c>
      <c r="D245" s="634" t="s">
        <v>512</v>
      </c>
      <c r="E245" s="633" t="s">
        <v>496</v>
      </c>
      <c r="F245" s="634" t="s">
        <v>497</v>
      </c>
      <c r="G245" s="633" t="s">
        <v>528</v>
      </c>
      <c r="H245" s="633" t="s">
        <v>1272</v>
      </c>
      <c r="I245" s="633" t="s">
        <v>1273</v>
      </c>
      <c r="J245" s="633" t="s">
        <v>1274</v>
      </c>
      <c r="K245" s="633" t="s">
        <v>1275</v>
      </c>
      <c r="L245" s="635">
        <v>111.44666666666666</v>
      </c>
      <c r="M245" s="635">
        <v>3</v>
      </c>
      <c r="N245" s="636">
        <v>334.34</v>
      </c>
    </row>
    <row r="246" spans="1:14" ht="14.4" customHeight="1" x14ac:dyDescent="0.3">
      <c r="A246" s="631" t="s">
        <v>493</v>
      </c>
      <c r="B246" s="632" t="s">
        <v>495</v>
      </c>
      <c r="C246" s="633" t="s">
        <v>511</v>
      </c>
      <c r="D246" s="634" t="s">
        <v>512</v>
      </c>
      <c r="E246" s="633" t="s">
        <v>496</v>
      </c>
      <c r="F246" s="634" t="s">
        <v>497</v>
      </c>
      <c r="G246" s="633" t="s">
        <v>528</v>
      </c>
      <c r="H246" s="633" t="s">
        <v>1071</v>
      </c>
      <c r="I246" s="633" t="s">
        <v>246</v>
      </c>
      <c r="J246" s="633" t="s">
        <v>1072</v>
      </c>
      <c r="K246" s="633"/>
      <c r="L246" s="635">
        <v>234.2177015202482</v>
      </c>
      <c r="M246" s="635">
        <v>1</v>
      </c>
      <c r="N246" s="636">
        <v>234.2177015202482</v>
      </c>
    </row>
    <row r="247" spans="1:14" ht="14.4" customHeight="1" x14ac:dyDescent="0.3">
      <c r="A247" s="631" t="s">
        <v>493</v>
      </c>
      <c r="B247" s="632" t="s">
        <v>495</v>
      </c>
      <c r="C247" s="633" t="s">
        <v>511</v>
      </c>
      <c r="D247" s="634" t="s">
        <v>512</v>
      </c>
      <c r="E247" s="633" t="s">
        <v>496</v>
      </c>
      <c r="F247" s="634" t="s">
        <v>497</v>
      </c>
      <c r="G247" s="633" t="s">
        <v>528</v>
      </c>
      <c r="H247" s="633" t="s">
        <v>1276</v>
      </c>
      <c r="I247" s="633" t="s">
        <v>246</v>
      </c>
      <c r="J247" s="633" t="s">
        <v>1277</v>
      </c>
      <c r="K247" s="633"/>
      <c r="L247" s="635">
        <v>290.68583359551963</v>
      </c>
      <c r="M247" s="635">
        <v>1</v>
      </c>
      <c r="N247" s="636">
        <v>290.68583359551963</v>
      </c>
    </row>
    <row r="248" spans="1:14" ht="14.4" customHeight="1" x14ac:dyDescent="0.3">
      <c r="A248" s="631" t="s">
        <v>493</v>
      </c>
      <c r="B248" s="632" t="s">
        <v>495</v>
      </c>
      <c r="C248" s="633" t="s">
        <v>511</v>
      </c>
      <c r="D248" s="634" t="s">
        <v>512</v>
      </c>
      <c r="E248" s="633" t="s">
        <v>496</v>
      </c>
      <c r="F248" s="634" t="s">
        <v>497</v>
      </c>
      <c r="G248" s="633" t="s">
        <v>528</v>
      </c>
      <c r="H248" s="633" t="s">
        <v>769</v>
      </c>
      <c r="I248" s="633" t="s">
        <v>770</v>
      </c>
      <c r="J248" s="633" t="s">
        <v>771</v>
      </c>
      <c r="K248" s="633" t="s">
        <v>772</v>
      </c>
      <c r="L248" s="635">
        <v>34.302471323991561</v>
      </c>
      <c r="M248" s="635">
        <v>4</v>
      </c>
      <c r="N248" s="636">
        <v>137.20988529596625</v>
      </c>
    </row>
    <row r="249" spans="1:14" ht="14.4" customHeight="1" x14ac:dyDescent="0.3">
      <c r="A249" s="631" t="s">
        <v>493</v>
      </c>
      <c r="B249" s="632" t="s">
        <v>495</v>
      </c>
      <c r="C249" s="633" t="s">
        <v>511</v>
      </c>
      <c r="D249" s="634" t="s">
        <v>512</v>
      </c>
      <c r="E249" s="633" t="s">
        <v>496</v>
      </c>
      <c r="F249" s="634" t="s">
        <v>497</v>
      </c>
      <c r="G249" s="633" t="s">
        <v>528</v>
      </c>
      <c r="H249" s="633" t="s">
        <v>1278</v>
      </c>
      <c r="I249" s="633" t="s">
        <v>1279</v>
      </c>
      <c r="J249" s="633" t="s">
        <v>1280</v>
      </c>
      <c r="K249" s="633" t="s">
        <v>1281</v>
      </c>
      <c r="L249" s="635">
        <v>124.30979204242404</v>
      </c>
      <c r="M249" s="635">
        <v>2</v>
      </c>
      <c r="N249" s="636">
        <v>248.61958408484807</v>
      </c>
    </row>
    <row r="250" spans="1:14" ht="14.4" customHeight="1" x14ac:dyDescent="0.3">
      <c r="A250" s="631" t="s">
        <v>493</v>
      </c>
      <c r="B250" s="632" t="s">
        <v>495</v>
      </c>
      <c r="C250" s="633" t="s">
        <v>511</v>
      </c>
      <c r="D250" s="634" t="s">
        <v>512</v>
      </c>
      <c r="E250" s="633" t="s">
        <v>496</v>
      </c>
      <c r="F250" s="634" t="s">
        <v>497</v>
      </c>
      <c r="G250" s="633" t="s">
        <v>528</v>
      </c>
      <c r="H250" s="633" t="s">
        <v>1282</v>
      </c>
      <c r="I250" s="633" t="s">
        <v>1283</v>
      </c>
      <c r="J250" s="633" t="s">
        <v>1284</v>
      </c>
      <c r="K250" s="633" t="s">
        <v>1285</v>
      </c>
      <c r="L250" s="635">
        <v>627.61725714535396</v>
      </c>
      <c r="M250" s="635">
        <v>1</v>
      </c>
      <c r="N250" s="636">
        <v>627.61725714535396</v>
      </c>
    </row>
    <row r="251" spans="1:14" ht="14.4" customHeight="1" x14ac:dyDescent="0.3">
      <c r="A251" s="631" t="s">
        <v>493</v>
      </c>
      <c r="B251" s="632" t="s">
        <v>495</v>
      </c>
      <c r="C251" s="633" t="s">
        <v>511</v>
      </c>
      <c r="D251" s="634" t="s">
        <v>512</v>
      </c>
      <c r="E251" s="633" t="s">
        <v>496</v>
      </c>
      <c r="F251" s="634" t="s">
        <v>497</v>
      </c>
      <c r="G251" s="633" t="s">
        <v>528</v>
      </c>
      <c r="H251" s="633" t="s">
        <v>1286</v>
      </c>
      <c r="I251" s="633" t="s">
        <v>1287</v>
      </c>
      <c r="J251" s="633" t="s">
        <v>1288</v>
      </c>
      <c r="K251" s="633" t="s">
        <v>835</v>
      </c>
      <c r="L251" s="635">
        <v>153.93878036892588</v>
      </c>
      <c r="M251" s="635">
        <v>1</v>
      </c>
      <c r="N251" s="636">
        <v>153.93878036892588</v>
      </c>
    </row>
    <row r="252" spans="1:14" ht="14.4" customHeight="1" x14ac:dyDescent="0.3">
      <c r="A252" s="631" t="s">
        <v>493</v>
      </c>
      <c r="B252" s="632" t="s">
        <v>495</v>
      </c>
      <c r="C252" s="633" t="s">
        <v>511</v>
      </c>
      <c r="D252" s="634" t="s">
        <v>512</v>
      </c>
      <c r="E252" s="633" t="s">
        <v>496</v>
      </c>
      <c r="F252" s="634" t="s">
        <v>497</v>
      </c>
      <c r="G252" s="633" t="s">
        <v>528</v>
      </c>
      <c r="H252" s="633" t="s">
        <v>1289</v>
      </c>
      <c r="I252" s="633" t="s">
        <v>1290</v>
      </c>
      <c r="J252" s="633" t="s">
        <v>1291</v>
      </c>
      <c r="K252" s="633" t="s">
        <v>1292</v>
      </c>
      <c r="L252" s="635">
        <v>339.94000000000005</v>
      </c>
      <c r="M252" s="635">
        <v>1</v>
      </c>
      <c r="N252" s="636">
        <v>339.94000000000005</v>
      </c>
    </row>
    <row r="253" spans="1:14" ht="14.4" customHeight="1" x14ac:dyDescent="0.3">
      <c r="A253" s="631" t="s">
        <v>493</v>
      </c>
      <c r="B253" s="632" t="s">
        <v>495</v>
      </c>
      <c r="C253" s="633" t="s">
        <v>511</v>
      </c>
      <c r="D253" s="634" t="s">
        <v>512</v>
      </c>
      <c r="E253" s="633" t="s">
        <v>496</v>
      </c>
      <c r="F253" s="634" t="s">
        <v>497</v>
      </c>
      <c r="G253" s="633" t="s">
        <v>528</v>
      </c>
      <c r="H253" s="633" t="s">
        <v>784</v>
      </c>
      <c r="I253" s="633" t="s">
        <v>785</v>
      </c>
      <c r="J253" s="633" t="s">
        <v>786</v>
      </c>
      <c r="K253" s="633" t="s">
        <v>787</v>
      </c>
      <c r="L253" s="635">
        <v>63.94</v>
      </c>
      <c r="M253" s="635">
        <v>1</v>
      </c>
      <c r="N253" s="636">
        <v>63.94</v>
      </c>
    </row>
    <row r="254" spans="1:14" ht="14.4" customHeight="1" x14ac:dyDescent="0.3">
      <c r="A254" s="631" t="s">
        <v>493</v>
      </c>
      <c r="B254" s="632" t="s">
        <v>495</v>
      </c>
      <c r="C254" s="633" t="s">
        <v>511</v>
      </c>
      <c r="D254" s="634" t="s">
        <v>512</v>
      </c>
      <c r="E254" s="633" t="s">
        <v>496</v>
      </c>
      <c r="F254" s="634" t="s">
        <v>497</v>
      </c>
      <c r="G254" s="633" t="s">
        <v>528</v>
      </c>
      <c r="H254" s="633" t="s">
        <v>1293</v>
      </c>
      <c r="I254" s="633" t="s">
        <v>1294</v>
      </c>
      <c r="J254" s="633" t="s">
        <v>1295</v>
      </c>
      <c r="K254" s="633" t="s">
        <v>1296</v>
      </c>
      <c r="L254" s="635">
        <v>356.20489799857302</v>
      </c>
      <c r="M254" s="635">
        <v>1</v>
      </c>
      <c r="N254" s="636">
        <v>356.20489799857302</v>
      </c>
    </row>
    <row r="255" spans="1:14" ht="14.4" customHeight="1" x14ac:dyDescent="0.3">
      <c r="A255" s="631" t="s">
        <v>493</v>
      </c>
      <c r="B255" s="632" t="s">
        <v>495</v>
      </c>
      <c r="C255" s="633" t="s">
        <v>511</v>
      </c>
      <c r="D255" s="634" t="s">
        <v>512</v>
      </c>
      <c r="E255" s="633" t="s">
        <v>496</v>
      </c>
      <c r="F255" s="634" t="s">
        <v>497</v>
      </c>
      <c r="G255" s="633" t="s">
        <v>528</v>
      </c>
      <c r="H255" s="633" t="s">
        <v>818</v>
      </c>
      <c r="I255" s="633" t="s">
        <v>819</v>
      </c>
      <c r="J255" s="633" t="s">
        <v>820</v>
      </c>
      <c r="K255" s="633" t="s">
        <v>821</v>
      </c>
      <c r="L255" s="635">
        <v>285.4283706647231</v>
      </c>
      <c r="M255" s="635">
        <v>8</v>
      </c>
      <c r="N255" s="636">
        <v>2283.4269653177848</v>
      </c>
    </row>
    <row r="256" spans="1:14" ht="14.4" customHeight="1" x14ac:dyDescent="0.3">
      <c r="A256" s="631" t="s">
        <v>493</v>
      </c>
      <c r="B256" s="632" t="s">
        <v>495</v>
      </c>
      <c r="C256" s="633" t="s">
        <v>511</v>
      </c>
      <c r="D256" s="634" t="s">
        <v>512</v>
      </c>
      <c r="E256" s="633" t="s">
        <v>496</v>
      </c>
      <c r="F256" s="634" t="s">
        <v>497</v>
      </c>
      <c r="G256" s="633" t="s">
        <v>528</v>
      </c>
      <c r="H256" s="633" t="s">
        <v>1297</v>
      </c>
      <c r="I256" s="633" t="s">
        <v>1298</v>
      </c>
      <c r="J256" s="633" t="s">
        <v>1299</v>
      </c>
      <c r="K256" s="633" t="s">
        <v>1300</v>
      </c>
      <c r="L256" s="635">
        <v>222.96000000000006</v>
      </c>
      <c r="M256" s="635">
        <v>1</v>
      </c>
      <c r="N256" s="636">
        <v>222.96000000000006</v>
      </c>
    </row>
    <row r="257" spans="1:14" ht="14.4" customHeight="1" x14ac:dyDescent="0.3">
      <c r="A257" s="631" t="s">
        <v>493</v>
      </c>
      <c r="B257" s="632" t="s">
        <v>495</v>
      </c>
      <c r="C257" s="633" t="s">
        <v>511</v>
      </c>
      <c r="D257" s="634" t="s">
        <v>512</v>
      </c>
      <c r="E257" s="633" t="s">
        <v>496</v>
      </c>
      <c r="F257" s="634" t="s">
        <v>497</v>
      </c>
      <c r="G257" s="633" t="s">
        <v>528</v>
      </c>
      <c r="H257" s="633" t="s">
        <v>1301</v>
      </c>
      <c r="I257" s="633" t="s">
        <v>1302</v>
      </c>
      <c r="J257" s="633" t="s">
        <v>1303</v>
      </c>
      <c r="K257" s="633" t="s">
        <v>1304</v>
      </c>
      <c r="L257" s="635">
        <v>522.7582492647972</v>
      </c>
      <c r="M257" s="635">
        <v>2</v>
      </c>
      <c r="N257" s="636">
        <v>1045.5164985295944</v>
      </c>
    </row>
    <row r="258" spans="1:14" ht="14.4" customHeight="1" x14ac:dyDescent="0.3">
      <c r="A258" s="631" t="s">
        <v>493</v>
      </c>
      <c r="B258" s="632" t="s">
        <v>495</v>
      </c>
      <c r="C258" s="633" t="s">
        <v>511</v>
      </c>
      <c r="D258" s="634" t="s">
        <v>512</v>
      </c>
      <c r="E258" s="633" t="s">
        <v>496</v>
      </c>
      <c r="F258" s="634" t="s">
        <v>497</v>
      </c>
      <c r="G258" s="633" t="s">
        <v>528</v>
      </c>
      <c r="H258" s="633" t="s">
        <v>1305</v>
      </c>
      <c r="I258" s="633" t="s">
        <v>1306</v>
      </c>
      <c r="J258" s="633" t="s">
        <v>1274</v>
      </c>
      <c r="K258" s="633" t="s">
        <v>1307</v>
      </c>
      <c r="L258" s="635">
        <v>373.00875078097408</v>
      </c>
      <c r="M258" s="635">
        <v>2</v>
      </c>
      <c r="N258" s="636">
        <v>746.01750156194817</v>
      </c>
    </row>
    <row r="259" spans="1:14" ht="14.4" customHeight="1" x14ac:dyDescent="0.3">
      <c r="A259" s="631" t="s">
        <v>493</v>
      </c>
      <c r="B259" s="632" t="s">
        <v>495</v>
      </c>
      <c r="C259" s="633" t="s">
        <v>511</v>
      </c>
      <c r="D259" s="634" t="s">
        <v>512</v>
      </c>
      <c r="E259" s="633" t="s">
        <v>496</v>
      </c>
      <c r="F259" s="634" t="s">
        <v>497</v>
      </c>
      <c r="G259" s="633" t="s">
        <v>528</v>
      </c>
      <c r="H259" s="633" t="s">
        <v>1308</v>
      </c>
      <c r="I259" s="633" t="s">
        <v>1309</v>
      </c>
      <c r="J259" s="633" t="s">
        <v>1310</v>
      </c>
      <c r="K259" s="633" t="s">
        <v>1184</v>
      </c>
      <c r="L259" s="635">
        <v>118.98999999999997</v>
      </c>
      <c r="M259" s="635">
        <v>1</v>
      </c>
      <c r="N259" s="636">
        <v>118.98999999999997</v>
      </c>
    </row>
    <row r="260" spans="1:14" ht="14.4" customHeight="1" x14ac:dyDescent="0.3">
      <c r="A260" s="631" t="s">
        <v>493</v>
      </c>
      <c r="B260" s="632" t="s">
        <v>495</v>
      </c>
      <c r="C260" s="633" t="s">
        <v>511</v>
      </c>
      <c r="D260" s="634" t="s">
        <v>512</v>
      </c>
      <c r="E260" s="633" t="s">
        <v>496</v>
      </c>
      <c r="F260" s="634" t="s">
        <v>497</v>
      </c>
      <c r="G260" s="633" t="s">
        <v>528</v>
      </c>
      <c r="H260" s="633" t="s">
        <v>1311</v>
      </c>
      <c r="I260" s="633" t="s">
        <v>1312</v>
      </c>
      <c r="J260" s="633" t="s">
        <v>1313</v>
      </c>
      <c r="K260" s="633" t="s">
        <v>1314</v>
      </c>
      <c r="L260" s="635">
        <v>1453.6600000000008</v>
      </c>
      <c r="M260" s="635">
        <v>1</v>
      </c>
      <c r="N260" s="636">
        <v>1453.6600000000008</v>
      </c>
    </row>
    <row r="261" spans="1:14" ht="14.4" customHeight="1" x14ac:dyDescent="0.3">
      <c r="A261" s="631" t="s">
        <v>493</v>
      </c>
      <c r="B261" s="632" t="s">
        <v>495</v>
      </c>
      <c r="C261" s="633" t="s">
        <v>511</v>
      </c>
      <c r="D261" s="634" t="s">
        <v>512</v>
      </c>
      <c r="E261" s="633" t="s">
        <v>496</v>
      </c>
      <c r="F261" s="634" t="s">
        <v>497</v>
      </c>
      <c r="G261" s="633" t="s">
        <v>528</v>
      </c>
      <c r="H261" s="633" t="s">
        <v>1082</v>
      </c>
      <c r="I261" s="633" t="s">
        <v>1083</v>
      </c>
      <c r="J261" s="633" t="s">
        <v>1084</v>
      </c>
      <c r="K261" s="633" t="s">
        <v>1085</v>
      </c>
      <c r="L261" s="635">
        <v>2283.5624094749201</v>
      </c>
      <c r="M261" s="635">
        <v>1</v>
      </c>
      <c r="N261" s="636">
        <v>2283.5624094749201</v>
      </c>
    </row>
    <row r="262" spans="1:14" ht="14.4" customHeight="1" x14ac:dyDescent="0.3">
      <c r="A262" s="631" t="s">
        <v>493</v>
      </c>
      <c r="B262" s="632" t="s">
        <v>495</v>
      </c>
      <c r="C262" s="633" t="s">
        <v>511</v>
      </c>
      <c r="D262" s="634" t="s">
        <v>512</v>
      </c>
      <c r="E262" s="633" t="s">
        <v>496</v>
      </c>
      <c r="F262" s="634" t="s">
        <v>497</v>
      </c>
      <c r="G262" s="633" t="s">
        <v>528</v>
      </c>
      <c r="H262" s="633" t="s">
        <v>1315</v>
      </c>
      <c r="I262" s="633" t="s">
        <v>1315</v>
      </c>
      <c r="J262" s="633" t="s">
        <v>1316</v>
      </c>
      <c r="K262" s="633" t="s">
        <v>1317</v>
      </c>
      <c r="L262" s="635">
        <v>27.69</v>
      </c>
      <c r="M262" s="635">
        <v>1</v>
      </c>
      <c r="N262" s="636">
        <v>27.69</v>
      </c>
    </row>
    <row r="263" spans="1:14" ht="14.4" customHeight="1" x14ac:dyDescent="0.3">
      <c r="A263" s="631" t="s">
        <v>493</v>
      </c>
      <c r="B263" s="632" t="s">
        <v>495</v>
      </c>
      <c r="C263" s="633" t="s">
        <v>511</v>
      </c>
      <c r="D263" s="634" t="s">
        <v>512</v>
      </c>
      <c r="E263" s="633" t="s">
        <v>496</v>
      </c>
      <c r="F263" s="634" t="s">
        <v>497</v>
      </c>
      <c r="G263" s="633" t="s">
        <v>528</v>
      </c>
      <c r="H263" s="633" t="s">
        <v>843</v>
      </c>
      <c r="I263" s="633" t="s">
        <v>844</v>
      </c>
      <c r="J263" s="633" t="s">
        <v>845</v>
      </c>
      <c r="K263" s="633" t="s">
        <v>846</v>
      </c>
      <c r="L263" s="635">
        <v>143.14002054859611</v>
      </c>
      <c r="M263" s="635">
        <v>2</v>
      </c>
      <c r="N263" s="636">
        <v>286.28004109719222</v>
      </c>
    </row>
    <row r="264" spans="1:14" ht="14.4" customHeight="1" x14ac:dyDescent="0.3">
      <c r="A264" s="631" t="s">
        <v>493</v>
      </c>
      <c r="B264" s="632" t="s">
        <v>495</v>
      </c>
      <c r="C264" s="633" t="s">
        <v>511</v>
      </c>
      <c r="D264" s="634" t="s">
        <v>512</v>
      </c>
      <c r="E264" s="633" t="s">
        <v>496</v>
      </c>
      <c r="F264" s="634" t="s">
        <v>497</v>
      </c>
      <c r="G264" s="633" t="s">
        <v>528</v>
      </c>
      <c r="H264" s="633" t="s">
        <v>1318</v>
      </c>
      <c r="I264" s="633" t="s">
        <v>1318</v>
      </c>
      <c r="J264" s="633" t="s">
        <v>1319</v>
      </c>
      <c r="K264" s="633" t="s">
        <v>949</v>
      </c>
      <c r="L264" s="635">
        <v>48.940057740219899</v>
      </c>
      <c r="M264" s="635">
        <v>1</v>
      </c>
      <c r="N264" s="636">
        <v>48.940057740219899</v>
      </c>
    </row>
    <row r="265" spans="1:14" ht="14.4" customHeight="1" x14ac:dyDescent="0.3">
      <c r="A265" s="631" t="s">
        <v>493</v>
      </c>
      <c r="B265" s="632" t="s">
        <v>495</v>
      </c>
      <c r="C265" s="633" t="s">
        <v>511</v>
      </c>
      <c r="D265" s="634" t="s">
        <v>512</v>
      </c>
      <c r="E265" s="633" t="s">
        <v>496</v>
      </c>
      <c r="F265" s="634" t="s">
        <v>497</v>
      </c>
      <c r="G265" s="633" t="s">
        <v>528</v>
      </c>
      <c r="H265" s="633" t="s">
        <v>858</v>
      </c>
      <c r="I265" s="633" t="s">
        <v>858</v>
      </c>
      <c r="J265" s="633" t="s">
        <v>859</v>
      </c>
      <c r="K265" s="633" t="s">
        <v>860</v>
      </c>
      <c r="L265" s="635">
        <v>426.87</v>
      </c>
      <c r="M265" s="635">
        <v>1</v>
      </c>
      <c r="N265" s="636">
        <v>426.87</v>
      </c>
    </row>
    <row r="266" spans="1:14" ht="14.4" customHeight="1" x14ac:dyDescent="0.3">
      <c r="A266" s="631" t="s">
        <v>493</v>
      </c>
      <c r="B266" s="632" t="s">
        <v>495</v>
      </c>
      <c r="C266" s="633" t="s">
        <v>511</v>
      </c>
      <c r="D266" s="634" t="s">
        <v>512</v>
      </c>
      <c r="E266" s="633" t="s">
        <v>496</v>
      </c>
      <c r="F266" s="634" t="s">
        <v>497</v>
      </c>
      <c r="G266" s="633" t="s">
        <v>528</v>
      </c>
      <c r="H266" s="633" t="s">
        <v>861</v>
      </c>
      <c r="I266" s="633" t="s">
        <v>862</v>
      </c>
      <c r="J266" s="633" t="s">
        <v>863</v>
      </c>
      <c r="K266" s="633" t="s">
        <v>864</v>
      </c>
      <c r="L266" s="635">
        <v>147.55000000000001</v>
      </c>
      <c r="M266" s="635">
        <v>2</v>
      </c>
      <c r="N266" s="636">
        <v>295.10000000000002</v>
      </c>
    </row>
    <row r="267" spans="1:14" ht="14.4" customHeight="1" x14ac:dyDescent="0.3">
      <c r="A267" s="631" t="s">
        <v>493</v>
      </c>
      <c r="B267" s="632" t="s">
        <v>495</v>
      </c>
      <c r="C267" s="633" t="s">
        <v>511</v>
      </c>
      <c r="D267" s="634" t="s">
        <v>512</v>
      </c>
      <c r="E267" s="633" t="s">
        <v>496</v>
      </c>
      <c r="F267" s="634" t="s">
        <v>497</v>
      </c>
      <c r="G267" s="633" t="s">
        <v>528</v>
      </c>
      <c r="H267" s="633" t="s">
        <v>1320</v>
      </c>
      <c r="I267" s="633" t="s">
        <v>1321</v>
      </c>
      <c r="J267" s="633" t="s">
        <v>1322</v>
      </c>
      <c r="K267" s="633" t="s">
        <v>1323</v>
      </c>
      <c r="L267" s="635">
        <v>1347.83</v>
      </c>
      <c r="M267" s="635">
        <v>2</v>
      </c>
      <c r="N267" s="636">
        <v>2695.66</v>
      </c>
    </row>
    <row r="268" spans="1:14" ht="14.4" customHeight="1" x14ac:dyDescent="0.3">
      <c r="A268" s="631" t="s">
        <v>493</v>
      </c>
      <c r="B268" s="632" t="s">
        <v>495</v>
      </c>
      <c r="C268" s="633" t="s">
        <v>511</v>
      </c>
      <c r="D268" s="634" t="s">
        <v>512</v>
      </c>
      <c r="E268" s="633" t="s">
        <v>496</v>
      </c>
      <c r="F268" s="634" t="s">
        <v>497</v>
      </c>
      <c r="G268" s="633" t="s">
        <v>528</v>
      </c>
      <c r="H268" s="633" t="s">
        <v>1324</v>
      </c>
      <c r="I268" s="633" t="s">
        <v>1324</v>
      </c>
      <c r="J268" s="633" t="s">
        <v>1325</v>
      </c>
      <c r="K268" s="633" t="s">
        <v>1326</v>
      </c>
      <c r="L268" s="635">
        <v>728.21</v>
      </c>
      <c r="M268" s="635">
        <v>1</v>
      </c>
      <c r="N268" s="636">
        <v>728.21</v>
      </c>
    </row>
    <row r="269" spans="1:14" ht="14.4" customHeight="1" x14ac:dyDescent="0.3">
      <c r="A269" s="631" t="s">
        <v>493</v>
      </c>
      <c r="B269" s="632" t="s">
        <v>495</v>
      </c>
      <c r="C269" s="633" t="s">
        <v>511</v>
      </c>
      <c r="D269" s="634" t="s">
        <v>512</v>
      </c>
      <c r="E269" s="633" t="s">
        <v>496</v>
      </c>
      <c r="F269" s="634" t="s">
        <v>497</v>
      </c>
      <c r="G269" s="633" t="s">
        <v>869</v>
      </c>
      <c r="H269" s="633" t="s">
        <v>1327</v>
      </c>
      <c r="I269" s="633" t="s">
        <v>1327</v>
      </c>
      <c r="J269" s="633" t="s">
        <v>1328</v>
      </c>
      <c r="K269" s="633" t="s">
        <v>1329</v>
      </c>
      <c r="L269" s="635">
        <v>24.3498247843184</v>
      </c>
      <c r="M269" s="635">
        <v>1</v>
      </c>
      <c r="N269" s="636">
        <v>24.3498247843184</v>
      </c>
    </row>
    <row r="270" spans="1:14" ht="14.4" customHeight="1" x14ac:dyDescent="0.3">
      <c r="A270" s="631" t="s">
        <v>493</v>
      </c>
      <c r="B270" s="632" t="s">
        <v>495</v>
      </c>
      <c r="C270" s="633" t="s">
        <v>511</v>
      </c>
      <c r="D270" s="634" t="s">
        <v>512</v>
      </c>
      <c r="E270" s="633" t="s">
        <v>496</v>
      </c>
      <c r="F270" s="634" t="s">
        <v>497</v>
      </c>
      <c r="G270" s="633" t="s">
        <v>869</v>
      </c>
      <c r="H270" s="633" t="s">
        <v>1330</v>
      </c>
      <c r="I270" s="633" t="s">
        <v>1331</v>
      </c>
      <c r="J270" s="633" t="s">
        <v>1332</v>
      </c>
      <c r="K270" s="633" t="s">
        <v>1333</v>
      </c>
      <c r="L270" s="635">
        <v>106.84922116190425</v>
      </c>
      <c r="M270" s="635">
        <v>1</v>
      </c>
      <c r="N270" s="636">
        <v>106.84922116190425</v>
      </c>
    </row>
    <row r="271" spans="1:14" ht="14.4" customHeight="1" x14ac:dyDescent="0.3">
      <c r="A271" s="631" t="s">
        <v>493</v>
      </c>
      <c r="B271" s="632" t="s">
        <v>495</v>
      </c>
      <c r="C271" s="633" t="s">
        <v>511</v>
      </c>
      <c r="D271" s="634" t="s">
        <v>512</v>
      </c>
      <c r="E271" s="633" t="s">
        <v>496</v>
      </c>
      <c r="F271" s="634" t="s">
        <v>497</v>
      </c>
      <c r="G271" s="633" t="s">
        <v>869</v>
      </c>
      <c r="H271" s="633" t="s">
        <v>1334</v>
      </c>
      <c r="I271" s="633" t="s">
        <v>1335</v>
      </c>
      <c r="J271" s="633" t="s">
        <v>892</v>
      </c>
      <c r="K271" s="633" t="s">
        <v>1336</v>
      </c>
      <c r="L271" s="635">
        <v>273.12952681164001</v>
      </c>
      <c r="M271" s="635">
        <v>1</v>
      </c>
      <c r="N271" s="636">
        <v>273.12952681164001</v>
      </c>
    </row>
    <row r="272" spans="1:14" ht="14.4" customHeight="1" x14ac:dyDescent="0.3">
      <c r="A272" s="631" t="s">
        <v>493</v>
      </c>
      <c r="B272" s="632" t="s">
        <v>495</v>
      </c>
      <c r="C272" s="633" t="s">
        <v>511</v>
      </c>
      <c r="D272" s="634" t="s">
        <v>512</v>
      </c>
      <c r="E272" s="633" t="s">
        <v>496</v>
      </c>
      <c r="F272" s="634" t="s">
        <v>497</v>
      </c>
      <c r="G272" s="633" t="s">
        <v>869</v>
      </c>
      <c r="H272" s="633" t="s">
        <v>1337</v>
      </c>
      <c r="I272" s="633" t="s">
        <v>1338</v>
      </c>
      <c r="J272" s="633" t="s">
        <v>1339</v>
      </c>
      <c r="K272" s="633" t="s">
        <v>1216</v>
      </c>
      <c r="L272" s="635">
        <v>84.350099517522452</v>
      </c>
      <c r="M272" s="635">
        <v>1</v>
      </c>
      <c r="N272" s="636">
        <v>84.350099517522452</v>
      </c>
    </row>
    <row r="273" spans="1:14" ht="14.4" customHeight="1" x14ac:dyDescent="0.3">
      <c r="A273" s="631" t="s">
        <v>493</v>
      </c>
      <c r="B273" s="632" t="s">
        <v>495</v>
      </c>
      <c r="C273" s="633" t="s">
        <v>511</v>
      </c>
      <c r="D273" s="634" t="s">
        <v>512</v>
      </c>
      <c r="E273" s="633" t="s">
        <v>496</v>
      </c>
      <c r="F273" s="634" t="s">
        <v>497</v>
      </c>
      <c r="G273" s="633" t="s">
        <v>869</v>
      </c>
      <c r="H273" s="633" t="s">
        <v>1340</v>
      </c>
      <c r="I273" s="633" t="s">
        <v>1341</v>
      </c>
      <c r="J273" s="633" t="s">
        <v>1342</v>
      </c>
      <c r="K273" s="633" t="s">
        <v>1343</v>
      </c>
      <c r="L273" s="635">
        <v>103.63</v>
      </c>
      <c r="M273" s="635">
        <v>1</v>
      </c>
      <c r="N273" s="636">
        <v>103.63</v>
      </c>
    </row>
    <row r="274" spans="1:14" ht="14.4" customHeight="1" x14ac:dyDescent="0.3">
      <c r="A274" s="631" t="s">
        <v>493</v>
      </c>
      <c r="B274" s="632" t="s">
        <v>495</v>
      </c>
      <c r="C274" s="633" t="s">
        <v>511</v>
      </c>
      <c r="D274" s="634" t="s">
        <v>512</v>
      </c>
      <c r="E274" s="633" t="s">
        <v>496</v>
      </c>
      <c r="F274" s="634" t="s">
        <v>497</v>
      </c>
      <c r="G274" s="633" t="s">
        <v>869</v>
      </c>
      <c r="H274" s="633" t="s">
        <v>1344</v>
      </c>
      <c r="I274" s="633" t="s">
        <v>1345</v>
      </c>
      <c r="J274" s="633" t="s">
        <v>1122</v>
      </c>
      <c r="K274" s="633" t="s">
        <v>1346</v>
      </c>
      <c r="L274" s="635">
        <v>379.5</v>
      </c>
      <c r="M274" s="635">
        <v>1</v>
      </c>
      <c r="N274" s="636">
        <v>379.5</v>
      </c>
    </row>
    <row r="275" spans="1:14" ht="14.4" customHeight="1" x14ac:dyDescent="0.3">
      <c r="A275" s="631" t="s">
        <v>493</v>
      </c>
      <c r="B275" s="632" t="s">
        <v>495</v>
      </c>
      <c r="C275" s="633" t="s">
        <v>511</v>
      </c>
      <c r="D275" s="634" t="s">
        <v>512</v>
      </c>
      <c r="E275" s="633" t="s">
        <v>496</v>
      </c>
      <c r="F275" s="634" t="s">
        <v>497</v>
      </c>
      <c r="G275" s="633" t="s">
        <v>869</v>
      </c>
      <c r="H275" s="633" t="s">
        <v>1347</v>
      </c>
      <c r="I275" s="633" t="s">
        <v>1348</v>
      </c>
      <c r="J275" s="633" t="s">
        <v>1349</v>
      </c>
      <c r="K275" s="633" t="s">
        <v>1350</v>
      </c>
      <c r="L275" s="635">
        <v>218.09999999999994</v>
      </c>
      <c r="M275" s="635">
        <v>1</v>
      </c>
      <c r="N275" s="636">
        <v>218.09999999999994</v>
      </c>
    </row>
    <row r="276" spans="1:14" ht="14.4" customHeight="1" x14ac:dyDescent="0.3">
      <c r="A276" s="631" t="s">
        <v>493</v>
      </c>
      <c r="B276" s="632" t="s">
        <v>495</v>
      </c>
      <c r="C276" s="633" t="s">
        <v>511</v>
      </c>
      <c r="D276" s="634" t="s">
        <v>512</v>
      </c>
      <c r="E276" s="633" t="s">
        <v>496</v>
      </c>
      <c r="F276" s="634" t="s">
        <v>497</v>
      </c>
      <c r="G276" s="633" t="s">
        <v>869</v>
      </c>
      <c r="H276" s="633" t="s">
        <v>1351</v>
      </c>
      <c r="I276" s="633" t="s">
        <v>1352</v>
      </c>
      <c r="J276" s="633" t="s">
        <v>1353</v>
      </c>
      <c r="K276" s="633" t="s">
        <v>1354</v>
      </c>
      <c r="L276" s="635">
        <v>115.53606818068941</v>
      </c>
      <c r="M276" s="635">
        <v>3</v>
      </c>
      <c r="N276" s="636">
        <v>346.60820454206822</v>
      </c>
    </row>
    <row r="277" spans="1:14" ht="14.4" customHeight="1" x14ac:dyDescent="0.3">
      <c r="A277" s="631" t="s">
        <v>493</v>
      </c>
      <c r="B277" s="632" t="s">
        <v>495</v>
      </c>
      <c r="C277" s="633" t="s">
        <v>511</v>
      </c>
      <c r="D277" s="634" t="s">
        <v>512</v>
      </c>
      <c r="E277" s="633" t="s">
        <v>496</v>
      </c>
      <c r="F277" s="634" t="s">
        <v>497</v>
      </c>
      <c r="G277" s="633" t="s">
        <v>869</v>
      </c>
      <c r="H277" s="633" t="s">
        <v>882</v>
      </c>
      <c r="I277" s="633" t="s">
        <v>883</v>
      </c>
      <c r="J277" s="633" t="s">
        <v>884</v>
      </c>
      <c r="K277" s="633" t="s">
        <v>885</v>
      </c>
      <c r="L277" s="635">
        <v>36.709999999999994</v>
      </c>
      <c r="M277" s="635">
        <v>1</v>
      </c>
      <c r="N277" s="636">
        <v>36.709999999999994</v>
      </c>
    </row>
    <row r="278" spans="1:14" ht="14.4" customHeight="1" x14ac:dyDescent="0.3">
      <c r="A278" s="631" t="s">
        <v>493</v>
      </c>
      <c r="B278" s="632" t="s">
        <v>495</v>
      </c>
      <c r="C278" s="633" t="s">
        <v>511</v>
      </c>
      <c r="D278" s="634" t="s">
        <v>512</v>
      </c>
      <c r="E278" s="633" t="s">
        <v>496</v>
      </c>
      <c r="F278" s="634" t="s">
        <v>497</v>
      </c>
      <c r="G278" s="633" t="s">
        <v>869</v>
      </c>
      <c r="H278" s="633" t="s">
        <v>905</v>
      </c>
      <c r="I278" s="633" t="s">
        <v>906</v>
      </c>
      <c r="J278" s="633" t="s">
        <v>907</v>
      </c>
      <c r="K278" s="633" t="s">
        <v>908</v>
      </c>
      <c r="L278" s="635">
        <v>98.069999999999965</v>
      </c>
      <c r="M278" s="635">
        <v>1</v>
      </c>
      <c r="N278" s="636">
        <v>98.069999999999965</v>
      </c>
    </row>
    <row r="279" spans="1:14" ht="14.4" customHeight="1" x14ac:dyDescent="0.3">
      <c r="A279" s="631" t="s">
        <v>493</v>
      </c>
      <c r="B279" s="632" t="s">
        <v>495</v>
      </c>
      <c r="C279" s="633" t="s">
        <v>511</v>
      </c>
      <c r="D279" s="634" t="s">
        <v>512</v>
      </c>
      <c r="E279" s="633" t="s">
        <v>496</v>
      </c>
      <c r="F279" s="634" t="s">
        <v>497</v>
      </c>
      <c r="G279" s="633" t="s">
        <v>869</v>
      </c>
      <c r="H279" s="633" t="s">
        <v>1355</v>
      </c>
      <c r="I279" s="633" t="s">
        <v>1356</v>
      </c>
      <c r="J279" s="633" t="s">
        <v>900</v>
      </c>
      <c r="K279" s="633" t="s">
        <v>1196</v>
      </c>
      <c r="L279" s="635">
        <v>88.020362378751244</v>
      </c>
      <c r="M279" s="635">
        <v>3</v>
      </c>
      <c r="N279" s="636">
        <v>264.06108713625372</v>
      </c>
    </row>
    <row r="280" spans="1:14" ht="14.4" customHeight="1" x14ac:dyDescent="0.3">
      <c r="A280" s="631" t="s">
        <v>493</v>
      </c>
      <c r="B280" s="632" t="s">
        <v>495</v>
      </c>
      <c r="C280" s="633" t="s">
        <v>511</v>
      </c>
      <c r="D280" s="634" t="s">
        <v>512</v>
      </c>
      <c r="E280" s="633" t="s">
        <v>496</v>
      </c>
      <c r="F280" s="634" t="s">
        <v>497</v>
      </c>
      <c r="G280" s="633" t="s">
        <v>869</v>
      </c>
      <c r="H280" s="633" t="s">
        <v>1357</v>
      </c>
      <c r="I280" s="633" t="s">
        <v>1358</v>
      </c>
      <c r="J280" s="633" t="s">
        <v>1359</v>
      </c>
      <c r="K280" s="633" t="s">
        <v>1360</v>
      </c>
      <c r="L280" s="635">
        <v>26.06</v>
      </c>
      <c r="M280" s="635">
        <v>1</v>
      </c>
      <c r="N280" s="636">
        <v>26.06</v>
      </c>
    </row>
    <row r="281" spans="1:14" ht="14.4" customHeight="1" x14ac:dyDescent="0.3">
      <c r="A281" s="631" t="s">
        <v>493</v>
      </c>
      <c r="B281" s="632" t="s">
        <v>495</v>
      </c>
      <c r="C281" s="633" t="s">
        <v>511</v>
      </c>
      <c r="D281" s="634" t="s">
        <v>512</v>
      </c>
      <c r="E281" s="633" t="s">
        <v>496</v>
      </c>
      <c r="F281" s="634" t="s">
        <v>497</v>
      </c>
      <c r="G281" s="633" t="s">
        <v>869</v>
      </c>
      <c r="H281" s="633" t="s">
        <v>916</v>
      </c>
      <c r="I281" s="633" t="s">
        <v>917</v>
      </c>
      <c r="J281" s="633" t="s">
        <v>918</v>
      </c>
      <c r="K281" s="633" t="s">
        <v>919</v>
      </c>
      <c r="L281" s="635">
        <v>65.459999999999965</v>
      </c>
      <c r="M281" s="635">
        <v>1</v>
      </c>
      <c r="N281" s="636">
        <v>65.459999999999965</v>
      </c>
    </row>
    <row r="282" spans="1:14" ht="14.4" customHeight="1" x14ac:dyDescent="0.3">
      <c r="A282" s="631" t="s">
        <v>493</v>
      </c>
      <c r="B282" s="632" t="s">
        <v>495</v>
      </c>
      <c r="C282" s="633" t="s">
        <v>511</v>
      </c>
      <c r="D282" s="634" t="s">
        <v>512</v>
      </c>
      <c r="E282" s="633" t="s">
        <v>496</v>
      </c>
      <c r="F282" s="634" t="s">
        <v>497</v>
      </c>
      <c r="G282" s="633" t="s">
        <v>869</v>
      </c>
      <c r="H282" s="633" t="s">
        <v>1361</v>
      </c>
      <c r="I282" s="633" t="s">
        <v>1361</v>
      </c>
      <c r="J282" s="633" t="s">
        <v>1362</v>
      </c>
      <c r="K282" s="633" t="s">
        <v>1363</v>
      </c>
      <c r="L282" s="635">
        <v>107.71999999999998</v>
      </c>
      <c r="M282" s="635">
        <v>1</v>
      </c>
      <c r="N282" s="636">
        <v>107.71999999999998</v>
      </c>
    </row>
    <row r="283" spans="1:14" ht="14.4" customHeight="1" x14ac:dyDescent="0.3">
      <c r="A283" s="631" t="s">
        <v>493</v>
      </c>
      <c r="B283" s="632" t="s">
        <v>495</v>
      </c>
      <c r="C283" s="633" t="s">
        <v>511</v>
      </c>
      <c r="D283" s="634" t="s">
        <v>512</v>
      </c>
      <c r="E283" s="633" t="s">
        <v>496</v>
      </c>
      <c r="F283" s="634" t="s">
        <v>497</v>
      </c>
      <c r="G283" s="633" t="s">
        <v>869</v>
      </c>
      <c r="H283" s="633" t="s">
        <v>940</v>
      </c>
      <c r="I283" s="633" t="s">
        <v>941</v>
      </c>
      <c r="J283" s="633" t="s">
        <v>942</v>
      </c>
      <c r="K283" s="633" t="s">
        <v>939</v>
      </c>
      <c r="L283" s="635">
        <v>164.91989322271917</v>
      </c>
      <c r="M283" s="635">
        <v>4</v>
      </c>
      <c r="N283" s="636">
        <v>659.67957289087667</v>
      </c>
    </row>
    <row r="284" spans="1:14" ht="14.4" customHeight="1" x14ac:dyDescent="0.3">
      <c r="A284" s="631" t="s">
        <v>493</v>
      </c>
      <c r="B284" s="632" t="s">
        <v>495</v>
      </c>
      <c r="C284" s="633" t="s">
        <v>511</v>
      </c>
      <c r="D284" s="634" t="s">
        <v>512</v>
      </c>
      <c r="E284" s="633" t="s">
        <v>496</v>
      </c>
      <c r="F284" s="634" t="s">
        <v>497</v>
      </c>
      <c r="G284" s="633" t="s">
        <v>869</v>
      </c>
      <c r="H284" s="633" t="s">
        <v>947</v>
      </c>
      <c r="I284" s="633" t="s">
        <v>947</v>
      </c>
      <c r="J284" s="633" t="s">
        <v>948</v>
      </c>
      <c r="K284" s="633" t="s">
        <v>949</v>
      </c>
      <c r="L284" s="635">
        <v>28.920416666666672</v>
      </c>
      <c r="M284" s="635">
        <v>6</v>
      </c>
      <c r="N284" s="636">
        <v>173.52250000000004</v>
      </c>
    </row>
    <row r="285" spans="1:14" ht="14.4" customHeight="1" x14ac:dyDescent="0.3">
      <c r="A285" s="631" t="s">
        <v>493</v>
      </c>
      <c r="B285" s="632" t="s">
        <v>495</v>
      </c>
      <c r="C285" s="633" t="s">
        <v>511</v>
      </c>
      <c r="D285" s="634" t="s">
        <v>512</v>
      </c>
      <c r="E285" s="633" t="s">
        <v>496</v>
      </c>
      <c r="F285" s="634" t="s">
        <v>497</v>
      </c>
      <c r="G285" s="633" t="s">
        <v>869</v>
      </c>
      <c r="H285" s="633" t="s">
        <v>954</v>
      </c>
      <c r="I285" s="633" t="s">
        <v>955</v>
      </c>
      <c r="J285" s="633" t="s">
        <v>956</v>
      </c>
      <c r="K285" s="633" t="s">
        <v>957</v>
      </c>
      <c r="L285" s="635">
        <v>202.58499999999995</v>
      </c>
      <c r="M285" s="635">
        <v>4</v>
      </c>
      <c r="N285" s="636">
        <v>810.3399999999998</v>
      </c>
    </row>
    <row r="286" spans="1:14" ht="14.4" customHeight="1" x14ac:dyDescent="0.3">
      <c r="A286" s="631" t="s">
        <v>493</v>
      </c>
      <c r="B286" s="632" t="s">
        <v>495</v>
      </c>
      <c r="C286" s="633" t="s">
        <v>511</v>
      </c>
      <c r="D286" s="634" t="s">
        <v>512</v>
      </c>
      <c r="E286" s="633" t="s">
        <v>496</v>
      </c>
      <c r="F286" s="634" t="s">
        <v>497</v>
      </c>
      <c r="G286" s="633" t="s">
        <v>869</v>
      </c>
      <c r="H286" s="633" t="s">
        <v>1364</v>
      </c>
      <c r="I286" s="633" t="s">
        <v>1365</v>
      </c>
      <c r="J286" s="633" t="s">
        <v>1366</v>
      </c>
      <c r="K286" s="633" t="s">
        <v>1367</v>
      </c>
      <c r="L286" s="635">
        <v>182.55</v>
      </c>
      <c r="M286" s="635">
        <v>1</v>
      </c>
      <c r="N286" s="636">
        <v>182.55</v>
      </c>
    </row>
    <row r="287" spans="1:14" ht="14.4" customHeight="1" x14ac:dyDescent="0.3">
      <c r="A287" s="631" t="s">
        <v>493</v>
      </c>
      <c r="B287" s="632" t="s">
        <v>495</v>
      </c>
      <c r="C287" s="633" t="s">
        <v>511</v>
      </c>
      <c r="D287" s="634" t="s">
        <v>512</v>
      </c>
      <c r="E287" s="633" t="s">
        <v>496</v>
      </c>
      <c r="F287" s="634" t="s">
        <v>497</v>
      </c>
      <c r="G287" s="633" t="s">
        <v>869</v>
      </c>
      <c r="H287" s="633" t="s">
        <v>1108</v>
      </c>
      <c r="I287" s="633" t="s">
        <v>1109</v>
      </c>
      <c r="J287" s="633" t="s">
        <v>1110</v>
      </c>
      <c r="K287" s="633" t="s">
        <v>1111</v>
      </c>
      <c r="L287" s="635">
        <v>162.07989472672097</v>
      </c>
      <c r="M287" s="635">
        <v>8</v>
      </c>
      <c r="N287" s="636">
        <v>1296.6391578137677</v>
      </c>
    </row>
    <row r="288" spans="1:14" ht="14.4" customHeight="1" x14ac:dyDescent="0.3">
      <c r="A288" s="631" t="s">
        <v>493</v>
      </c>
      <c r="B288" s="632" t="s">
        <v>495</v>
      </c>
      <c r="C288" s="633" t="s">
        <v>511</v>
      </c>
      <c r="D288" s="634" t="s">
        <v>512</v>
      </c>
      <c r="E288" s="633" t="s">
        <v>496</v>
      </c>
      <c r="F288" s="634" t="s">
        <v>497</v>
      </c>
      <c r="G288" s="633" t="s">
        <v>869</v>
      </c>
      <c r="H288" s="633" t="s">
        <v>1368</v>
      </c>
      <c r="I288" s="633" t="s">
        <v>1369</v>
      </c>
      <c r="J288" s="633" t="s">
        <v>960</v>
      </c>
      <c r="K288" s="633" t="s">
        <v>797</v>
      </c>
      <c r="L288" s="635">
        <v>29.529867466710598</v>
      </c>
      <c r="M288" s="635">
        <v>1</v>
      </c>
      <c r="N288" s="636">
        <v>29.529867466710598</v>
      </c>
    </row>
    <row r="289" spans="1:14" ht="14.4" customHeight="1" x14ac:dyDescent="0.3">
      <c r="A289" s="631" t="s">
        <v>493</v>
      </c>
      <c r="B289" s="632" t="s">
        <v>495</v>
      </c>
      <c r="C289" s="633" t="s">
        <v>511</v>
      </c>
      <c r="D289" s="634" t="s">
        <v>512</v>
      </c>
      <c r="E289" s="633" t="s">
        <v>496</v>
      </c>
      <c r="F289" s="634" t="s">
        <v>497</v>
      </c>
      <c r="G289" s="633" t="s">
        <v>869</v>
      </c>
      <c r="H289" s="633" t="s">
        <v>966</v>
      </c>
      <c r="I289" s="633" t="s">
        <v>967</v>
      </c>
      <c r="J289" s="633" t="s">
        <v>968</v>
      </c>
      <c r="K289" s="633" t="s">
        <v>969</v>
      </c>
      <c r="L289" s="635">
        <v>151.2499276371841</v>
      </c>
      <c r="M289" s="635">
        <v>7</v>
      </c>
      <c r="N289" s="636">
        <v>1058.7494934602887</v>
      </c>
    </row>
    <row r="290" spans="1:14" ht="14.4" customHeight="1" x14ac:dyDescent="0.3">
      <c r="A290" s="631" t="s">
        <v>493</v>
      </c>
      <c r="B290" s="632" t="s">
        <v>495</v>
      </c>
      <c r="C290" s="633" t="s">
        <v>511</v>
      </c>
      <c r="D290" s="634" t="s">
        <v>512</v>
      </c>
      <c r="E290" s="633" t="s">
        <v>496</v>
      </c>
      <c r="F290" s="634" t="s">
        <v>497</v>
      </c>
      <c r="G290" s="633" t="s">
        <v>869</v>
      </c>
      <c r="H290" s="633" t="s">
        <v>1116</v>
      </c>
      <c r="I290" s="633" t="s">
        <v>1117</v>
      </c>
      <c r="J290" s="633" t="s">
        <v>1118</v>
      </c>
      <c r="K290" s="633" t="s">
        <v>1119</v>
      </c>
      <c r="L290" s="635">
        <v>318.31979668170641</v>
      </c>
      <c r="M290" s="635">
        <v>2</v>
      </c>
      <c r="N290" s="636">
        <v>636.63959336341281</v>
      </c>
    </row>
    <row r="291" spans="1:14" ht="14.4" customHeight="1" x14ac:dyDescent="0.3">
      <c r="A291" s="631" t="s">
        <v>493</v>
      </c>
      <c r="B291" s="632" t="s">
        <v>495</v>
      </c>
      <c r="C291" s="633" t="s">
        <v>511</v>
      </c>
      <c r="D291" s="634" t="s">
        <v>512</v>
      </c>
      <c r="E291" s="633" t="s">
        <v>496</v>
      </c>
      <c r="F291" s="634" t="s">
        <v>497</v>
      </c>
      <c r="G291" s="633" t="s">
        <v>869</v>
      </c>
      <c r="H291" s="633" t="s">
        <v>1370</v>
      </c>
      <c r="I291" s="633" t="s">
        <v>1371</v>
      </c>
      <c r="J291" s="633" t="s">
        <v>1372</v>
      </c>
      <c r="K291" s="633" t="s">
        <v>1373</v>
      </c>
      <c r="L291" s="635">
        <v>373.80999999999995</v>
      </c>
      <c r="M291" s="635">
        <v>3</v>
      </c>
      <c r="N291" s="636">
        <v>1121.4299999999998</v>
      </c>
    </row>
    <row r="292" spans="1:14" ht="14.4" customHeight="1" x14ac:dyDescent="0.3">
      <c r="A292" s="631" t="s">
        <v>493</v>
      </c>
      <c r="B292" s="632" t="s">
        <v>495</v>
      </c>
      <c r="C292" s="633" t="s">
        <v>511</v>
      </c>
      <c r="D292" s="634" t="s">
        <v>512</v>
      </c>
      <c r="E292" s="633" t="s">
        <v>496</v>
      </c>
      <c r="F292" s="634" t="s">
        <v>497</v>
      </c>
      <c r="G292" s="633" t="s">
        <v>869</v>
      </c>
      <c r="H292" s="633" t="s">
        <v>1374</v>
      </c>
      <c r="I292" s="633" t="s">
        <v>1375</v>
      </c>
      <c r="J292" s="633" t="s">
        <v>1376</v>
      </c>
      <c r="K292" s="633" t="s">
        <v>663</v>
      </c>
      <c r="L292" s="635">
        <v>257.05</v>
      </c>
      <c r="M292" s="635">
        <v>1</v>
      </c>
      <c r="N292" s="636">
        <v>257.05</v>
      </c>
    </row>
    <row r="293" spans="1:14" ht="14.4" customHeight="1" x14ac:dyDescent="0.3">
      <c r="A293" s="631" t="s">
        <v>493</v>
      </c>
      <c r="B293" s="632" t="s">
        <v>495</v>
      </c>
      <c r="C293" s="633" t="s">
        <v>511</v>
      </c>
      <c r="D293" s="634" t="s">
        <v>512</v>
      </c>
      <c r="E293" s="633" t="s">
        <v>496</v>
      </c>
      <c r="F293" s="634" t="s">
        <v>497</v>
      </c>
      <c r="G293" s="633" t="s">
        <v>869</v>
      </c>
      <c r="H293" s="633" t="s">
        <v>1377</v>
      </c>
      <c r="I293" s="633" t="s">
        <v>1378</v>
      </c>
      <c r="J293" s="633" t="s">
        <v>1379</v>
      </c>
      <c r="K293" s="633" t="s">
        <v>1024</v>
      </c>
      <c r="L293" s="635">
        <v>135.69</v>
      </c>
      <c r="M293" s="635">
        <v>4</v>
      </c>
      <c r="N293" s="636">
        <v>542.76</v>
      </c>
    </row>
    <row r="294" spans="1:14" ht="14.4" customHeight="1" x14ac:dyDescent="0.3">
      <c r="A294" s="631" t="s">
        <v>493</v>
      </c>
      <c r="B294" s="632" t="s">
        <v>495</v>
      </c>
      <c r="C294" s="633" t="s">
        <v>511</v>
      </c>
      <c r="D294" s="634" t="s">
        <v>512</v>
      </c>
      <c r="E294" s="633" t="s">
        <v>496</v>
      </c>
      <c r="F294" s="634" t="s">
        <v>497</v>
      </c>
      <c r="G294" s="633" t="s">
        <v>869</v>
      </c>
      <c r="H294" s="633" t="s">
        <v>1380</v>
      </c>
      <c r="I294" s="633" t="s">
        <v>1381</v>
      </c>
      <c r="J294" s="633" t="s">
        <v>1382</v>
      </c>
      <c r="K294" s="633" t="s">
        <v>1383</v>
      </c>
      <c r="L294" s="635">
        <v>68.41</v>
      </c>
      <c r="M294" s="635">
        <v>1</v>
      </c>
      <c r="N294" s="636">
        <v>68.41</v>
      </c>
    </row>
    <row r="295" spans="1:14" ht="14.4" customHeight="1" x14ac:dyDescent="0.3">
      <c r="A295" s="631" t="s">
        <v>493</v>
      </c>
      <c r="B295" s="632" t="s">
        <v>495</v>
      </c>
      <c r="C295" s="633" t="s">
        <v>511</v>
      </c>
      <c r="D295" s="634" t="s">
        <v>512</v>
      </c>
      <c r="E295" s="633" t="s">
        <v>496</v>
      </c>
      <c r="F295" s="634" t="s">
        <v>497</v>
      </c>
      <c r="G295" s="633" t="s">
        <v>869</v>
      </c>
      <c r="H295" s="633" t="s">
        <v>1384</v>
      </c>
      <c r="I295" s="633" t="s">
        <v>1385</v>
      </c>
      <c r="J295" s="633" t="s">
        <v>1386</v>
      </c>
      <c r="K295" s="633" t="s">
        <v>1387</v>
      </c>
      <c r="L295" s="635">
        <v>73.17</v>
      </c>
      <c r="M295" s="635">
        <v>1</v>
      </c>
      <c r="N295" s="636">
        <v>73.17</v>
      </c>
    </row>
    <row r="296" spans="1:14" ht="14.4" customHeight="1" x14ac:dyDescent="0.3">
      <c r="A296" s="631" t="s">
        <v>493</v>
      </c>
      <c r="B296" s="632" t="s">
        <v>495</v>
      </c>
      <c r="C296" s="633" t="s">
        <v>511</v>
      </c>
      <c r="D296" s="634" t="s">
        <v>512</v>
      </c>
      <c r="E296" s="633" t="s">
        <v>496</v>
      </c>
      <c r="F296" s="634" t="s">
        <v>497</v>
      </c>
      <c r="G296" s="633" t="s">
        <v>869</v>
      </c>
      <c r="H296" s="633" t="s">
        <v>974</v>
      </c>
      <c r="I296" s="633" t="s">
        <v>975</v>
      </c>
      <c r="J296" s="633" t="s">
        <v>976</v>
      </c>
      <c r="K296" s="633" t="s">
        <v>977</v>
      </c>
      <c r="L296" s="635">
        <v>97.58</v>
      </c>
      <c r="M296" s="635">
        <v>2</v>
      </c>
      <c r="N296" s="636">
        <v>195.16</v>
      </c>
    </row>
    <row r="297" spans="1:14" ht="14.4" customHeight="1" x14ac:dyDescent="0.3">
      <c r="A297" s="631" t="s">
        <v>493</v>
      </c>
      <c r="B297" s="632" t="s">
        <v>495</v>
      </c>
      <c r="C297" s="633" t="s">
        <v>511</v>
      </c>
      <c r="D297" s="634" t="s">
        <v>512</v>
      </c>
      <c r="E297" s="633" t="s">
        <v>496</v>
      </c>
      <c r="F297" s="634" t="s">
        <v>497</v>
      </c>
      <c r="G297" s="633" t="s">
        <v>869</v>
      </c>
      <c r="H297" s="633" t="s">
        <v>978</v>
      </c>
      <c r="I297" s="633" t="s">
        <v>979</v>
      </c>
      <c r="J297" s="633" t="s">
        <v>980</v>
      </c>
      <c r="K297" s="633" t="s">
        <v>981</v>
      </c>
      <c r="L297" s="635">
        <v>160.63</v>
      </c>
      <c r="M297" s="635">
        <v>2</v>
      </c>
      <c r="N297" s="636">
        <v>321.26</v>
      </c>
    </row>
    <row r="298" spans="1:14" ht="14.4" customHeight="1" x14ac:dyDescent="0.3">
      <c r="A298" s="631" t="s">
        <v>493</v>
      </c>
      <c r="B298" s="632" t="s">
        <v>495</v>
      </c>
      <c r="C298" s="633" t="s">
        <v>511</v>
      </c>
      <c r="D298" s="634" t="s">
        <v>512</v>
      </c>
      <c r="E298" s="633" t="s">
        <v>496</v>
      </c>
      <c r="F298" s="634" t="s">
        <v>497</v>
      </c>
      <c r="G298" s="633" t="s">
        <v>869</v>
      </c>
      <c r="H298" s="633" t="s">
        <v>1388</v>
      </c>
      <c r="I298" s="633" t="s">
        <v>1389</v>
      </c>
      <c r="J298" s="633" t="s">
        <v>1366</v>
      </c>
      <c r="K298" s="633" t="s">
        <v>1390</v>
      </c>
      <c r="L298" s="635">
        <v>438.75</v>
      </c>
      <c r="M298" s="635">
        <v>1</v>
      </c>
      <c r="N298" s="636">
        <v>438.75</v>
      </c>
    </row>
    <row r="299" spans="1:14" ht="14.4" customHeight="1" x14ac:dyDescent="0.3">
      <c r="A299" s="631" t="s">
        <v>493</v>
      </c>
      <c r="B299" s="632" t="s">
        <v>495</v>
      </c>
      <c r="C299" s="633" t="s">
        <v>511</v>
      </c>
      <c r="D299" s="634" t="s">
        <v>512</v>
      </c>
      <c r="E299" s="633" t="s">
        <v>496</v>
      </c>
      <c r="F299" s="634" t="s">
        <v>497</v>
      </c>
      <c r="G299" s="633" t="s">
        <v>869</v>
      </c>
      <c r="H299" s="633" t="s">
        <v>1391</v>
      </c>
      <c r="I299" s="633" t="s">
        <v>1392</v>
      </c>
      <c r="J299" s="633" t="s">
        <v>1393</v>
      </c>
      <c r="K299" s="633" t="s">
        <v>1394</v>
      </c>
      <c r="L299" s="635">
        <v>1485.0444746563501</v>
      </c>
      <c r="M299" s="635">
        <v>1</v>
      </c>
      <c r="N299" s="636">
        <v>1485.0444746563501</v>
      </c>
    </row>
    <row r="300" spans="1:14" ht="14.4" customHeight="1" x14ac:dyDescent="0.3">
      <c r="A300" s="631" t="s">
        <v>493</v>
      </c>
      <c r="B300" s="632" t="s">
        <v>495</v>
      </c>
      <c r="C300" s="633" t="s">
        <v>511</v>
      </c>
      <c r="D300" s="634" t="s">
        <v>512</v>
      </c>
      <c r="E300" s="633" t="s">
        <v>498</v>
      </c>
      <c r="F300" s="634" t="s">
        <v>499</v>
      </c>
      <c r="G300" s="633" t="s">
        <v>869</v>
      </c>
      <c r="H300" s="633" t="s">
        <v>985</v>
      </c>
      <c r="I300" s="633" t="s">
        <v>985</v>
      </c>
      <c r="J300" s="633" t="s">
        <v>986</v>
      </c>
      <c r="K300" s="633" t="s">
        <v>987</v>
      </c>
      <c r="L300" s="635">
        <v>71.94</v>
      </c>
      <c r="M300" s="635">
        <v>2</v>
      </c>
      <c r="N300" s="636">
        <v>143.88</v>
      </c>
    </row>
    <row r="301" spans="1:14" ht="14.4" customHeight="1" x14ac:dyDescent="0.3">
      <c r="A301" s="631" t="s">
        <v>493</v>
      </c>
      <c r="B301" s="632" t="s">
        <v>495</v>
      </c>
      <c r="C301" s="633" t="s">
        <v>511</v>
      </c>
      <c r="D301" s="634" t="s">
        <v>512</v>
      </c>
      <c r="E301" s="633" t="s">
        <v>502</v>
      </c>
      <c r="F301" s="634" t="s">
        <v>503</v>
      </c>
      <c r="G301" s="633" t="s">
        <v>528</v>
      </c>
      <c r="H301" s="633" t="s">
        <v>1395</v>
      </c>
      <c r="I301" s="633" t="s">
        <v>1396</v>
      </c>
      <c r="J301" s="633" t="s">
        <v>1397</v>
      </c>
      <c r="K301" s="633" t="s">
        <v>1398</v>
      </c>
      <c r="L301" s="635">
        <v>76.769742895513204</v>
      </c>
      <c r="M301" s="635">
        <v>1</v>
      </c>
      <c r="N301" s="636">
        <v>76.769742895513204</v>
      </c>
    </row>
    <row r="302" spans="1:14" ht="14.4" customHeight="1" x14ac:dyDescent="0.3">
      <c r="A302" s="631" t="s">
        <v>493</v>
      </c>
      <c r="B302" s="632" t="s">
        <v>495</v>
      </c>
      <c r="C302" s="633" t="s">
        <v>513</v>
      </c>
      <c r="D302" s="634" t="s">
        <v>514</v>
      </c>
      <c r="E302" s="633" t="s">
        <v>496</v>
      </c>
      <c r="F302" s="634" t="s">
        <v>497</v>
      </c>
      <c r="G302" s="633" t="s">
        <v>528</v>
      </c>
      <c r="H302" s="633" t="s">
        <v>539</v>
      </c>
      <c r="I302" s="633" t="s">
        <v>540</v>
      </c>
      <c r="J302" s="633" t="s">
        <v>541</v>
      </c>
      <c r="K302" s="633" t="s">
        <v>542</v>
      </c>
      <c r="L302" s="635">
        <v>84.569837321511045</v>
      </c>
      <c r="M302" s="635">
        <v>3</v>
      </c>
      <c r="N302" s="636">
        <v>253.70951196453314</v>
      </c>
    </row>
    <row r="303" spans="1:14" ht="14.4" customHeight="1" x14ac:dyDescent="0.3">
      <c r="A303" s="631" t="s">
        <v>493</v>
      </c>
      <c r="B303" s="632" t="s">
        <v>495</v>
      </c>
      <c r="C303" s="633" t="s">
        <v>513</v>
      </c>
      <c r="D303" s="634" t="s">
        <v>514</v>
      </c>
      <c r="E303" s="633" t="s">
        <v>496</v>
      </c>
      <c r="F303" s="634" t="s">
        <v>497</v>
      </c>
      <c r="G303" s="633" t="s">
        <v>528</v>
      </c>
      <c r="H303" s="633" t="s">
        <v>543</v>
      </c>
      <c r="I303" s="633" t="s">
        <v>544</v>
      </c>
      <c r="J303" s="633" t="s">
        <v>545</v>
      </c>
      <c r="K303" s="633" t="s">
        <v>546</v>
      </c>
      <c r="L303" s="635">
        <v>94.56</v>
      </c>
      <c r="M303" s="635">
        <v>1</v>
      </c>
      <c r="N303" s="636">
        <v>94.56</v>
      </c>
    </row>
    <row r="304" spans="1:14" ht="14.4" customHeight="1" x14ac:dyDescent="0.3">
      <c r="A304" s="631" t="s">
        <v>493</v>
      </c>
      <c r="B304" s="632" t="s">
        <v>495</v>
      </c>
      <c r="C304" s="633" t="s">
        <v>513</v>
      </c>
      <c r="D304" s="634" t="s">
        <v>514</v>
      </c>
      <c r="E304" s="633" t="s">
        <v>496</v>
      </c>
      <c r="F304" s="634" t="s">
        <v>497</v>
      </c>
      <c r="G304" s="633" t="s">
        <v>528</v>
      </c>
      <c r="H304" s="633" t="s">
        <v>1399</v>
      </c>
      <c r="I304" s="633" t="s">
        <v>1400</v>
      </c>
      <c r="J304" s="633" t="s">
        <v>1401</v>
      </c>
      <c r="K304" s="633" t="s">
        <v>1402</v>
      </c>
      <c r="L304" s="635">
        <v>87.65</v>
      </c>
      <c r="M304" s="635">
        <v>1</v>
      </c>
      <c r="N304" s="636">
        <v>87.65</v>
      </c>
    </row>
    <row r="305" spans="1:14" ht="14.4" customHeight="1" x14ac:dyDescent="0.3">
      <c r="A305" s="631" t="s">
        <v>493</v>
      </c>
      <c r="B305" s="632" t="s">
        <v>495</v>
      </c>
      <c r="C305" s="633" t="s">
        <v>513</v>
      </c>
      <c r="D305" s="634" t="s">
        <v>514</v>
      </c>
      <c r="E305" s="633" t="s">
        <v>496</v>
      </c>
      <c r="F305" s="634" t="s">
        <v>497</v>
      </c>
      <c r="G305" s="633" t="s">
        <v>528</v>
      </c>
      <c r="H305" s="633" t="s">
        <v>1197</v>
      </c>
      <c r="I305" s="633" t="s">
        <v>1198</v>
      </c>
      <c r="J305" s="633" t="s">
        <v>1199</v>
      </c>
      <c r="K305" s="633" t="s">
        <v>1200</v>
      </c>
      <c r="L305" s="635">
        <v>118.27999999999997</v>
      </c>
      <c r="M305" s="635">
        <v>1</v>
      </c>
      <c r="N305" s="636">
        <v>118.27999999999997</v>
      </c>
    </row>
    <row r="306" spans="1:14" ht="14.4" customHeight="1" x14ac:dyDescent="0.3">
      <c r="A306" s="631" t="s">
        <v>493</v>
      </c>
      <c r="B306" s="632" t="s">
        <v>495</v>
      </c>
      <c r="C306" s="633" t="s">
        <v>513</v>
      </c>
      <c r="D306" s="634" t="s">
        <v>514</v>
      </c>
      <c r="E306" s="633" t="s">
        <v>496</v>
      </c>
      <c r="F306" s="634" t="s">
        <v>497</v>
      </c>
      <c r="G306" s="633" t="s">
        <v>528</v>
      </c>
      <c r="H306" s="633" t="s">
        <v>1403</v>
      </c>
      <c r="I306" s="633" t="s">
        <v>246</v>
      </c>
      <c r="J306" s="633" t="s">
        <v>1404</v>
      </c>
      <c r="K306" s="633"/>
      <c r="L306" s="635">
        <v>97.320302065233093</v>
      </c>
      <c r="M306" s="635">
        <v>2</v>
      </c>
      <c r="N306" s="636">
        <v>194.64060413046619</v>
      </c>
    </row>
    <row r="307" spans="1:14" ht="14.4" customHeight="1" x14ac:dyDescent="0.3">
      <c r="A307" s="631" t="s">
        <v>493</v>
      </c>
      <c r="B307" s="632" t="s">
        <v>495</v>
      </c>
      <c r="C307" s="633" t="s">
        <v>513</v>
      </c>
      <c r="D307" s="634" t="s">
        <v>514</v>
      </c>
      <c r="E307" s="633" t="s">
        <v>496</v>
      </c>
      <c r="F307" s="634" t="s">
        <v>497</v>
      </c>
      <c r="G307" s="633" t="s">
        <v>528</v>
      </c>
      <c r="H307" s="633" t="s">
        <v>734</v>
      </c>
      <c r="I307" s="633" t="s">
        <v>735</v>
      </c>
      <c r="J307" s="633" t="s">
        <v>736</v>
      </c>
      <c r="K307" s="633" t="s">
        <v>737</v>
      </c>
      <c r="L307" s="635">
        <v>25.5</v>
      </c>
      <c r="M307" s="635">
        <v>2</v>
      </c>
      <c r="N307" s="636">
        <v>51</v>
      </c>
    </row>
    <row r="308" spans="1:14" ht="14.4" customHeight="1" x14ac:dyDescent="0.3">
      <c r="A308" s="631" t="s">
        <v>493</v>
      </c>
      <c r="B308" s="632" t="s">
        <v>495</v>
      </c>
      <c r="C308" s="633" t="s">
        <v>513</v>
      </c>
      <c r="D308" s="634" t="s">
        <v>514</v>
      </c>
      <c r="E308" s="633" t="s">
        <v>496</v>
      </c>
      <c r="F308" s="634" t="s">
        <v>497</v>
      </c>
      <c r="G308" s="633" t="s">
        <v>528</v>
      </c>
      <c r="H308" s="633" t="s">
        <v>1293</v>
      </c>
      <c r="I308" s="633" t="s">
        <v>1294</v>
      </c>
      <c r="J308" s="633" t="s">
        <v>1295</v>
      </c>
      <c r="K308" s="633" t="s">
        <v>1296</v>
      </c>
      <c r="L308" s="635">
        <v>354.29</v>
      </c>
      <c r="M308" s="635">
        <v>6</v>
      </c>
      <c r="N308" s="636">
        <v>2125.7400000000002</v>
      </c>
    </row>
    <row r="309" spans="1:14" ht="14.4" customHeight="1" x14ac:dyDescent="0.3">
      <c r="A309" s="631" t="s">
        <v>493</v>
      </c>
      <c r="B309" s="632" t="s">
        <v>495</v>
      </c>
      <c r="C309" s="633" t="s">
        <v>513</v>
      </c>
      <c r="D309" s="634" t="s">
        <v>514</v>
      </c>
      <c r="E309" s="633" t="s">
        <v>496</v>
      </c>
      <c r="F309" s="634" t="s">
        <v>497</v>
      </c>
      <c r="G309" s="633" t="s">
        <v>528</v>
      </c>
      <c r="H309" s="633" t="s">
        <v>1405</v>
      </c>
      <c r="I309" s="633" t="s">
        <v>1406</v>
      </c>
      <c r="J309" s="633" t="s">
        <v>1407</v>
      </c>
      <c r="K309" s="633" t="s">
        <v>1408</v>
      </c>
      <c r="L309" s="635">
        <v>209.1682024328824</v>
      </c>
      <c r="M309" s="635">
        <v>10</v>
      </c>
      <c r="N309" s="636">
        <v>2091.6820243288239</v>
      </c>
    </row>
    <row r="310" spans="1:14" ht="14.4" customHeight="1" x14ac:dyDescent="0.3">
      <c r="A310" s="631" t="s">
        <v>493</v>
      </c>
      <c r="B310" s="632" t="s">
        <v>495</v>
      </c>
      <c r="C310" s="633" t="s">
        <v>513</v>
      </c>
      <c r="D310" s="634" t="s">
        <v>514</v>
      </c>
      <c r="E310" s="633" t="s">
        <v>496</v>
      </c>
      <c r="F310" s="634" t="s">
        <v>497</v>
      </c>
      <c r="G310" s="633" t="s">
        <v>528</v>
      </c>
      <c r="H310" s="633" t="s">
        <v>1409</v>
      </c>
      <c r="I310" s="633" t="s">
        <v>1410</v>
      </c>
      <c r="J310" s="633" t="s">
        <v>1411</v>
      </c>
      <c r="K310" s="633" t="s">
        <v>1412</v>
      </c>
      <c r="L310" s="635">
        <v>5548.6090909090917</v>
      </c>
      <c r="M310" s="635">
        <v>11</v>
      </c>
      <c r="N310" s="636">
        <v>61034.700000000004</v>
      </c>
    </row>
    <row r="311" spans="1:14" ht="14.4" customHeight="1" x14ac:dyDescent="0.3">
      <c r="A311" s="631" t="s">
        <v>493</v>
      </c>
      <c r="B311" s="632" t="s">
        <v>495</v>
      </c>
      <c r="C311" s="633" t="s">
        <v>513</v>
      </c>
      <c r="D311" s="634" t="s">
        <v>514</v>
      </c>
      <c r="E311" s="633" t="s">
        <v>496</v>
      </c>
      <c r="F311" s="634" t="s">
        <v>497</v>
      </c>
      <c r="G311" s="633" t="s">
        <v>528</v>
      </c>
      <c r="H311" s="633" t="s">
        <v>1413</v>
      </c>
      <c r="I311" s="633" t="s">
        <v>1413</v>
      </c>
      <c r="J311" s="633" t="s">
        <v>1414</v>
      </c>
      <c r="K311" s="633" t="s">
        <v>1415</v>
      </c>
      <c r="L311" s="635">
        <v>8362.82</v>
      </c>
      <c r="M311" s="635">
        <v>10</v>
      </c>
      <c r="N311" s="636">
        <v>83628.2</v>
      </c>
    </row>
    <row r="312" spans="1:14" ht="14.4" customHeight="1" x14ac:dyDescent="0.3">
      <c r="A312" s="631" t="s">
        <v>493</v>
      </c>
      <c r="B312" s="632" t="s">
        <v>495</v>
      </c>
      <c r="C312" s="633" t="s">
        <v>513</v>
      </c>
      <c r="D312" s="634" t="s">
        <v>514</v>
      </c>
      <c r="E312" s="633" t="s">
        <v>496</v>
      </c>
      <c r="F312" s="634" t="s">
        <v>497</v>
      </c>
      <c r="G312" s="633" t="s">
        <v>528</v>
      </c>
      <c r="H312" s="633" t="s">
        <v>1311</v>
      </c>
      <c r="I312" s="633" t="s">
        <v>1312</v>
      </c>
      <c r="J312" s="633" t="s">
        <v>1313</v>
      </c>
      <c r="K312" s="633" t="s">
        <v>1314</v>
      </c>
      <c r="L312" s="635">
        <v>4070.2539999999999</v>
      </c>
      <c r="M312" s="635">
        <v>10</v>
      </c>
      <c r="N312" s="636">
        <v>40702.54</v>
      </c>
    </row>
    <row r="313" spans="1:14" ht="14.4" customHeight="1" x14ac:dyDescent="0.3">
      <c r="A313" s="631" t="s">
        <v>493</v>
      </c>
      <c r="B313" s="632" t="s">
        <v>495</v>
      </c>
      <c r="C313" s="633" t="s">
        <v>515</v>
      </c>
      <c r="D313" s="634" t="s">
        <v>516</v>
      </c>
      <c r="E313" s="633" t="s">
        <v>496</v>
      </c>
      <c r="F313" s="634" t="s">
        <v>497</v>
      </c>
      <c r="G313" s="633" t="s">
        <v>528</v>
      </c>
      <c r="H313" s="633" t="s">
        <v>539</v>
      </c>
      <c r="I313" s="633" t="s">
        <v>540</v>
      </c>
      <c r="J313" s="633" t="s">
        <v>541</v>
      </c>
      <c r="K313" s="633" t="s">
        <v>542</v>
      </c>
      <c r="L313" s="635">
        <v>84.569877991133282</v>
      </c>
      <c r="M313" s="635">
        <v>2</v>
      </c>
      <c r="N313" s="636">
        <v>169.13975598226656</v>
      </c>
    </row>
    <row r="314" spans="1:14" ht="14.4" customHeight="1" x14ac:dyDescent="0.3">
      <c r="A314" s="631" t="s">
        <v>493</v>
      </c>
      <c r="B314" s="632" t="s">
        <v>495</v>
      </c>
      <c r="C314" s="633" t="s">
        <v>515</v>
      </c>
      <c r="D314" s="634" t="s">
        <v>516</v>
      </c>
      <c r="E314" s="633" t="s">
        <v>496</v>
      </c>
      <c r="F314" s="634" t="s">
        <v>497</v>
      </c>
      <c r="G314" s="633" t="s">
        <v>528</v>
      </c>
      <c r="H314" s="633" t="s">
        <v>616</v>
      </c>
      <c r="I314" s="633" t="s">
        <v>617</v>
      </c>
      <c r="J314" s="633" t="s">
        <v>618</v>
      </c>
      <c r="K314" s="633"/>
      <c r="L314" s="635">
        <v>102.01</v>
      </c>
      <c r="M314" s="635">
        <v>1</v>
      </c>
      <c r="N314" s="636">
        <v>102.01</v>
      </c>
    </row>
    <row r="315" spans="1:14" ht="14.4" customHeight="1" x14ac:dyDescent="0.3">
      <c r="A315" s="631" t="s">
        <v>493</v>
      </c>
      <c r="B315" s="632" t="s">
        <v>495</v>
      </c>
      <c r="C315" s="633" t="s">
        <v>515</v>
      </c>
      <c r="D315" s="634" t="s">
        <v>516</v>
      </c>
      <c r="E315" s="633" t="s">
        <v>496</v>
      </c>
      <c r="F315" s="634" t="s">
        <v>497</v>
      </c>
      <c r="G315" s="633" t="s">
        <v>528</v>
      </c>
      <c r="H315" s="633" t="s">
        <v>1399</v>
      </c>
      <c r="I315" s="633" t="s">
        <v>1400</v>
      </c>
      <c r="J315" s="633" t="s">
        <v>1401</v>
      </c>
      <c r="K315" s="633" t="s">
        <v>1402</v>
      </c>
      <c r="L315" s="635">
        <v>87.65</v>
      </c>
      <c r="M315" s="635">
        <v>1</v>
      </c>
      <c r="N315" s="636">
        <v>87.65</v>
      </c>
    </row>
    <row r="316" spans="1:14" ht="14.4" customHeight="1" x14ac:dyDescent="0.3">
      <c r="A316" s="631" t="s">
        <v>493</v>
      </c>
      <c r="B316" s="632" t="s">
        <v>495</v>
      </c>
      <c r="C316" s="633" t="s">
        <v>515</v>
      </c>
      <c r="D316" s="634" t="s">
        <v>516</v>
      </c>
      <c r="E316" s="633" t="s">
        <v>496</v>
      </c>
      <c r="F316" s="634" t="s">
        <v>497</v>
      </c>
      <c r="G316" s="633" t="s">
        <v>528</v>
      </c>
      <c r="H316" s="633" t="s">
        <v>1416</v>
      </c>
      <c r="I316" s="633" t="s">
        <v>1417</v>
      </c>
      <c r="J316" s="633" t="s">
        <v>1418</v>
      </c>
      <c r="K316" s="633" t="s">
        <v>1419</v>
      </c>
      <c r="L316" s="635">
        <v>64.159588906860293</v>
      </c>
      <c r="M316" s="635">
        <v>1</v>
      </c>
      <c r="N316" s="636">
        <v>64.159588906860293</v>
      </c>
    </row>
    <row r="317" spans="1:14" ht="14.4" customHeight="1" x14ac:dyDescent="0.3">
      <c r="A317" s="631" t="s">
        <v>493</v>
      </c>
      <c r="B317" s="632" t="s">
        <v>495</v>
      </c>
      <c r="C317" s="633" t="s">
        <v>515</v>
      </c>
      <c r="D317" s="634" t="s">
        <v>516</v>
      </c>
      <c r="E317" s="633" t="s">
        <v>496</v>
      </c>
      <c r="F317" s="634" t="s">
        <v>497</v>
      </c>
      <c r="G317" s="633" t="s">
        <v>528</v>
      </c>
      <c r="H317" s="633" t="s">
        <v>933</v>
      </c>
      <c r="I317" s="633" t="s">
        <v>1420</v>
      </c>
      <c r="J317" s="633" t="s">
        <v>1421</v>
      </c>
      <c r="K317" s="633" t="s">
        <v>1422</v>
      </c>
      <c r="L317" s="635">
        <v>49.519607664474499</v>
      </c>
      <c r="M317" s="635">
        <v>1</v>
      </c>
      <c r="N317" s="636">
        <v>49.519607664474499</v>
      </c>
    </row>
    <row r="318" spans="1:14" ht="14.4" customHeight="1" x14ac:dyDescent="0.3">
      <c r="A318" s="631" t="s">
        <v>493</v>
      </c>
      <c r="B318" s="632" t="s">
        <v>495</v>
      </c>
      <c r="C318" s="633" t="s">
        <v>515</v>
      </c>
      <c r="D318" s="634" t="s">
        <v>516</v>
      </c>
      <c r="E318" s="633" t="s">
        <v>496</v>
      </c>
      <c r="F318" s="634" t="s">
        <v>497</v>
      </c>
      <c r="G318" s="633" t="s">
        <v>528</v>
      </c>
      <c r="H318" s="633" t="s">
        <v>1423</v>
      </c>
      <c r="I318" s="633" t="s">
        <v>1424</v>
      </c>
      <c r="J318" s="633" t="s">
        <v>1425</v>
      </c>
      <c r="K318" s="633" t="s">
        <v>1426</v>
      </c>
      <c r="L318" s="635">
        <v>22.64</v>
      </c>
      <c r="M318" s="635">
        <v>5</v>
      </c>
      <c r="N318" s="636">
        <v>113.2</v>
      </c>
    </row>
    <row r="319" spans="1:14" ht="14.4" customHeight="1" x14ac:dyDescent="0.3">
      <c r="A319" s="631" t="s">
        <v>493</v>
      </c>
      <c r="B319" s="632" t="s">
        <v>495</v>
      </c>
      <c r="C319" s="633" t="s">
        <v>515</v>
      </c>
      <c r="D319" s="634" t="s">
        <v>516</v>
      </c>
      <c r="E319" s="633" t="s">
        <v>496</v>
      </c>
      <c r="F319" s="634" t="s">
        <v>497</v>
      </c>
      <c r="G319" s="633" t="s">
        <v>528</v>
      </c>
      <c r="H319" s="633" t="s">
        <v>1427</v>
      </c>
      <c r="I319" s="633" t="s">
        <v>246</v>
      </c>
      <c r="J319" s="633" t="s">
        <v>1428</v>
      </c>
      <c r="K319" s="633"/>
      <c r="L319" s="635">
        <v>190.15342636493804</v>
      </c>
      <c r="M319" s="635">
        <v>47</v>
      </c>
      <c r="N319" s="636">
        <v>8937.2110391520873</v>
      </c>
    </row>
    <row r="320" spans="1:14" ht="14.4" customHeight="1" thickBot="1" x14ac:dyDescent="0.35">
      <c r="A320" s="637" t="s">
        <v>493</v>
      </c>
      <c r="B320" s="638" t="s">
        <v>495</v>
      </c>
      <c r="C320" s="639" t="s">
        <v>515</v>
      </c>
      <c r="D320" s="640" t="s">
        <v>516</v>
      </c>
      <c r="E320" s="639" t="s">
        <v>496</v>
      </c>
      <c r="F320" s="640" t="s">
        <v>497</v>
      </c>
      <c r="G320" s="639" t="s">
        <v>528</v>
      </c>
      <c r="H320" s="639" t="s">
        <v>1429</v>
      </c>
      <c r="I320" s="639" t="s">
        <v>246</v>
      </c>
      <c r="J320" s="639" t="s">
        <v>1430</v>
      </c>
      <c r="K320" s="639"/>
      <c r="L320" s="641">
        <v>4.1202967645592397</v>
      </c>
      <c r="M320" s="641">
        <v>50</v>
      </c>
      <c r="N320" s="642">
        <v>206.01483822796197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16384" width="8.88671875" style="260"/>
  </cols>
  <sheetData>
    <row r="1" spans="1:6" ht="37.200000000000003" customHeight="1" thickBot="1" x14ac:dyDescent="0.4">
      <c r="A1" s="493" t="s">
        <v>214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643" t="s">
        <v>190</v>
      </c>
      <c r="B4" s="644" t="s">
        <v>17</v>
      </c>
      <c r="C4" s="645" t="s">
        <v>5</v>
      </c>
      <c r="D4" s="644" t="s">
        <v>17</v>
      </c>
      <c r="E4" s="645" t="s">
        <v>5</v>
      </c>
      <c r="F4" s="646" t="s">
        <v>17</v>
      </c>
    </row>
    <row r="5" spans="1:6" ht="14.4" customHeight="1" x14ac:dyDescent="0.3">
      <c r="A5" s="657" t="s">
        <v>1431</v>
      </c>
      <c r="B5" s="629">
        <v>3370.1374933394318</v>
      </c>
      <c r="C5" s="647">
        <v>0.19679434908558546</v>
      </c>
      <c r="D5" s="629">
        <v>13755.036623696651</v>
      </c>
      <c r="E5" s="647">
        <v>0.80320565091441454</v>
      </c>
      <c r="F5" s="630">
        <v>17125.174117036084</v>
      </c>
    </row>
    <row r="6" spans="1:6" ht="14.4" customHeight="1" x14ac:dyDescent="0.3">
      <c r="A6" s="658" t="s">
        <v>1432</v>
      </c>
      <c r="B6" s="635">
        <v>2697.8787129705061</v>
      </c>
      <c r="C6" s="648">
        <v>0.16664447514664302</v>
      </c>
      <c r="D6" s="635">
        <v>13491.549172931138</v>
      </c>
      <c r="E6" s="648">
        <v>0.83335552485335695</v>
      </c>
      <c r="F6" s="636">
        <v>16189.427885901645</v>
      </c>
    </row>
    <row r="7" spans="1:6" ht="14.4" customHeight="1" thickBot="1" x14ac:dyDescent="0.35">
      <c r="A7" s="659" t="s">
        <v>1433</v>
      </c>
      <c r="B7" s="650">
        <v>1211.2920000000001</v>
      </c>
      <c r="C7" s="651">
        <v>0.11143117663726523</v>
      </c>
      <c r="D7" s="650">
        <v>9659.0230819544995</v>
      </c>
      <c r="E7" s="651">
        <v>0.88856882336273479</v>
      </c>
      <c r="F7" s="652">
        <v>10870.315081954499</v>
      </c>
    </row>
    <row r="8" spans="1:6" ht="14.4" customHeight="1" thickBot="1" x14ac:dyDescent="0.35">
      <c r="A8" s="653" t="s">
        <v>6</v>
      </c>
      <c r="B8" s="654">
        <v>7279.3082063099382</v>
      </c>
      <c r="C8" s="655">
        <v>0.16474644938960153</v>
      </c>
      <c r="D8" s="654">
        <v>36905.608878582287</v>
      </c>
      <c r="E8" s="655">
        <v>0.83525355061039841</v>
      </c>
      <c r="F8" s="656">
        <v>44184.917084892229</v>
      </c>
    </row>
    <row r="9" spans="1:6" ht="14.4" customHeight="1" thickBot="1" x14ac:dyDescent="0.35"/>
    <row r="10" spans="1:6" ht="14.4" customHeight="1" x14ac:dyDescent="0.3">
      <c r="A10" s="657" t="s">
        <v>1434</v>
      </c>
      <c r="B10" s="629">
        <v>4949.9974259410128</v>
      </c>
      <c r="C10" s="647">
        <v>0.95532502232787087</v>
      </c>
      <c r="D10" s="629">
        <v>231.48250000000004</v>
      </c>
      <c r="E10" s="647">
        <v>4.4674977672129128E-2</v>
      </c>
      <c r="F10" s="630">
        <v>5181.4799259410129</v>
      </c>
    </row>
    <row r="11" spans="1:6" ht="14.4" customHeight="1" x14ac:dyDescent="0.3">
      <c r="A11" s="658" t="s">
        <v>1435</v>
      </c>
      <c r="B11" s="635">
        <v>852.91000000000008</v>
      </c>
      <c r="C11" s="648">
        <v>1</v>
      </c>
      <c r="D11" s="635"/>
      <c r="E11" s="648">
        <v>0</v>
      </c>
      <c r="F11" s="636">
        <v>852.91000000000008</v>
      </c>
    </row>
    <row r="12" spans="1:6" ht="14.4" customHeight="1" x14ac:dyDescent="0.3">
      <c r="A12" s="658" t="s">
        <v>1436</v>
      </c>
      <c r="B12" s="635">
        <v>394.15199999999999</v>
      </c>
      <c r="C12" s="648">
        <v>1</v>
      </c>
      <c r="D12" s="635"/>
      <c r="E12" s="648">
        <v>0</v>
      </c>
      <c r="F12" s="636">
        <v>394.15199999999999</v>
      </c>
    </row>
    <row r="13" spans="1:6" ht="14.4" customHeight="1" x14ac:dyDescent="0.3">
      <c r="A13" s="658" t="s">
        <v>1437</v>
      </c>
      <c r="B13" s="635">
        <v>385.78</v>
      </c>
      <c r="C13" s="648">
        <v>0.13185296054082146</v>
      </c>
      <c r="D13" s="635">
        <v>2540.0549483974091</v>
      </c>
      <c r="E13" s="648">
        <v>0.86814703945917859</v>
      </c>
      <c r="F13" s="636">
        <v>2925.8349483974089</v>
      </c>
    </row>
    <row r="14" spans="1:6" ht="14.4" customHeight="1" x14ac:dyDescent="0.3">
      <c r="A14" s="658" t="s">
        <v>1438</v>
      </c>
      <c r="B14" s="635">
        <v>304.59000000000003</v>
      </c>
      <c r="C14" s="648">
        <v>0.11686953140287441</v>
      </c>
      <c r="D14" s="635">
        <v>2301.6495933634128</v>
      </c>
      <c r="E14" s="648">
        <v>0.88313046859712552</v>
      </c>
      <c r="F14" s="636">
        <v>2606.239593363413</v>
      </c>
    </row>
    <row r="15" spans="1:6" ht="14.4" customHeight="1" x14ac:dyDescent="0.3">
      <c r="A15" s="658" t="s">
        <v>1439</v>
      </c>
      <c r="B15" s="635">
        <v>162.36000000000001</v>
      </c>
      <c r="C15" s="648">
        <v>8.5216769182747273E-2</v>
      </c>
      <c r="D15" s="635">
        <v>1742.8988071230344</v>
      </c>
      <c r="E15" s="648">
        <v>0.91478323081725277</v>
      </c>
      <c r="F15" s="636">
        <v>1905.2588071230343</v>
      </c>
    </row>
    <row r="16" spans="1:6" ht="14.4" customHeight="1" x14ac:dyDescent="0.3">
      <c r="A16" s="658" t="s">
        <v>1440</v>
      </c>
      <c r="B16" s="635">
        <v>153.93878036892588</v>
      </c>
      <c r="C16" s="648">
        <v>0.46493426410767708</v>
      </c>
      <c r="D16" s="635">
        <v>177.15916670187599</v>
      </c>
      <c r="E16" s="648">
        <v>0.53506573589232298</v>
      </c>
      <c r="F16" s="636">
        <v>331.09794707080187</v>
      </c>
    </row>
    <row r="17" spans="1:6" ht="14.4" customHeight="1" x14ac:dyDescent="0.3">
      <c r="A17" s="658" t="s">
        <v>1441</v>
      </c>
      <c r="B17" s="635">
        <v>75.58</v>
      </c>
      <c r="C17" s="648">
        <v>0.41232951445717408</v>
      </c>
      <c r="D17" s="635">
        <v>107.71999999999998</v>
      </c>
      <c r="E17" s="648">
        <v>0.58767048554282597</v>
      </c>
      <c r="F17" s="636">
        <v>183.29999999999998</v>
      </c>
    </row>
    <row r="18" spans="1:6" ht="14.4" customHeight="1" x14ac:dyDescent="0.3">
      <c r="A18" s="658" t="s">
        <v>1442</v>
      </c>
      <c r="B18" s="635"/>
      <c r="C18" s="648">
        <v>0</v>
      </c>
      <c r="D18" s="635">
        <v>1200.1099999999999</v>
      </c>
      <c r="E18" s="648">
        <v>1</v>
      </c>
      <c r="F18" s="636">
        <v>1200.1099999999999</v>
      </c>
    </row>
    <row r="19" spans="1:6" ht="14.4" customHeight="1" x14ac:dyDescent="0.3">
      <c r="A19" s="658" t="s">
        <v>1443</v>
      </c>
      <c r="B19" s="635"/>
      <c r="C19" s="648">
        <v>0</v>
      </c>
      <c r="D19" s="635">
        <v>115.32000805401579</v>
      </c>
      <c r="E19" s="648">
        <v>1</v>
      </c>
      <c r="F19" s="636">
        <v>115.32000805401579</v>
      </c>
    </row>
    <row r="20" spans="1:6" ht="14.4" customHeight="1" x14ac:dyDescent="0.3">
      <c r="A20" s="658" t="s">
        <v>1444</v>
      </c>
      <c r="B20" s="635"/>
      <c r="C20" s="648">
        <v>0</v>
      </c>
      <c r="D20" s="635">
        <v>1819.08</v>
      </c>
      <c r="E20" s="648">
        <v>1</v>
      </c>
      <c r="F20" s="636">
        <v>1819.08</v>
      </c>
    </row>
    <row r="21" spans="1:6" ht="14.4" customHeight="1" x14ac:dyDescent="0.3">
      <c r="A21" s="658" t="s">
        <v>1445</v>
      </c>
      <c r="B21" s="635"/>
      <c r="C21" s="648">
        <v>0</v>
      </c>
      <c r="D21" s="635">
        <v>143.32</v>
      </c>
      <c r="E21" s="648">
        <v>1</v>
      </c>
      <c r="F21" s="636">
        <v>143.32</v>
      </c>
    </row>
    <row r="22" spans="1:6" ht="14.4" customHeight="1" x14ac:dyDescent="0.3">
      <c r="A22" s="658" t="s">
        <v>1446</v>
      </c>
      <c r="B22" s="635"/>
      <c r="C22" s="648">
        <v>0</v>
      </c>
      <c r="D22" s="635">
        <v>462.51967645089923</v>
      </c>
      <c r="E22" s="648">
        <v>1</v>
      </c>
      <c r="F22" s="636">
        <v>462.51967645089923</v>
      </c>
    </row>
    <row r="23" spans="1:6" ht="14.4" customHeight="1" x14ac:dyDescent="0.3">
      <c r="A23" s="658" t="s">
        <v>1447</v>
      </c>
      <c r="B23" s="635"/>
      <c r="C23" s="648">
        <v>0</v>
      </c>
      <c r="D23" s="635">
        <v>79.83</v>
      </c>
      <c r="E23" s="648">
        <v>1</v>
      </c>
      <c r="F23" s="636">
        <v>79.83</v>
      </c>
    </row>
    <row r="24" spans="1:6" ht="14.4" customHeight="1" x14ac:dyDescent="0.3">
      <c r="A24" s="658" t="s">
        <v>1448</v>
      </c>
      <c r="B24" s="635"/>
      <c r="C24" s="648">
        <v>0</v>
      </c>
      <c r="D24" s="635">
        <v>166.64999999999998</v>
      </c>
      <c r="E24" s="648">
        <v>1</v>
      </c>
      <c r="F24" s="636">
        <v>166.64999999999998</v>
      </c>
    </row>
    <row r="25" spans="1:6" ht="14.4" customHeight="1" x14ac:dyDescent="0.3">
      <c r="A25" s="658" t="s">
        <v>1449</v>
      </c>
      <c r="B25" s="635"/>
      <c r="C25" s="648">
        <v>0</v>
      </c>
      <c r="D25" s="635">
        <v>26.06</v>
      </c>
      <c r="E25" s="648">
        <v>1</v>
      </c>
      <c r="F25" s="636">
        <v>26.06</v>
      </c>
    </row>
    <row r="26" spans="1:6" ht="14.4" customHeight="1" x14ac:dyDescent="0.3">
      <c r="A26" s="658" t="s">
        <v>1450</v>
      </c>
      <c r="B26" s="635"/>
      <c r="C26" s="648">
        <v>0</v>
      </c>
      <c r="D26" s="635">
        <v>284.04871486412884</v>
      </c>
      <c r="E26" s="648">
        <v>1</v>
      </c>
      <c r="F26" s="636">
        <v>284.04871486412884</v>
      </c>
    </row>
    <row r="27" spans="1:6" ht="14.4" customHeight="1" x14ac:dyDescent="0.3">
      <c r="A27" s="658" t="s">
        <v>1451</v>
      </c>
      <c r="B27" s="635"/>
      <c r="C27" s="648">
        <v>0</v>
      </c>
      <c r="D27" s="635">
        <v>64.539888186662793</v>
      </c>
      <c r="E27" s="648">
        <v>1</v>
      </c>
      <c r="F27" s="636">
        <v>64.539888186662793</v>
      </c>
    </row>
    <row r="28" spans="1:6" ht="14.4" customHeight="1" x14ac:dyDescent="0.3">
      <c r="A28" s="658" t="s">
        <v>1452</v>
      </c>
      <c r="B28" s="635"/>
      <c r="C28" s="648">
        <v>0</v>
      </c>
      <c r="D28" s="635">
        <v>1485.0444746563501</v>
      </c>
      <c r="E28" s="648">
        <v>1</v>
      </c>
      <c r="F28" s="636">
        <v>1485.0444746563501</v>
      </c>
    </row>
    <row r="29" spans="1:6" ht="14.4" customHeight="1" x14ac:dyDescent="0.3">
      <c r="A29" s="658" t="s">
        <v>1453</v>
      </c>
      <c r="B29" s="635"/>
      <c r="C29" s="648">
        <v>0</v>
      </c>
      <c r="D29" s="635">
        <v>155.72999999999999</v>
      </c>
      <c r="E29" s="648">
        <v>1</v>
      </c>
      <c r="F29" s="636">
        <v>155.72999999999999</v>
      </c>
    </row>
    <row r="30" spans="1:6" ht="14.4" customHeight="1" x14ac:dyDescent="0.3">
      <c r="A30" s="658" t="s">
        <v>1454</v>
      </c>
      <c r="B30" s="635"/>
      <c r="C30" s="648">
        <v>0</v>
      </c>
      <c r="D30" s="635">
        <v>110.199126910846</v>
      </c>
      <c r="E30" s="648">
        <v>1</v>
      </c>
      <c r="F30" s="636">
        <v>110.199126910846</v>
      </c>
    </row>
    <row r="31" spans="1:6" ht="14.4" customHeight="1" x14ac:dyDescent="0.3">
      <c r="A31" s="658" t="s">
        <v>1455</v>
      </c>
      <c r="B31" s="635"/>
      <c r="C31" s="648">
        <v>0</v>
      </c>
      <c r="D31" s="635">
        <v>28.04</v>
      </c>
      <c r="E31" s="648">
        <v>1</v>
      </c>
      <c r="F31" s="636">
        <v>28.04</v>
      </c>
    </row>
    <row r="32" spans="1:6" ht="14.4" customHeight="1" x14ac:dyDescent="0.3">
      <c r="A32" s="658" t="s">
        <v>1456</v>
      </c>
      <c r="B32" s="635"/>
      <c r="C32" s="648">
        <v>0</v>
      </c>
      <c r="D32" s="635">
        <v>1069.4999999999998</v>
      </c>
      <c r="E32" s="648">
        <v>1</v>
      </c>
      <c r="F32" s="636">
        <v>1069.4999999999998</v>
      </c>
    </row>
    <row r="33" spans="1:6" ht="14.4" customHeight="1" x14ac:dyDescent="0.3">
      <c r="A33" s="658" t="s">
        <v>1457</v>
      </c>
      <c r="B33" s="635"/>
      <c r="C33" s="648">
        <v>0</v>
      </c>
      <c r="D33" s="635">
        <v>368.94001522428346</v>
      </c>
      <c r="E33" s="648">
        <v>1</v>
      </c>
      <c r="F33" s="636">
        <v>368.94001522428346</v>
      </c>
    </row>
    <row r="34" spans="1:6" ht="14.4" customHeight="1" x14ac:dyDescent="0.3">
      <c r="A34" s="658" t="s">
        <v>1458</v>
      </c>
      <c r="B34" s="635"/>
      <c r="C34" s="648">
        <v>0</v>
      </c>
      <c r="D34" s="635">
        <v>1666.113385373658</v>
      </c>
      <c r="E34" s="648">
        <v>1</v>
      </c>
      <c r="F34" s="636">
        <v>1666.113385373658</v>
      </c>
    </row>
    <row r="35" spans="1:6" ht="14.4" customHeight="1" x14ac:dyDescent="0.3">
      <c r="A35" s="658" t="s">
        <v>1459</v>
      </c>
      <c r="B35" s="635"/>
      <c r="C35" s="648">
        <v>0</v>
      </c>
      <c r="D35" s="635">
        <v>111.9398247843184</v>
      </c>
      <c r="E35" s="648">
        <v>1</v>
      </c>
      <c r="F35" s="636">
        <v>111.9398247843184</v>
      </c>
    </row>
    <row r="36" spans="1:6" ht="14.4" customHeight="1" x14ac:dyDescent="0.3">
      <c r="A36" s="658" t="s">
        <v>1460</v>
      </c>
      <c r="B36" s="635"/>
      <c r="C36" s="648">
        <v>0</v>
      </c>
      <c r="D36" s="635">
        <v>248.45841186597539</v>
      </c>
      <c r="E36" s="648">
        <v>1</v>
      </c>
      <c r="F36" s="636">
        <v>248.45841186597539</v>
      </c>
    </row>
    <row r="37" spans="1:6" ht="14.4" customHeight="1" x14ac:dyDescent="0.3">
      <c r="A37" s="658" t="s">
        <v>1461</v>
      </c>
      <c r="B37" s="635"/>
      <c r="C37" s="648">
        <v>0</v>
      </c>
      <c r="D37" s="635">
        <v>205.09964467128205</v>
      </c>
      <c r="E37" s="648">
        <v>1</v>
      </c>
      <c r="F37" s="636">
        <v>205.09964467128205</v>
      </c>
    </row>
    <row r="38" spans="1:6" ht="14.4" customHeight="1" x14ac:dyDescent="0.3">
      <c r="A38" s="658" t="s">
        <v>1462</v>
      </c>
      <c r="B38" s="635"/>
      <c r="C38" s="648">
        <v>0</v>
      </c>
      <c r="D38" s="635">
        <v>1749.24</v>
      </c>
      <c r="E38" s="648">
        <v>1</v>
      </c>
      <c r="F38" s="636">
        <v>1749.24</v>
      </c>
    </row>
    <row r="39" spans="1:6" ht="14.4" customHeight="1" x14ac:dyDescent="0.3">
      <c r="A39" s="658" t="s">
        <v>1463</v>
      </c>
      <c r="B39" s="635"/>
      <c r="C39" s="648">
        <v>0</v>
      </c>
      <c r="D39" s="635">
        <v>826.25</v>
      </c>
      <c r="E39" s="648">
        <v>1</v>
      </c>
      <c r="F39" s="636">
        <v>826.25</v>
      </c>
    </row>
    <row r="40" spans="1:6" ht="14.4" customHeight="1" x14ac:dyDescent="0.3">
      <c r="A40" s="658" t="s">
        <v>1464</v>
      </c>
      <c r="B40" s="635"/>
      <c r="C40" s="648">
        <v>0</v>
      </c>
      <c r="D40" s="635">
        <v>347.60420791402862</v>
      </c>
      <c r="E40" s="648">
        <v>1</v>
      </c>
      <c r="F40" s="636">
        <v>347.60420791402862</v>
      </c>
    </row>
    <row r="41" spans="1:6" ht="14.4" customHeight="1" x14ac:dyDescent="0.3">
      <c r="A41" s="658" t="s">
        <v>1465</v>
      </c>
      <c r="B41" s="635"/>
      <c r="C41" s="648">
        <v>0</v>
      </c>
      <c r="D41" s="635">
        <v>7070.8408031251292</v>
      </c>
      <c r="E41" s="648">
        <v>1</v>
      </c>
      <c r="F41" s="636">
        <v>7070.8408031251292</v>
      </c>
    </row>
    <row r="42" spans="1:6" ht="14.4" customHeight="1" x14ac:dyDescent="0.3">
      <c r="A42" s="658" t="s">
        <v>1466</v>
      </c>
      <c r="B42" s="635"/>
      <c r="C42" s="648">
        <v>0</v>
      </c>
      <c r="D42" s="635">
        <v>84.350099517522452</v>
      </c>
      <c r="E42" s="648">
        <v>1</v>
      </c>
      <c r="F42" s="636">
        <v>84.350099517522452</v>
      </c>
    </row>
    <row r="43" spans="1:6" ht="14.4" customHeight="1" x14ac:dyDescent="0.3">
      <c r="A43" s="658" t="s">
        <v>1467</v>
      </c>
      <c r="B43" s="635"/>
      <c r="C43" s="648">
        <v>0</v>
      </c>
      <c r="D43" s="635">
        <v>346.60820454206822</v>
      </c>
      <c r="E43" s="648">
        <v>1</v>
      </c>
      <c r="F43" s="636">
        <v>346.60820454206822</v>
      </c>
    </row>
    <row r="44" spans="1:6" ht="14.4" customHeight="1" x14ac:dyDescent="0.3">
      <c r="A44" s="658" t="s">
        <v>1468</v>
      </c>
      <c r="B44" s="635"/>
      <c r="C44" s="648">
        <v>0</v>
      </c>
      <c r="D44" s="635">
        <v>575.90000000000009</v>
      </c>
      <c r="E44" s="648">
        <v>1</v>
      </c>
      <c r="F44" s="636">
        <v>575.90000000000009</v>
      </c>
    </row>
    <row r="45" spans="1:6" ht="14.4" customHeight="1" x14ac:dyDescent="0.3">
      <c r="A45" s="658" t="s">
        <v>1469</v>
      </c>
      <c r="B45" s="635"/>
      <c r="C45" s="648">
        <v>0</v>
      </c>
      <c r="D45" s="635">
        <v>311.30108713625373</v>
      </c>
      <c r="E45" s="648">
        <v>1</v>
      </c>
      <c r="F45" s="636">
        <v>311.30108713625373</v>
      </c>
    </row>
    <row r="46" spans="1:6" ht="14.4" customHeight="1" x14ac:dyDescent="0.3">
      <c r="A46" s="658" t="s">
        <v>1470</v>
      </c>
      <c r="B46" s="635"/>
      <c r="C46" s="648">
        <v>0</v>
      </c>
      <c r="D46" s="635">
        <v>94.479836316639293</v>
      </c>
      <c r="E46" s="648">
        <v>1</v>
      </c>
      <c r="F46" s="636">
        <v>94.479836316639293</v>
      </c>
    </row>
    <row r="47" spans="1:6" ht="14.4" customHeight="1" x14ac:dyDescent="0.3">
      <c r="A47" s="658" t="s">
        <v>1471</v>
      </c>
      <c r="B47" s="635"/>
      <c r="C47" s="648">
        <v>0</v>
      </c>
      <c r="D47" s="635">
        <v>257.05</v>
      </c>
      <c r="E47" s="648">
        <v>1</v>
      </c>
      <c r="F47" s="636">
        <v>257.05</v>
      </c>
    </row>
    <row r="48" spans="1:6" ht="14.4" customHeight="1" x14ac:dyDescent="0.3">
      <c r="A48" s="658" t="s">
        <v>1472</v>
      </c>
      <c r="B48" s="635"/>
      <c r="C48" s="648">
        <v>0</v>
      </c>
      <c r="D48" s="635">
        <v>97.9</v>
      </c>
      <c r="E48" s="648">
        <v>1</v>
      </c>
      <c r="F48" s="636">
        <v>97.9</v>
      </c>
    </row>
    <row r="49" spans="1:6" ht="14.4" customHeight="1" x14ac:dyDescent="0.3">
      <c r="A49" s="658" t="s">
        <v>1473</v>
      </c>
      <c r="B49" s="635"/>
      <c r="C49" s="648">
        <v>0</v>
      </c>
      <c r="D49" s="635">
        <v>3153.3586460521724</v>
      </c>
      <c r="E49" s="648">
        <v>1</v>
      </c>
      <c r="F49" s="636">
        <v>3153.3586460521724</v>
      </c>
    </row>
    <row r="50" spans="1:6" ht="14.4" customHeight="1" x14ac:dyDescent="0.3">
      <c r="A50" s="658" t="s">
        <v>1474</v>
      </c>
      <c r="B50" s="635"/>
      <c r="C50" s="648">
        <v>0</v>
      </c>
      <c r="D50" s="635">
        <v>100.87999999999997</v>
      </c>
      <c r="E50" s="648">
        <v>1</v>
      </c>
      <c r="F50" s="636">
        <v>100.87999999999997</v>
      </c>
    </row>
    <row r="51" spans="1:6" ht="14.4" customHeight="1" x14ac:dyDescent="0.3">
      <c r="A51" s="658" t="s">
        <v>1475</v>
      </c>
      <c r="B51" s="635"/>
      <c r="C51" s="648">
        <v>0</v>
      </c>
      <c r="D51" s="635">
        <v>2125.8740000915423</v>
      </c>
      <c r="E51" s="648">
        <v>1</v>
      </c>
      <c r="F51" s="636">
        <v>2125.8740000915423</v>
      </c>
    </row>
    <row r="52" spans="1:6" ht="14.4" customHeight="1" x14ac:dyDescent="0.3">
      <c r="A52" s="658" t="s">
        <v>1476</v>
      </c>
      <c r="B52" s="635"/>
      <c r="C52" s="648">
        <v>0</v>
      </c>
      <c r="D52" s="635">
        <v>103.63</v>
      </c>
      <c r="E52" s="648">
        <v>1</v>
      </c>
      <c r="F52" s="636">
        <v>103.63</v>
      </c>
    </row>
    <row r="53" spans="1:6" ht="14.4" customHeight="1" x14ac:dyDescent="0.3">
      <c r="A53" s="658" t="s">
        <v>1477</v>
      </c>
      <c r="B53" s="635"/>
      <c r="C53" s="648">
        <v>0</v>
      </c>
      <c r="D53" s="635">
        <v>106.84922116190425</v>
      </c>
      <c r="E53" s="648">
        <v>1</v>
      </c>
      <c r="F53" s="636">
        <v>106.84922116190425</v>
      </c>
    </row>
    <row r="54" spans="1:6" ht="14.4" customHeight="1" x14ac:dyDescent="0.3">
      <c r="A54" s="658" t="s">
        <v>1478</v>
      </c>
      <c r="B54" s="635"/>
      <c r="C54" s="648">
        <v>0</v>
      </c>
      <c r="D54" s="635">
        <v>103.16</v>
      </c>
      <c r="E54" s="648">
        <v>1</v>
      </c>
      <c r="F54" s="636">
        <v>103.16</v>
      </c>
    </row>
    <row r="55" spans="1:6" ht="14.4" customHeight="1" x14ac:dyDescent="0.3">
      <c r="A55" s="658" t="s">
        <v>1479</v>
      </c>
      <c r="B55" s="635"/>
      <c r="C55" s="648">
        <v>0</v>
      </c>
      <c r="D55" s="635">
        <v>981.74983190735395</v>
      </c>
      <c r="E55" s="648">
        <v>1</v>
      </c>
      <c r="F55" s="636">
        <v>981.74983190735395</v>
      </c>
    </row>
    <row r="56" spans="1:6" ht="14.4" customHeight="1" x14ac:dyDescent="0.3">
      <c r="A56" s="658" t="s">
        <v>1480</v>
      </c>
      <c r="B56" s="635"/>
      <c r="C56" s="648">
        <v>0</v>
      </c>
      <c r="D56" s="635">
        <v>695.78816967127636</v>
      </c>
      <c r="E56" s="648">
        <v>1</v>
      </c>
      <c r="F56" s="636">
        <v>695.78816967127636</v>
      </c>
    </row>
    <row r="57" spans="1:6" ht="14.4" customHeight="1" x14ac:dyDescent="0.3">
      <c r="A57" s="658" t="s">
        <v>1481</v>
      </c>
      <c r="B57" s="635"/>
      <c r="C57" s="648">
        <v>0</v>
      </c>
      <c r="D57" s="635">
        <v>533.05658451825002</v>
      </c>
      <c r="E57" s="648">
        <v>1</v>
      </c>
      <c r="F57" s="636">
        <v>533.05658451825002</v>
      </c>
    </row>
    <row r="58" spans="1:6" ht="14.4" customHeight="1" x14ac:dyDescent="0.3">
      <c r="A58" s="658" t="s">
        <v>1482</v>
      </c>
      <c r="B58" s="635"/>
      <c r="C58" s="648">
        <v>0</v>
      </c>
      <c r="D58" s="635">
        <v>110.13</v>
      </c>
      <c r="E58" s="648">
        <v>1</v>
      </c>
      <c r="F58" s="636">
        <v>110.13</v>
      </c>
    </row>
    <row r="59" spans="1:6" ht="14.4" customHeight="1" thickBot="1" x14ac:dyDescent="0.35">
      <c r="A59" s="659" t="s">
        <v>1483</v>
      </c>
      <c r="B59" s="650"/>
      <c r="C59" s="651">
        <v>0</v>
      </c>
      <c r="D59" s="650">
        <v>218.09999999999994</v>
      </c>
      <c r="E59" s="651">
        <v>1</v>
      </c>
      <c r="F59" s="652">
        <v>218.09999999999994</v>
      </c>
    </row>
    <row r="60" spans="1:6" ht="14.4" customHeight="1" thickBot="1" x14ac:dyDescent="0.35">
      <c r="A60" s="653" t="s">
        <v>6</v>
      </c>
      <c r="B60" s="654">
        <v>7279.3082063099382</v>
      </c>
      <c r="C60" s="655">
        <v>0.16474644938960151</v>
      </c>
      <c r="D60" s="654">
        <v>36905.608878582294</v>
      </c>
      <c r="E60" s="655">
        <v>0.83525355061039841</v>
      </c>
      <c r="F60" s="656">
        <v>44184.917084892237</v>
      </c>
    </row>
  </sheetData>
  <mergeCells count="3">
    <mergeCell ref="A1:F1"/>
    <mergeCell ref="B3:C3"/>
    <mergeCell ref="D3:E3"/>
  </mergeCells>
  <conditionalFormatting sqref="C5:C1048576">
    <cfRule type="cellIs" dxfId="5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2014-03-27T10:23:18Z</dcterms:modified>
</cp:coreProperties>
</file>