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HI Graf" sheetId="340" r:id="rId3"/>
    <sheet name="Man Tab" sheetId="366" r:id="rId4"/>
    <sheet name="HV" sheetId="367" r:id="rId5"/>
    <sheet name="Léky Žádanky" sheetId="219" r:id="rId6"/>
    <sheet name="LŽ Detail" sheetId="220" r:id="rId7"/>
    <sheet name="Léky Recepty" sheetId="346" r:id="rId8"/>
    <sheet name="LRp Lékaři" sheetId="415" r:id="rId9"/>
    <sheet name="LRp Detail" sheetId="347" r:id="rId10"/>
    <sheet name="LRp PL" sheetId="388" r:id="rId11"/>
    <sheet name="LRp PL Detail" sheetId="390" r:id="rId12"/>
    <sheet name="Materiál Žádanky" sheetId="402" r:id="rId13"/>
    <sheet name="MŽ Detail" sheetId="403" r:id="rId14"/>
    <sheet name="ZV Vykáz.-A" sheetId="344" r:id="rId15"/>
    <sheet name="ZV Vykáz.-A Detail" sheetId="345" r:id="rId16"/>
    <sheet name="ZV Vykáz.-H" sheetId="410" r:id="rId17"/>
    <sheet name="ZV Vykáz.-H Detail" sheetId="377" r:id="rId18"/>
    <sheet name="ZV Vyžád." sheetId="342" r:id="rId19"/>
    <sheet name="ZV Vyžád. Detail" sheetId="343" r:id="rId20"/>
  </sheets>
  <externalReferences>
    <externalReference r:id="rId21"/>
  </externalReferences>
  <definedNames>
    <definedName name="_xlnm._FilterDatabase" localSheetId="4" hidden="1">HV!$A$5:$A$5</definedName>
    <definedName name="_xlnm._FilterDatabase" localSheetId="7" hidden="1">'Léky Recepty'!$A$4:$M$4</definedName>
    <definedName name="_xlnm._FilterDatabase" localSheetId="5" hidden="1">'Léky Žádanky'!$A$3:$G$3</definedName>
    <definedName name="_xlnm._FilterDatabase" localSheetId="9" hidden="1">'LRp Detail'!$A$6:$U$6</definedName>
    <definedName name="_xlnm._FilterDatabase" localSheetId="8" hidden="1">'LRp Lékaři'!$A$4:$N$4</definedName>
    <definedName name="_xlnm._FilterDatabase" localSheetId="10" hidden="1">'LRp PL'!$A$3:$F$50</definedName>
    <definedName name="_xlnm._FilterDatabase" localSheetId="11" hidden="1">'LRp PL Detail'!$A$5:$M$1005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12" hidden="1">'Materiál Žádanky'!$A$3:$G$3</definedName>
    <definedName name="_xlnm._FilterDatabase" localSheetId="13" hidden="1">'MŽ Detail'!$A$4:$K$4</definedName>
    <definedName name="_xlnm._FilterDatabase" localSheetId="15" hidden="1">'ZV Vykáz.-A Detail'!$A$5:$P$5</definedName>
    <definedName name="_xlnm._FilterDatabase" localSheetId="17" hidden="1">'ZV Vykáz.-H Detail'!$A$5:$Q$5</definedName>
    <definedName name="_xlnm._FilterDatabase" localSheetId="18" hidden="1">'ZV Vyžád.'!$A$4:$M$4</definedName>
    <definedName name="_xlnm._FilterDatabase" localSheetId="19" hidden="1">'ZV Vyžád. Detail'!$A$5:$Q$5</definedName>
    <definedName name="doměsíce">'HI Graf'!$C$11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A13" i="383" l="1"/>
  <c r="A16" i="383" l="1"/>
  <c r="D11" i="339" l="1"/>
  <c r="C11" i="339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B11" i="339" l="1"/>
  <c r="D12" i="339"/>
  <c r="C12" i="339"/>
  <c r="B12" i="339"/>
  <c r="K3" i="403" l="1"/>
  <c r="J3" i="403"/>
  <c r="I3" i="403" s="1"/>
  <c r="M3" i="220" l="1"/>
  <c r="O3" i="343" l="1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Q3" i="347" l="1"/>
  <c r="S3" i="347"/>
  <c r="U3" i="347"/>
  <c r="K3" i="390"/>
  <c r="G5" i="339"/>
  <c r="G6" i="339"/>
  <c r="G7" i="339"/>
  <c r="G8" i="339"/>
  <c r="G9" i="339"/>
  <c r="A10" i="383"/>
  <c r="A26" i="383"/>
  <c r="A25" i="383"/>
  <c r="A24" i="383"/>
  <c r="A23" i="383"/>
  <c r="A22" i="383"/>
  <c r="A21" i="383"/>
  <c r="A18" i="383"/>
  <c r="A17" i="383"/>
  <c r="A15" i="383"/>
  <c r="A14" i="383"/>
  <c r="A12" i="383"/>
  <c r="A11" i="383"/>
  <c r="A7" i="383"/>
  <c r="A6" i="383"/>
  <c r="A5" i="383"/>
  <c r="A4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G11" i="339" s="1"/>
  <c r="F12" i="339"/>
  <c r="Q3" i="343"/>
  <c r="P3" i="343"/>
  <c r="D13" i="339"/>
  <c r="D15" i="339" s="1"/>
  <c r="C13" i="339"/>
  <c r="C15" i="339" s="1"/>
  <c r="B13" i="339"/>
  <c r="B15" i="339" s="1"/>
  <c r="C6" i="340" l="1"/>
  <c r="B4" i="340"/>
  <c r="C4" i="340"/>
  <c r="D6" i="340"/>
  <c r="F13" i="339"/>
  <c r="G12" i="339"/>
  <c r="G13" i="339" l="1"/>
  <c r="F15" i="339"/>
  <c r="G15" i="339" s="1"/>
  <c r="D4" i="340"/>
  <c r="E6" i="340"/>
  <c r="B13" i="340" l="1"/>
  <c r="B12" i="340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<sst xmlns="http://schemas.openxmlformats.org/spreadsheetml/2006/main" count="3403" uniqueCount="1117">
  <si>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</si>
  <si>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</si>
  <si>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</si>
  <si>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</si>
  <si>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</si>
  <si>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</si>
  <si>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</si>
  <si>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</si>
  <si>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</si>
  <si>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</si>
  <si>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</si>
  <si>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</si>
  <si>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</si>
  <si>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</si>
  <si>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</si>
  <si>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</si>
  <si>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</si>
  <si>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</si>
  <si>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</si>
  <si>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</si>
  <si>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</si>
  <si>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</si>
  <si>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</si>
  <si>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</si>
  <si>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</si>
  <si>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</si>
  <si>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</si>
  <si>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</si>
  <si>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</si>
  <si>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</si>
  <si>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</si>
  <si>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</si>
  <si>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</si>
  <si>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</si>
  <si>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</si>
  <si>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</si>
  <si>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</si>
  <si>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</si>
  <si>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</si>
  <si>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</si>
  <si>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</si>
  <si>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</si>
  <si>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</si>
  <si>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</si>
  <si>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</si>
  <si>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</si>
  <si>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</si>
  <si>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</si>
  <si>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</si>
  <si>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</si>
  <si>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</si>
  <si>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</si>
  <si>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</si>
  <si>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</si>
  <si>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</si>
  <si>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</si>
  <si>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</si>
  <si>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</si>
  <si>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</si>
  <si>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</si>
  <si>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</si>
  <si>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</si>
  <si>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</si>
  <si>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</si>
  <si>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</si>
  <si>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</si>
  <si>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</si>
  <si>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</si>
  <si>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</si>
  <si>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</si>
  <si>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</si>
  <si>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</si>
  <si>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</si>
  <si>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</si>
  <si>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</si>
  <si>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</si>
  <si>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</si>
  <si>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</si>
  <si>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</si>
  <si>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</si>
  <si>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</si>
  <si>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</si>
  <si>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</si>
  <si>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</si>
  <si>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</si>
  <si>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</si>
  <si>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</si>
  <si>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</si>
  <si>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</si>
  <si>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</si>
  <si>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</si>
  <si>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</si>
  <si>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</si>
  <si>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</si>
  <si>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</si>
  <si>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</si>
  <si>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</si>
  <si>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</si>
  <si>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</si>
  <si>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</si>
  <si>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</si>
  <si>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</si>
  <si>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</si>
  <si>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</si>
  <si>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</si>
  <si>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</si>
  <si>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</si>
  <si>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</si>
  <si>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</si>
  <si>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</si>
  <si>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</si>
  <si>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</si>
  <si>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</si>
  <si>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</si>
  <si>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</si>
  <si>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</si>
  <si>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</si>
  <si>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</si>
  <si>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</si>
  <si>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</si>
  <si>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</si>
  <si>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</si>
  <si>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</si>
  <si>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</si>
  <si>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</si>
  <si>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</si>
  <si>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</si>
  <si>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</si>
  <si>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</si>
  <si>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</si>
  <si>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</si>
  <si>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</si>
  <si>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</si>
  <si>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</si>
  <si>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</si>
  <si>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</si>
  <si>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</si>
  <si>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</si>
  <si>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</si>
  <si>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</si>
  <si>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</si>
  <si>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</si>
  <si>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</si>
  <si>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</si>
  <si>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ZV Vyžád. Detail</t>
  </si>
  <si>
    <t>ZV Vyžád.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</si>
  <si>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</si>
  <si>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</si>
  <si>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</si>
  <si>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</si>
  <si>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</si>
  <si>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</si>
  <si>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</si>
  <si>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</si>
  <si>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</si>
  <si>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</si>
  <si>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</si>
  <si>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</si>
  <si>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</si>
  <si>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</si>
  <si>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</si>
  <si>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</si>
  <si>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</si>
  <si>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</si>
  <si>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Přehled plnění PL - Preskripce léčivých přípravků - detail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</si>
  <si>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</si>
  <si>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</si>
  <si>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</si>
  <si>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</si>
  <si>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</si>
  <si>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</si>
  <si>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</si>
  <si>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</si>
  <si>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</si>
  <si>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</si>
  <si>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</si>
  <si>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</si>
  <si>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</si>
  <si>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</si>
  <si>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</si>
  <si>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</si>
  <si>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</si>
  <si>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</si>
  <si>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</si>
  <si>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</si>
  <si>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</si>
  <si>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pracovního lékařství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</si>
  <si>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</si>
  <si>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</si>
  <si>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</si>
  <si>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</si>
  <si>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</si>
  <si>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</si>
  <si>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</si>
  <si>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50113013     léky (paušál) - antibiotika (LEK)</t>
  </si>
  <si>
    <t>--</t>
  </si>
  <si>
    <t>50113190     medicinální plyny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</si>
  <si>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</si>
  <si>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</si>
  <si>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</si>
  <si>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</si>
  <si>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</si>
  <si>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</si>
  <si>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</si>
  <si>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</si>
  <si>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</si>
  <si>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</si>
  <si>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</si>
  <si>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</si>
  <si>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</si>
  <si>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</si>
  <si>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</si>
  <si>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</si>
  <si>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</si>
  <si>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</si>
  <si>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</si>
  <si>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</si>
  <si>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</si>
  <si>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</si>
  <si>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</si>
  <si>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</si>
  <si>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</si>
  <si>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</si>
  <si>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</si>
  <si>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</si>
  <si>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</si>
  <si>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</si>
  <si>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</si>
  <si>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</si>
  <si>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</si>
  <si>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</si>
  <si>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</si>
  <si>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</si>
  <si>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</si>
  <si>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51203     Cestovné zaměstnanců-zahraniční</t>
  </si>
  <si>
    <t>51203000     cestovné zahr. - mzdy</t>
  </si>
  <si>
    <t>513     Náklady na reprezentaci</t>
  </si>
  <si>
    <t>51399     Náklady na reprezentaci (daň.neúč.)</t>
  </si>
  <si>
    <t>51399002     ve vlastní režii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</si>
  <si>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</si>
  <si>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</si>
  <si>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</si>
  <si>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</si>
  <si>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</si>
  <si>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</si>
  <si>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</si>
  <si>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</si>
  <si>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</si>
  <si>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</si>
  <si>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</si>
  <si>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</si>
  <si>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</si>
  <si>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</si>
  <si>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</si>
  <si>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</si>
  <si>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</si>
  <si>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</si>
  <si>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</si>
  <si>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</si>
  <si>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</si>
  <si>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</si>
  <si>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</si>
  <si>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</si>
  <si>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</si>
  <si>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</si>
  <si>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</si>
  <si>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</si>
  <si>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</si>
  <si>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</si>
  <si>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</si>
  <si>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</si>
  <si>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</si>
  <si>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</si>
  <si>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</si>
  <si>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</si>
  <si>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</si>
  <si>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</si>
  <si>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</si>
  <si>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</si>
  <si>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</si>
  <si>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54972     Školení - lékaři (pouze PaM 9072)</t>
  </si>
  <si>
    <t>54972000     školení - lékaři(pouze PaM 9072)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</si>
  <si>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</si>
  <si>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</si>
  <si>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</si>
  <si>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</si>
  <si>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</si>
  <si>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</si>
  <si>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</si>
  <si>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</si>
  <si>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</si>
  <si>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</si>
  <si>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</si>
  <si>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</si>
  <si>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</si>
  <si>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</si>
  <si>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</si>
  <si>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</si>
  <si>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</si>
  <si>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</si>
  <si>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</si>
  <si>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</si>
  <si>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</si>
  <si>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</si>
  <si>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641     Smluvní pokuty a úroky z prodlení</t>
  </si>
  <si>
    <t>64100     Smluvní pokuty a úroky z prodlení</t>
  </si>
  <si>
    <t>64100043     penále z prodl. - ostatní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</si>
  <si>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</si>
  <si>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</si>
  <si>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</si>
  <si>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</si>
  <si>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</si>
  <si>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</si>
  <si>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</si>
  <si>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</si>
  <si>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</si>
  <si>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</si>
  <si>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</si>
  <si>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</si>
  <si>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</si>
  <si>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</si>
  <si>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</si>
  <si>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</si>
  <si>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</si>
  <si>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</si>
  <si>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</si>
  <si>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</si>
  <si>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</si>
  <si>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</si>
  <si>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</si>
  <si>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</si>
  <si>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</si>
  <si>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</si>
  <si>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</si>
  <si>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</si>
  <si>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</si>
  <si>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</si>
  <si>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19</t>
  </si>
  <si>
    <t/>
  </si>
  <si>
    <t>Klinika pracovního lékařství</t>
  </si>
  <si>
    <t>50113001</t>
  </si>
  <si>
    <t>Lékárna - léčiva</t>
  </si>
  <si>
    <t>50113013</t>
  </si>
  <si>
    <t>Lékárna - antibiotika</t>
  </si>
  <si>
    <t>SumaKL</t>
  </si>
  <si>
    <t>1921</t>
  </si>
  <si>
    <t>Klinika pracovního lékařství, ambulance</t>
  </si>
  <si>
    <t>SumaNS</t>
  </si>
  <si>
    <t>mezeraNS</t>
  </si>
  <si>
    <t>1923</t>
  </si>
  <si>
    <t>PRAC, ambulance - Centrum očkování</t>
  </si>
  <si>
    <t>O</t>
  </si>
  <si>
    <t>CHLORID SODNÝ 0,9% BRAUN</t>
  </si>
  <si>
    <t>INF SOL 20X100MLPELAH</t>
  </si>
  <si>
    <t>NITROGLYCERIN SLOVAKOFARMA</t>
  </si>
  <si>
    <t>TBL 20X0.5MG</t>
  </si>
  <si>
    <t>ADRENALIN LECIVA</t>
  </si>
  <si>
    <t>INJ 5X1ML/1MG</t>
  </si>
  <si>
    <t>ATROPIN BIOTIKA 1MG</t>
  </si>
  <si>
    <t>INJ 10X1ML/1MG</t>
  </si>
  <si>
    <t>MAGNESIUM SULFURICUM BIOTIKA</t>
  </si>
  <si>
    <t>INJ 5X10ML 10%</t>
  </si>
  <si>
    <t>VITAMIN B12 LECIVA 1000RG</t>
  </si>
  <si>
    <t>INJ 5X1ML/1000RG</t>
  </si>
  <si>
    <t>NOVALGIN</t>
  </si>
  <si>
    <t>INJ 10X2ML/1000MG</t>
  </si>
  <si>
    <t>ENGERIX-B 20RG(VE STRIKACCE)</t>
  </si>
  <si>
    <t>INJ 1X1ML/20RG</t>
  </si>
  <si>
    <t>INJECTIO PROCAIN.CHLOR.0.2% ARD</t>
  </si>
  <si>
    <t>INJ 1X200ML 0.2%</t>
  </si>
  <si>
    <t>DZ SOFTASEPT N BEZBARVÝ 250 ml</t>
  </si>
  <si>
    <t>KL PRIPRAVEK</t>
  </si>
  <si>
    <t>KL EKG GEL 100G</t>
  </si>
  <si>
    <t>KL GLUCOSUM 75g</t>
  </si>
  <si>
    <t>FRAMYKOIN</t>
  </si>
  <si>
    <t>UNG 1X10GM</t>
  </si>
  <si>
    <t>DUKORAL</t>
  </si>
  <si>
    <t>POR SUS 3ML+2SAC</t>
  </si>
  <si>
    <t>TWINRIX ADULT</t>
  </si>
  <si>
    <t>INJSUS 1X1ML+STŘ+SJ</t>
  </si>
  <si>
    <t>SILGARD 0.5 ML</t>
  </si>
  <si>
    <t>IMS INJ SUS 1X0.5ML PSB+2J</t>
  </si>
  <si>
    <t>ENCEPUR PRO DĚTI</t>
  </si>
  <si>
    <t>INJ SUS1X0.25ML+JEH</t>
  </si>
  <si>
    <t>STAMARIL PASTEUR</t>
  </si>
  <si>
    <t>INJ PSULQF1X1DÁV+ST</t>
  </si>
  <si>
    <t>IXIARO 6 MCG</t>
  </si>
  <si>
    <t>INJ SUS 1X0.5ML/DÁV</t>
  </si>
  <si>
    <t>FSME-IMMUN 0.5ML BAXTER</t>
  </si>
  <si>
    <t>INJ SUS1X0.5ML/DÁV</t>
  </si>
  <si>
    <t>HAVRIX 1440</t>
  </si>
  <si>
    <t>INJ SUS 1X1ML STŘ</t>
  </si>
  <si>
    <t>TYPHIM VI(TYPHOIDE POLYS.VACC.)</t>
  </si>
  <si>
    <t>INJ 1X0.5ML/DAV+STR</t>
  </si>
  <si>
    <t>NIMENRIX 5 MCG</t>
  </si>
  <si>
    <t>INJ PSO LQF 1+1X1.25ML</t>
  </si>
  <si>
    <t>VAXIGRIP</t>
  </si>
  <si>
    <t>VERORAB</t>
  </si>
  <si>
    <t>INJ PSU LQF 1DAV.+0.5ML ST</t>
  </si>
  <si>
    <t>MENVEO  INJ PSL SOL 1 + 1</t>
  </si>
  <si>
    <t xml:space="preserve">INJ PSL SOL 1+1ISP </t>
  </si>
  <si>
    <t>HVLP</t>
  </si>
  <si>
    <t>89301192</t>
  </si>
  <si>
    <t>Všeobecná ambulance Celkem</t>
  </si>
  <si>
    <t>Klinika pracovního lékařství Celkem</t>
  </si>
  <si>
    <t>Boriková Alena</t>
  </si>
  <si>
    <t>Fialová Jarmila</t>
  </si>
  <si>
    <t>Holá Jaroslava</t>
  </si>
  <si>
    <t>Nakládalová Marie</t>
  </si>
  <si>
    <t>Radiměřská Dagmar</t>
  </si>
  <si>
    <t>Smolková Petra</t>
  </si>
  <si>
    <t>Vildová Helena</t>
  </si>
  <si>
    <t>Vlčková Jana</t>
  </si>
  <si>
    <t>Aciklovir</t>
  </si>
  <si>
    <t>84128</t>
  </si>
  <si>
    <t>HERPESIN 400</t>
  </si>
  <si>
    <t>POR TBL NOB 25X400MG</t>
  </si>
  <si>
    <t>Antiagregancia kromě heparinu, kombinace</t>
  </si>
  <si>
    <t>57364</t>
  </si>
  <si>
    <t>AGGRENOX</t>
  </si>
  <si>
    <t>POR CPS RDR 60</t>
  </si>
  <si>
    <t>Klarithromycin</t>
  </si>
  <si>
    <t>53853</t>
  </si>
  <si>
    <t>KLACID 500</t>
  </si>
  <si>
    <t>POR TBL FLM 14X500MG</t>
  </si>
  <si>
    <t>Kyanokobalamin</t>
  </si>
  <si>
    <t>643</t>
  </si>
  <si>
    <t>VITAMIN B12 LECIVA 1000 MCG</t>
  </si>
  <si>
    <t>INJ SOL 5X1ML/1000RG</t>
  </si>
  <si>
    <t>VITAMIN B12 LÉČIVA 1000 MCG</t>
  </si>
  <si>
    <t>Pentoxifylin</t>
  </si>
  <si>
    <t>155875</t>
  </si>
  <si>
    <t>TRENTAL</t>
  </si>
  <si>
    <t>INF SOL 5X5ML/100MG</t>
  </si>
  <si>
    <t>Ramipril</t>
  </si>
  <si>
    <t>56978</t>
  </si>
  <si>
    <t>TRITACE 2,5 MG</t>
  </si>
  <si>
    <t>POR TBL NOB 50X2.5MG</t>
  </si>
  <si>
    <t>Rosuvastatin</t>
  </si>
  <si>
    <t>148070</t>
  </si>
  <si>
    <t>ROSUCARD 10 MG POTAHOVANÉ TABLETY</t>
  </si>
  <si>
    <t>POR TBL FLM 90X10MG</t>
  </si>
  <si>
    <t>Amlodipin</t>
  </si>
  <si>
    <t>125045</t>
  </si>
  <si>
    <t>APO-AMLO 10</t>
  </si>
  <si>
    <t>POR TBL NOB 30X10MG</t>
  </si>
  <si>
    <t>125053</t>
  </si>
  <si>
    <t>POR TBL NOB 100X10MG</t>
  </si>
  <si>
    <t>Amoxicilin a enzymový inhibitor</t>
  </si>
  <si>
    <t>12494</t>
  </si>
  <si>
    <t>AUGMENTIN 1 G</t>
  </si>
  <si>
    <t>POR TBL FLM 14X1GM</t>
  </si>
  <si>
    <t>Cetirizin</t>
  </si>
  <si>
    <t>99600</t>
  </si>
  <si>
    <t>ZODAC</t>
  </si>
  <si>
    <t>Diklofenak</t>
  </si>
  <si>
    <t>119672</t>
  </si>
  <si>
    <t>DICLOFENAC DUO PHARMASWISS 75 MG</t>
  </si>
  <si>
    <t>POR CPS RDR 30X75MG</t>
  </si>
  <si>
    <t>Fentermin</t>
  </si>
  <si>
    <t>97374</t>
  </si>
  <si>
    <t>ADIPEX RETARD</t>
  </si>
  <si>
    <t>POR CPS RML 100X15MG</t>
  </si>
  <si>
    <t>Ibuprofen</t>
  </si>
  <si>
    <t>32082</t>
  </si>
  <si>
    <t>IBALGIN 400</t>
  </si>
  <si>
    <t>POR TBL FLM 100X400MG</t>
  </si>
  <si>
    <t>Indapamid</t>
  </si>
  <si>
    <t>151949</t>
  </si>
  <si>
    <t>INDAP</t>
  </si>
  <si>
    <t>POR CPS DUR 100X2.5MG</t>
  </si>
  <si>
    <t>Jina antibiotika pro lokalni aplikaci</t>
  </si>
  <si>
    <t>55759</t>
  </si>
  <si>
    <t>PAMYCON NA PRIPRAVU KAPEK</t>
  </si>
  <si>
    <t>DRM PLV SOL 1X1LAH</t>
  </si>
  <si>
    <t>92503</t>
  </si>
  <si>
    <t>NEUROBENE</t>
  </si>
  <si>
    <t>INJ SOL 6X1ML/1000RG</t>
  </si>
  <si>
    <t>Losartan</t>
  </si>
  <si>
    <t>114067</t>
  </si>
  <si>
    <t>LOZAP 50 ZENTIVA</t>
  </si>
  <si>
    <t>POR TBL FLM 90X50MG</t>
  </si>
  <si>
    <t>13892</t>
  </si>
  <si>
    <t>POR TBL FLM 30X50MG</t>
  </si>
  <si>
    <t>Makrogol</t>
  </si>
  <si>
    <t>58827</t>
  </si>
  <si>
    <t>FORTRANS</t>
  </si>
  <si>
    <t>POR PLV SOL 1X4(SÁČKY)</t>
  </si>
  <si>
    <t>Metoprolol</t>
  </si>
  <si>
    <t>32673</t>
  </si>
  <si>
    <t>METOPROLOL AL 200 RETARD</t>
  </si>
  <si>
    <t>POR TBL PRO 50X200MG</t>
  </si>
  <si>
    <t>49941</t>
  </si>
  <si>
    <t>BETALOC ZOK 100 MG</t>
  </si>
  <si>
    <t>POR TBL PRO 100X100MG</t>
  </si>
  <si>
    <t>58042</t>
  </si>
  <si>
    <t>BETALOC ZOK 200 MG</t>
  </si>
  <si>
    <t>POR TBL PRO 100X200MG</t>
  </si>
  <si>
    <t>45008</t>
  </si>
  <si>
    <t>Pitofenon a analgetika</t>
  </si>
  <si>
    <t>50335</t>
  </si>
  <si>
    <t>ALGIFEN NEO</t>
  </si>
  <si>
    <t>POR GTT SOL 1X25ML</t>
  </si>
  <si>
    <t>15864</t>
  </si>
  <si>
    <t>TRITACE 10 MG</t>
  </si>
  <si>
    <t>Sumatriptan</t>
  </si>
  <si>
    <t>14786</t>
  </si>
  <si>
    <t>ROSEMIG 100 MG</t>
  </si>
  <si>
    <t>POR TBL FLM 2X100MG</t>
  </si>
  <si>
    <t>Tramadol, kombinace</t>
  </si>
  <si>
    <t>138842</t>
  </si>
  <si>
    <t>DORETA 37,5 MG/325 MG</t>
  </si>
  <si>
    <t>POR TBL FLM 40</t>
  </si>
  <si>
    <t>160817</t>
  </si>
  <si>
    <t>ZALDIAR RETARD 75 MG/650 MG TABLETY S PRODLOUŽENÝM UVOLŇOVÁNÍM</t>
  </si>
  <si>
    <t>POR TBL PRO 100</t>
  </si>
  <si>
    <t>Zolpidem</t>
  </si>
  <si>
    <t>94744</t>
  </si>
  <si>
    <t>ZOLPINOX</t>
  </si>
  <si>
    <t>POR TBL FLM 20X10MG</t>
  </si>
  <si>
    <t>Betaxolol</t>
  </si>
  <si>
    <t>49909</t>
  </si>
  <si>
    <t>LOKREN 20 MG</t>
  </si>
  <si>
    <t>POR TBL FLM 28X20MG</t>
  </si>
  <si>
    <t>Bromazepam</t>
  </si>
  <si>
    <t>88217</t>
  </si>
  <si>
    <t>LEXAURIN 1,5</t>
  </si>
  <si>
    <t>POR TBL NOB 30X1.5MG</t>
  </si>
  <si>
    <t>Cefuroxim</t>
  </si>
  <si>
    <t>47728</t>
  </si>
  <si>
    <t>ZINNAT 500 MG</t>
  </si>
  <si>
    <t>Doxycyklin</t>
  </si>
  <si>
    <t>4013</t>
  </si>
  <si>
    <t>DOXYBENE 200 MG TABLETY</t>
  </si>
  <si>
    <t>POR TBL NOB 10X200MG</t>
  </si>
  <si>
    <t>Klopidogrel</t>
  </si>
  <si>
    <t>169252</t>
  </si>
  <si>
    <t>TROMBEX 75 MG POTAHOVANE TABLETY</t>
  </si>
  <si>
    <t>POR TBL FLM 90X75MG</t>
  </si>
  <si>
    <t>Levothyroxin, sodná sůl</t>
  </si>
  <si>
    <t>47141</t>
  </si>
  <si>
    <t>LETROX 50</t>
  </si>
  <si>
    <t>POR TBL NOB 100X50RG I</t>
  </si>
  <si>
    <t>Nimesulid</t>
  </si>
  <si>
    <t>17185</t>
  </si>
  <si>
    <t>NIMESIL</t>
  </si>
  <si>
    <t>POR GRA SUS 9X100MG</t>
  </si>
  <si>
    <t>17187</t>
  </si>
  <si>
    <t>POR GRA SUS 30X100MG</t>
  </si>
  <si>
    <t>Ramipril a diuretika</t>
  </si>
  <si>
    <t>125099</t>
  </si>
  <si>
    <t>TRITAZIDE 5 MG/25 MG</t>
  </si>
  <si>
    <t>POR TBL NOB 28</t>
  </si>
  <si>
    <t>Telmisartan</t>
  </si>
  <si>
    <t>500127</t>
  </si>
  <si>
    <t>MICARDIS 40 MG</t>
  </si>
  <si>
    <t>POR TBL NOB 90X40MG</t>
  </si>
  <si>
    <t>16286</t>
  </si>
  <si>
    <t>STILNOX</t>
  </si>
  <si>
    <t>163149</t>
  </si>
  <si>
    <t>HYPNOGEN</t>
  </si>
  <si>
    <t>POR TBL FLM 100X10MG</t>
  </si>
  <si>
    <t>75632</t>
  </si>
  <si>
    <t>DICLOFENAC AL RETARD</t>
  </si>
  <si>
    <t>POR TBL RET 50X100MG</t>
  </si>
  <si>
    <t>46981</t>
  </si>
  <si>
    <t>BETALOC SR 200 MG</t>
  </si>
  <si>
    <t>POR TBL PRO 30X200MG</t>
  </si>
  <si>
    <t>Nifuroxazid</t>
  </si>
  <si>
    <t>155871</t>
  </si>
  <si>
    <t>ERCEFURYL 200 MG CPS.</t>
  </si>
  <si>
    <t>POR CPS DUR 14X200MG</t>
  </si>
  <si>
    <t>Telmisartan a diuretika</t>
  </si>
  <si>
    <t>26578</t>
  </si>
  <si>
    <t>MICARDISPLUS 80/12,5 MG</t>
  </si>
  <si>
    <t>Drotaverin</t>
  </si>
  <si>
    <t>107807</t>
  </si>
  <si>
    <t>NO-SPA</t>
  </si>
  <si>
    <t>POR TBL NOB 20X40MG</t>
  </si>
  <si>
    <t>Flutikason-furoát</t>
  </si>
  <si>
    <t>29816</t>
  </si>
  <si>
    <t>AVAMYS</t>
  </si>
  <si>
    <t>NAS SPR SUS 120X27.5RG</t>
  </si>
  <si>
    <t>Gabapentin</t>
  </si>
  <si>
    <t>84400</t>
  </si>
  <si>
    <t>NEURONTIN 300 MG</t>
  </si>
  <si>
    <t>POR CPS DUR 100X300MG</t>
  </si>
  <si>
    <t>Hořčík (různé sole v kombinaci)</t>
  </si>
  <si>
    <t>66555</t>
  </si>
  <si>
    <t>MAGNOSOLV</t>
  </si>
  <si>
    <t>POR GRA SOL 30</t>
  </si>
  <si>
    <t>Levocetirizin</t>
  </si>
  <si>
    <t>85142</t>
  </si>
  <si>
    <t>XYZAL</t>
  </si>
  <si>
    <t>POR TBL FLM 90X5MG</t>
  </si>
  <si>
    <t>5951</t>
  </si>
  <si>
    <t>AMOKSIKLAV 1 G</t>
  </si>
  <si>
    <t>Erythromycin</t>
  </si>
  <si>
    <t>75285</t>
  </si>
  <si>
    <t>ERYFLUID</t>
  </si>
  <si>
    <t>DRM SOL 1X100ML</t>
  </si>
  <si>
    <t>Estradiol</t>
  </si>
  <si>
    <t>53797</t>
  </si>
  <si>
    <t>ESTROFEM 1 MG</t>
  </si>
  <si>
    <t>POR TBL FLM 28X1MG</t>
  </si>
  <si>
    <t>53798</t>
  </si>
  <si>
    <t>POR TBL FLM (3X28)X1MG</t>
  </si>
  <si>
    <t>1066</t>
  </si>
  <si>
    <t>DRM UNG 1X10GM</t>
  </si>
  <si>
    <t>Kyselina acetylsalicylová</t>
  </si>
  <si>
    <t>1286</t>
  </si>
  <si>
    <t>GODASAL 100</t>
  </si>
  <si>
    <t>POR TBL NOB 20</t>
  </si>
  <si>
    <t>17968</t>
  </si>
  <si>
    <t>POR TBL NOB 100</t>
  </si>
  <si>
    <t>Mebendazol</t>
  </si>
  <si>
    <t>59238</t>
  </si>
  <si>
    <t>VERMOX</t>
  </si>
  <si>
    <t>POR TBL NOB 6X100MG</t>
  </si>
  <si>
    <t>Meflochin</t>
  </si>
  <si>
    <t>14946</t>
  </si>
  <si>
    <t>LARIAM</t>
  </si>
  <si>
    <t>POR TBL NOB 8X250MG</t>
  </si>
  <si>
    <t>46405</t>
  </si>
  <si>
    <t>53200</t>
  </si>
  <si>
    <t>AGAPURIN</t>
  </si>
  <si>
    <t>INJ SOL 5X5ML/100MG</t>
  </si>
  <si>
    <t>Piracetam</t>
  </si>
  <si>
    <t>66648</t>
  </si>
  <si>
    <t>PIRACETAM AL 800</t>
  </si>
  <si>
    <t>POR TBL FLM 100X800MG</t>
  </si>
  <si>
    <t>Progvanil, kombinace</t>
  </si>
  <si>
    <t>30690</t>
  </si>
  <si>
    <t>MALARONE</t>
  </si>
  <si>
    <t>POR TBL FLM 12</t>
  </si>
  <si>
    <t>56973</t>
  </si>
  <si>
    <t>TRITACE 1,25 MG</t>
  </si>
  <si>
    <t>POR TBL NOB 30X1.25MG</t>
  </si>
  <si>
    <t>56977</t>
  </si>
  <si>
    <t>POR TBL NOB 30X2.5MG</t>
  </si>
  <si>
    <t>Jiná</t>
  </si>
  <si>
    <t>999999</t>
  </si>
  <si>
    <t>Jiný</t>
  </si>
  <si>
    <t>Papilomavirus lidský (typ 6, 11, 16, 18)</t>
  </si>
  <si>
    <t>27868</t>
  </si>
  <si>
    <t>SILGARD 0,5 ML</t>
  </si>
  <si>
    <t>IMS INJ SUS 1X0,5ML (PS+2J)</t>
  </si>
  <si>
    <t>Všeobecná ambulance</t>
  </si>
  <si>
    <t>P</t>
  </si>
  <si>
    <t>Přehled plnění PL - Preskripce léčivých přípravků dle objemu Kč mimo PL</t>
  </si>
  <si>
    <t>J01FA09 - Klarithromycin</t>
  </si>
  <si>
    <t>N03AX12 - Gabapentin</t>
  </si>
  <si>
    <t>C09CA01 - Losartan</t>
  </si>
  <si>
    <t>R06AE07 - Cetirizin</t>
  </si>
  <si>
    <t>C09AA05 - Ramipril</t>
  </si>
  <si>
    <t>C10AA07 - Rosuvastatin</t>
  </si>
  <si>
    <t>C08CA01 - Amlodipin</t>
  </si>
  <si>
    <t>J01CR02 - Amoxicilin a enzymový inhibitor</t>
  </si>
  <si>
    <t>N02CC01 - Sumatriptan</t>
  </si>
  <si>
    <t>C07AB02 - Metoprolol</t>
  </si>
  <si>
    <t>C07AB05 - Betaxolol</t>
  </si>
  <si>
    <t>H03AA01 - Levothyroxin, sodná sůl</t>
  </si>
  <si>
    <t>C09BA05 - Ramipril a diuretika</t>
  </si>
  <si>
    <t>C09CA07 - Telmisartan</t>
  </si>
  <si>
    <t>B01AC04 - Klopidogrel</t>
  </si>
  <si>
    <t>R06AE09 - Levocetirizin</t>
  </si>
  <si>
    <t>M01AX17 - Nimesulid</t>
  </si>
  <si>
    <t>J01DC02 - Cefuroxim</t>
  </si>
  <si>
    <t>J01FA09</t>
  </si>
  <si>
    <t>C09AA05</t>
  </si>
  <si>
    <t>C10AA07</t>
  </si>
  <si>
    <t>C07AB02</t>
  </si>
  <si>
    <t>C08CA01</t>
  </si>
  <si>
    <t>C09CA01</t>
  </si>
  <si>
    <t>J01CR02</t>
  </si>
  <si>
    <t>N02CC01</t>
  </si>
  <si>
    <t>R06AE07</t>
  </si>
  <si>
    <t>B01AC04</t>
  </si>
  <si>
    <t>TROMBEX 75 MG POTAHOVANÉ TABLETY</t>
  </si>
  <si>
    <t>C07AB05</t>
  </si>
  <si>
    <t>C09BA05</t>
  </si>
  <si>
    <t>C09CA07</t>
  </si>
  <si>
    <t>H03AA01</t>
  </si>
  <si>
    <t>J01DC02</t>
  </si>
  <si>
    <t>M01AX17</t>
  </si>
  <si>
    <t>N03AX12</t>
  </si>
  <si>
    <t>R06AE09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</si>
  <si>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</si>
  <si>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</si>
  <si>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</si>
  <si>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</si>
  <si>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</si>
  <si>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</si>
  <si>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</si>
  <si>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</si>
  <si>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</si>
  <si>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</si>
  <si>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1922</t>
  </si>
  <si>
    <t>PRAC, ambulance - péče o zaměstnance FNO</t>
  </si>
  <si>
    <t>ZA318</t>
  </si>
  <si>
    <t>Náplast transpore 1,25 x 9,15 1527-0</t>
  </si>
  <si>
    <t>ZA446</t>
  </si>
  <si>
    <t>Vata buničitá přířezy 20 x 30 cm 1230200129</t>
  </si>
  <si>
    <t>ZB404</t>
  </si>
  <si>
    <t>Náplast cosmos 8 cm x 1m 540335</t>
  </si>
  <si>
    <t>ZC100</t>
  </si>
  <si>
    <t>Vata buničitá dělená 2 role / 500 ks 40 x 50 mm 1230200310</t>
  </si>
  <si>
    <t>ZH011</t>
  </si>
  <si>
    <t>Náplast micropore 1,25 cm x 9,15 m 1530-0</t>
  </si>
  <si>
    <t>ZA728</t>
  </si>
  <si>
    <t>Lopatka lékařská nesterilní 16-0001</t>
  </si>
  <si>
    <t>ZA788</t>
  </si>
  <si>
    <t>Stříkačka injekční 20 ml 4606205V</t>
  </si>
  <si>
    <t>ZB006</t>
  </si>
  <si>
    <t>Teploměr digitální thermoval basic 9250391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</si>
  <si>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</si>
  <si>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</si>
  <si>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</si>
  <si>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</si>
  <si>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</si>
  <si>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</si>
  <si>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</si>
  <si>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</si>
  <si>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</si>
  <si>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</si>
  <si>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ZB768</t>
  </si>
  <si>
    <t>Jehla vakuová 216/38 mm zelená 450076</t>
  </si>
  <si>
    <t>ZB771</t>
  </si>
  <si>
    <t>Držák jehly základní 450201</t>
  </si>
  <si>
    <t>ZB773</t>
  </si>
  <si>
    <t>Zkumavka šedá-glykemie 454085</t>
  </si>
  <si>
    <t>ZB774</t>
  </si>
  <si>
    <t>Zkumavka červená 5 ml gel 456071</t>
  </si>
  <si>
    <t>ZB775</t>
  </si>
  <si>
    <t>Zkumavka koagulace 4 ml modrá 454328</t>
  </si>
  <si>
    <t>ZB776</t>
  </si>
  <si>
    <t>Zkumavka zelená 3 ml 454082</t>
  </si>
  <si>
    <t>ZB777</t>
  </si>
  <si>
    <t>Zkumavka červená 4 ml gel 454071</t>
  </si>
  <si>
    <t>ZC732</t>
  </si>
  <si>
    <t>Vzduchovod ústní guedell   70 mm 24104</t>
  </si>
  <si>
    <t>ZD903</t>
  </si>
  <si>
    <t>Kontejner+lopatka 30 ml nesterilní 331690251330</t>
  </si>
  <si>
    <t>ZF159</t>
  </si>
  <si>
    <t>Nádoba na kontam.odpad 1 l 15-0002</t>
  </si>
  <si>
    <t>ZG515</t>
  </si>
  <si>
    <t>Zkumavka močová vacuette 10,5 ml bal. á 50 ks 331980455007</t>
  </si>
  <si>
    <t>ZI179</t>
  </si>
  <si>
    <t>Zkumavka s mediem+ flovakovaný tampon eSwab růžový 490CE.A</t>
  </si>
  <si>
    <t>ZB236</t>
  </si>
  <si>
    <t>Maska anesteziologická vel. 4 MP01504</t>
  </si>
  <si>
    <t>ZC731</t>
  </si>
  <si>
    <t>Vzduchovod ústní guedell   60 mm 24103</t>
  </si>
  <si>
    <t>ZG466</t>
  </si>
  <si>
    <t>Náústek pro spirometr 26/24 flowscreen bal. á 100 ks 400847690</t>
  </si>
  <si>
    <t>ZA715</t>
  </si>
  <si>
    <t>Set infuzní intrafix 4062957</t>
  </si>
  <si>
    <t>ZA360</t>
  </si>
  <si>
    <t>Jehla sterican 0,5 x 25 mm oranžová 9186158</t>
  </si>
  <si>
    <t>ZA833</t>
  </si>
  <si>
    <t>Jehla injekční 0,8 x   40 mm zelená 4657527</t>
  </si>
  <si>
    <t>ZI758</t>
  </si>
  <si>
    <t>Rukavice vinyl bez p. M á 100 ks EFEKTVR03</t>
  </si>
  <si>
    <t>ZI759</t>
  </si>
  <si>
    <t>Rukavice vinyl bez p. L á 100 ks EFEKTVR04</t>
  </si>
  <si>
    <t>ZA547</t>
  </si>
  <si>
    <t>Krytí inadine nepřilnavé 9,5 x 9,5 cm 1/10 SYS01512EE</t>
  </si>
  <si>
    <t>ZI558</t>
  </si>
  <si>
    <t>Náplast curapor   7 x   5 cm 22 120 ( náhrada za cosmopor )</t>
  </si>
  <si>
    <t>ZI599</t>
  </si>
  <si>
    <t>Náplast curapor 10 x   8 cm 22121 ( náhrada za cosmopor )</t>
  </si>
  <si>
    <t>ZB762</t>
  </si>
  <si>
    <t>Zkumavka červená 6 ml 456092</t>
  </si>
  <si>
    <t>ZB763</t>
  </si>
  <si>
    <t>Zkumavka červená 9 ml 455092</t>
  </si>
  <si>
    <t>ZB556</t>
  </si>
  <si>
    <t>Jehla injekční 1,2 x   40 mm růžová 4665120</t>
  </si>
  <si>
    <t>401 - Pracoviště pracovního lékařství</t>
  </si>
  <si>
    <t>902 - Samostatné pracoviště fyzioterapeutů</t>
  </si>
  <si>
    <t>401</t>
  </si>
  <si>
    <t>1</t>
  </si>
  <si>
    <t>0000498</t>
  </si>
  <si>
    <t xml:space="preserve">MAGNESIUM SULFURICUM BIOTIKA 10%                  </t>
  </si>
  <si>
    <t>0000499</t>
  </si>
  <si>
    <t xml:space="preserve">MAGNESIUM SULFURICUM BIOTIKA 20%                  </t>
  </si>
  <si>
    <t>0000502</t>
  </si>
  <si>
    <t xml:space="preserve">MESOCAIN 1%                                       </t>
  </si>
  <si>
    <t>0000527</t>
  </si>
  <si>
    <t xml:space="preserve">NATRIUM SALICYLICUM BIOTIKA                       </t>
  </si>
  <si>
    <t>0007981</t>
  </si>
  <si>
    <t xml:space="preserve">NOVALGIN INJEKCE                                  </t>
  </si>
  <si>
    <t>0058249</t>
  </si>
  <si>
    <t xml:space="preserve">GUAJACURAN 5%                                     </t>
  </si>
  <si>
    <t>0058712</t>
  </si>
  <si>
    <t xml:space="preserve">INFUSIO NATRII CHLORATI ISOTONICA MEDIEKOS F 1/1  </t>
  </si>
  <si>
    <t>0083947</t>
  </si>
  <si>
    <t>0089212</t>
  </si>
  <si>
    <t xml:space="preserve">INJECTIO PROCAINII CHLORATI 0,2% ARDEAPHARMA      </t>
  </si>
  <si>
    <t>V</t>
  </si>
  <si>
    <t>01193</t>
  </si>
  <si>
    <t>PREVENTIVNÍ PROHLÍDKA ZÁVODNÍ PREVENTIVNÍ PÉČE, TY</t>
  </si>
  <si>
    <t>01195</t>
  </si>
  <si>
    <t>02110</t>
  </si>
  <si>
    <t>OČKOVÁNÍ VČETNĚ OČKOVACÍ LÁTKY, KTERÁ JE HRAZENA Z</t>
  </si>
  <si>
    <t>02130</t>
  </si>
  <si>
    <t>OČKOVÁNÍ V PŘÍPADECH, KDY OČKOVACÍ LÁTKA JE HRAZEN</t>
  </si>
  <si>
    <t>09115</t>
  </si>
  <si>
    <t>ODBĚR BIOLOGICKÉHO MATERIÁLU JINÉHO NEŽ KREV NA KV</t>
  </si>
  <si>
    <t>09119</t>
  </si>
  <si>
    <t xml:space="preserve">ODBĚR KRVE ZE ŽÍLY U DOSPĚLÉHO NEBO DÍTĚTE NAD 10 </t>
  </si>
  <si>
    <t>09125</t>
  </si>
  <si>
    <t xml:space="preserve">PULZNÍ OXYMETRIE                                  </t>
  </si>
  <si>
    <t>09127</t>
  </si>
  <si>
    <t xml:space="preserve">EKG VYŠETŘENÍ                                     </t>
  </si>
  <si>
    <t>09133</t>
  </si>
  <si>
    <t xml:space="preserve">SEDIMENTACE ERYTROCYTŮ                            </t>
  </si>
  <si>
    <t>09215</t>
  </si>
  <si>
    <t xml:space="preserve">INJEKCE I. M., S. C., I. D.                       </t>
  </si>
  <si>
    <t>09223</t>
  </si>
  <si>
    <t>INTRAVENÓZNÍ INFÚZE U DOSPĚLÉHO NEBO DÍTĚTE NAD 10</t>
  </si>
  <si>
    <t>09511</t>
  </si>
  <si>
    <t xml:space="preserve">MINIMÁLNÍ KONTAKT LÉKAŘE S PACIENTEM              </t>
  </si>
  <si>
    <t>09513</t>
  </si>
  <si>
    <t>TELEFONICKÁ KONZULTACE OŠETŘUJÍCÍHO LÉKAŘE PACIENT</t>
  </si>
  <si>
    <t>09523</t>
  </si>
  <si>
    <t xml:space="preserve">EDUKAČNÍ POHOVOR LÉKAŘE S NEMOCNÝM ČI RODINOU     </t>
  </si>
  <si>
    <t>09532</t>
  </si>
  <si>
    <t xml:space="preserve">PROHLÍDKA OSOBY DISPENZARIZOVANÉ                  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</si>
  <si>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</si>
  <si>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</si>
  <si>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</si>
  <si>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</si>
  <si>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</si>
  <si>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 xml:space="preserve">FUNKČNÍ TEPENNÉ TESTY                             </t>
  </si>
  <si>
    <t>12230</t>
  </si>
  <si>
    <t>PLETYSMOGRAFICKÉ METODY JEDNODUCHÉ (NA JEDNÉ KONČE</t>
  </si>
  <si>
    <t>12232</t>
  </si>
  <si>
    <t xml:space="preserve">PLETYSMOGRAFICKÉ METODY ZÁTĚŽOVÉ A SLOŽITĚJŠÍ (NA </t>
  </si>
  <si>
    <t>21115</t>
  </si>
  <si>
    <t xml:space="preserve">FYZIKÁLNÍ TERAPIE III                             </t>
  </si>
  <si>
    <t>25213</t>
  </si>
  <si>
    <t xml:space="preserve">SPIROMETRIE (OBVYKLE METODOU PRŮTOK - OBJEM)      </t>
  </si>
  <si>
    <t>41021</t>
  </si>
  <si>
    <t xml:space="preserve">KOMPLEXNÍ VYŠETŘENÍ PRACOVNÍM LÉKAŘEM             </t>
  </si>
  <si>
    <t>41022</t>
  </si>
  <si>
    <t xml:space="preserve">CÍLENÉ VYŠETŘENÍ PRACOVNÍM LÉKAŘEM                </t>
  </si>
  <si>
    <t>41023</t>
  </si>
  <si>
    <t xml:space="preserve">KONTROLNÍ VYŠETŘENÍ PRACOVNÍM LÉKAŘEM             </t>
  </si>
  <si>
    <t>41040</t>
  </si>
  <si>
    <t>POSOUZENÍ ZDRAVOTNÍHO STAVU Z HLEDISKA PROFESIONÁL</t>
  </si>
  <si>
    <t>902</t>
  </si>
  <si>
    <t>03 - III. Interní klinika - nefrologická, revmatologická a endokrinologická</t>
  </si>
  <si>
    <t>05 - II. Chirurgická klinika</t>
  </si>
  <si>
    <t>16 - Klinika plicních nemocí a tuber.</t>
  </si>
  <si>
    <t>17 - Neurologická klinika</t>
  </si>
  <si>
    <t>19 - Klinika pracovního lékařství</t>
  </si>
  <si>
    <t>20 - Klinika chorob kožních a pohl.</t>
  </si>
  <si>
    <t>03</t>
  </si>
  <si>
    <t>05</t>
  </si>
  <si>
    <t>16</t>
  </si>
  <si>
    <t>17</t>
  </si>
  <si>
    <t>4F1</t>
  </si>
  <si>
    <t>00601</t>
  </si>
  <si>
    <t xml:space="preserve">OD TYPU 01 - PRO NEMOCNICE TYPU 3, (KATEGORIE 6)  </t>
  </si>
  <si>
    <t>20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</si>
  <si>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</si>
  <si>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</si>
  <si>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</si>
  <si>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</si>
  <si>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</si>
  <si>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</si>
  <si>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</si>
  <si>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</si>
  <si>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22</t>
  </si>
  <si>
    <t>407</t>
  </si>
  <si>
    <t>2</t>
  </si>
  <si>
    <t>0002027</t>
  </si>
  <si>
    <t xml:space="preserve">99MTC-MIBI INJ.                                   </t>
  </si>
  <si>
    <t>0002073</t>
  </si>
  <si>
    <t xml:space="preserve">99MTC-OXIDRONÁT DISODNÝ INJ.                      </t>
  </si>
  <si>
    <t>0002087</t>
  </si>
  <si>
    <t xml:space="preserve">18F-FDG                                           </t>
  </si>
  <si>
    <t>47245</t>
  </si>
  <si>
    <t xml:space="preserve">SCINTIGRAFIE SKELETU CÍLENÁ TŘÍFÁZOVÁ             </t>
  </si>
  <si>
    <t>47269</t>
  </si>
  <si>
    <t xml:space="preserve">TOMOGRAFICKÁ SCINTIGRAFIE - SPECT                 </t>
  </si>
  <si>
    <t>47273</t>
  </si>
  <si>
    <t>KVANTIFIKACE DYNAMICKÝCH A TOMOGRAFICKÝCH SCINTIGR</t>
  </si>
  <si>
    <t>47302</t>
  </si>
  <si>
    <t>(VZP) HYBRIDNÍ VÝPOČETNÍ A POZITRONOVÁ EMISNÍ TOMO</t>
  </si>
  <si>
    <t>32</t>
  </si>
  <si>
    <t>818</t>
  </si>
  <si>
    <t>96167</t>
  </si>
  <si>
    <t>KREVNÍ OBRAZ S PĚTI POPULAČNÍM DIFERENCIÁLNÍM POČT</t>
  </si>
  <si>
    <t>96315</t>
  </si>
  <si>
    <t>ANALÝZA KREVNÍHO NÁTĚRU PANOPTICKY OBARVENÉHO. IND</t>
  </si>
  <si>
    <t>96321</t>
  </si>
  <si>
    <t xml:space="preserve">POČET TROMBOCYTŮ MIKROSKOPICKY                    </t>
  </si>
  <si>
    <t>96325</t>
  </si>
  <si>
    <t xml:space="preserve">FIBRINOGEN (SÉRIE)                                </t>
  </si>
  <si>
    <t>96621</t>
  </si>
  <si>
    <t xml:space="preserve">AKTIVOVANÝ PARTIALNÍ TROMBOPLASTINOVÝ TEST (APTT) 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</si>
  <si>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</si>
  <si>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</si>
  <si>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</si>
  <si>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</si>
  <si>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</si>
  <si>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</si>
  <si>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33</t>
  </si>
  <si>
    <t>801</t>
  </si>
  <si>
    <t>81111</t>
  </si>
  <si>
    <t xml:space="preserve">A L T  STATIM                                     </t>
  </si>
  <si>
    <t>81113</t>
  </si>
  <si>
    <t xml:space="preserve">A S T  STATIM                                     </t>
  </si>
  <si>
    <t>81117</t>
  </si>
  <si>
    <t xml:space="preserve">AMYLASA (SÉRUM, MOČ) STATIM                       </t>
  </si>
  <si>
    <t>81121</t>
  </si>
  <si>
    <t xml:space="preserve">BILIRUBIN CELKOVÝ STATIM                          </t>
  </si>
  <si>
    <t>81135</t>
  </si>
  <si>
    <t xml:space="preserve">SODÍK STATIM                                      </t>
  </si>
  <si>
    <t>81137</t>
  </si>
  <si>
    <t xml:space="preserve">UREA STATIM                                       </t>
  </si>
  <si>
    <t>81145</t>
  </si>
  <si>
    <t xml:space="preserve">DRASLÍK STATIM                                    </t>
  </si>
  <si>
    <t>81147</t>
  </si>
  <si>
    <t xml:space="preserve">FOSFATÁZA ALKALICKÁ STATIM                        </t>
  </si>
  <si>
    <t>81153</t>
  </si>
  <si>
    <t xml:space="preserve">GAMA-GLUTAMYLTRANSFERÁZA (GMT) STATIM             </t>
  </si>
  <si>
    <t>81155</t>
  </si>
  <si>
    <t xml:space="preserve">GLUKÓZA KVANTITATIVNÍ STANOVENÍ STATIM            </t>
  </si>
  <si>
    <t>81157</t>
  </si>
  <si>
    <t xml:space="preserve">CHLORIDY STATIM                                   </t>
  </si>
  <si>
    <t>81161</t>
  </si>
  <si>
    <t xml:space="preserve">AMYLÁZA PANKREATICKÁ STATIM                       </t>
  </si>
  <si>
    <t>81167</t>
  </si>
  <si>
    <t xml:space="preserve">KREATINKINÁZA IZOENZYMY (CK-MB) STATIM            </t>
  </si>
  <si>
    <t>81169</t>
  </si>
  <si>
    <t xml:space="preserve">KREATININ STATIM                                  </t>
  </si>
  <si>
    <t>81173</t>
  </si>
  <si>
    <t xml:space="preserve">LIPÁZA STATIM                                     </t>
  </si>
  <si>
    <t>81237</t>
  </si>
  <si>
    <t xml:space="preserve">TROPONIN - T NEBO I ELISA                         </t>
  </si>
  <si>
    <t>81325</t>
  </si>
  <si>
    <t xml:space="preserve">ANALÝZA MOČI MIKROSKOPICKY KVANTITATIVNĚ          </t>
  </si>
  <si>
    <t>81329</t>
  </si>
  <si>
    <t xml:space="preserve">ALBUMIN (SÉRUM)                                   </t>
  </si>
  <si>
    <t>81345</t>
  </si>
  <si>
    <t xml:space="preserve">AMYLÁZA                                           </t>
  </si>
  <si>
    <t>81355</t>
  </si>
  <si>
    <t xml:space="preserve">APOLIPOPROTEINY AI NEBO B                         </t>
  </si>
  <si>
    <t>81363</t>
  </si>
  <si>
    <t xml:space="preserve">BILIRUBIN KONJUGOVANÝ                             </t>
  </si>
  <si>
    <t>81369</t>
  </si>
  <si>
    <t>BÍLKOVINA KVANTITATIVNĚ (MOČ, MOZKOM. MOK, VÝPOTEK</t>
  </si>
  <si>
    <t>81375</t>
  </si>
  <si>
    <t xml:space="preserve">KRYOGLOBULINY KVANTITATIVNĚ                       </t>
  </si>
  <si>
    <t>81397</t>
  </si>
  <si>
    <t xml:space="preserve">ELEKTROFORÉZA PROTEINŮ (SÉRUM)                    </t>
  </si>
  <si>
    <t>81423</t>
  </si>
  <si>
    <t xml:space="preserve">FOSFATÁZA ALKALICKÁ IZOENZYMY                     </t>
  </si>
  <si>
    <t>81427</t>
  </si>
  <si>
    <t xml:space="preserve">FOSFOR ANORGANICKÝ                                </t>
  </si>
  <si>
    <t>81443</t>
  </si>
  <si>
    <t xml:space="preserve">GLUKOZOVÝ TOLERANČNÍ TEST (WHO)                   </t>
  </si>
  <si>
    <t>81447</t>
  </si>
  <si>
    <t xml:space="preserve">GLYKOVANÉ PROTEINY                                </t>
  </si>
  <si>
    <t>81449</t>
  </si>
  <si>
    <t xml:space="preserve">GLYKOVANÝ HEMOGLOBIN                              </t>
  </si>
  <si>
    <t>81465</t>
  </si>
  <si>
    <t xml:space="preserve">HOŘČÍK                                            </t>
  </si>
  <si>
    <t>81473</t>
  </si>
  <si>
    <t xml:space="preserve">CHOLESTEROL HDL                                   </t>
  </si>
  <si>
    <t>81495</t>
  </si>
  <si>
    <t xml:space="preserve">KREATINKINÁZA (CK)                                </t>
  </si>
  <si>
    <t>81527</t>
  </si>
  <si>
    <t xml:space="preserve">CHOLESTEROL LDL                                   </t>
  </si>
  <si>
    <t>81537</t>
  </si>
  <si>
    <t xml:space="preserve">LIPOPROTEINY - ELEKTROFORÉZA                      </t>
  </si>
  <si>
    <t>81541</t>
  </si>
  <si>
    <t xml:space="preserve">LIPOPROTEIN - Lp (a)                              </t>
  </si>
  <si>
    <t>81561</t>
  </si>
  <si>
    <t xml:space="preserve">PRŮKAZ OKULTNÍHO KRVÁCENÍ                         </t>
  </si>
  <si>
    <t>81563</t>
  </si>
  <si>
    <t xml:space="preserve">OSMOLALITA (SÉRUM, MOČ)                           </t>
  </si>
  <si>
    <t>81585</t>
  </si>
  <si>
    <t xml:space="preserve">ACIDOBAZICKÁ ROVNOVÁHA                            </t>
  </si>
  <si>
    <t>81625</t>
  </si>
  <si>
    <t xml:space="preserve">VÁPNÍK CELKOVÝ                                    </t>
  </si>
  <si>
    <t>81641</t>
  </si>
  <si>
    <t xml:space="preserve">ŽELEZO CELKOVÉ                                    </t>
  </si>
  <si>
    <t>81731</t>
  </si>
  <si>
    <t>STANOVENÍ NATRIURETICKÝCH PEPTIDŮ V SÉRU A V PLAZM</t>
  </si>
  <si>
    <t>91153</t>
  </si>
  <si>
    <t xml:space="preserve">STANOVENÍ  C - REAKTIVNÍHO PROTEINU               </t>
  </si>
  <si>
    <t>91397</t>
  </si>
  <si>
    <t>ELEKTROFORESA S NÁSLEDNOU IMUNOFIXACÍ (KOMPLEX - I</t>
  </si>
  <si>
    <t>91495</t>
  </si>
  <si>
    <t xml:space="preserve">AUTOPROTILÁTKY PROTI GAD                          </t>
  </si>
  <si>
    <t>93125</t>
  </si>
  <si>
    <t xml:space="preserve">ALDOSTERON                                        </t>
  </si>
  <si>
    <t>93131</t>
  </si>
  <si>
    <t xml:space="preserve">KORTISOL                                          </t>
  </si>
  <si>
    <t>93145</t>
  </si>
  <si>
    <t xml:space="preserve">C-PEPTID                                          </t>
  </si>
  <si>
    <t>93161</t>
  </si>
  <si>
    <t xml:space="preserve">INZULÍN                                           </t>
  </si>
  <si>
    <t>93179</t>
  </si>
  <si>
    <t xml:space="preserve">PLAZMATICKÁ RENINOVÁ AKTIVITA (PRA)               </t>
  </si>
  <si>
    <t>93187</t>
  </si>
  <si>
    <t xml:space="preserve">TYROXIN CELKOVÝ (TT4)                             </t>
  </si>
  <si>
    <t>93189</t>
  </si>
  <si>
    <t xml:space="preserve">TYROXIN VOLNÝ (FT4)                               </t>
  </si>
  <si>
    <t>93195</t>
  </si>
  <si>
    <t xml:space="preserve">TYREOTROPIN (TSH)                                 </t>
  </si>
  <si>
    <t>93225</t>
  </si>
  <si>
    <t xml:space="preserve">PROSTATICKÝ SPECIFICKÝ ANTIGEN (PSA)              </t>
  </si>
  <si>
    <t>93245</t>
  </si>
  <si>
    <t xml:space="preserve">TRIJODTYRONIN VOLNÝ (FT3)                         </t>
  </si>
  <si>
    <t>93263</t>
  </si>
  <si>
    <t xml:space="preserve">KARBOHYDRÁT-DEFICIENTNÍ TRANSFERIN (CDT)          </t>
  </si>
  <si>
    <t>881</t>
  </si>
  <si>
    <t>81023</t>
  </si>
  <si>
    <t xml:space="preserve">KONTROLNÍ VYŠETŘENÍ KLINICKÝM BIOCHEMIKEM         </t>
  </si>
  <si>
    <t>34</t>
  </si>
  <si>
    <t>809</t>
  </si>
  <si>
    <t>0077019</t>
  </si>
  <si>
    <t xml:space="preserve">ULTRAVIST 370                                     </t>
  </si>
  <si>
    <t>89111</t>
  </si>
  <si>
    <t xml:space="preserve">RTG PRSTŮ A ZÁPRSTNÍCH KŮSTEK RUKY NEBO NOHY      </t>
  </si>
  <si>
    <t>89113</t>
  </si>
  <si>
    <t xml:space="preserve">RTG LEBKY, CÍLENÉ SNÍMKY                          </t>
  </si>
  <si>
    <t>89115</t>
  </si>
  <si>
    <t xml:space="preserve">RTG LEBKY, PŘEHLEDNÉ SNÍMKY                       </t>
  </si>
  <si>
    <t>89117</t>
  </si>
  <si>
    <t xml:space="preserve">RTG KRKU A KRČNÍ PÁTEŘE                           </t>
  </si>
  <si>
    <t>89119</t>
  </si>
  <si>
    <t xml:space="preserve">RTG HRUDNÍ NEBO BEDERNÍ PÁTEŘE                    </t>
  </si>
  <si>
    <t>89123</t>
  </si>
  <si>
    <t xml:space="preserve">RTG PÁNVE NEBO KYČELNÍHO KLOUBU                   </t>
  </si>
  <si>
    <t>89125</t>
  </si>
  <si>
    <t xml:space="preserve">RTG RAMENNÍHO KLOUBU                              </t>
  </si>
  <si>
    <t>89127</t>
  </si>
  <si>
    <t xml:space="preserve">RTG KOSTÍ A KLOUBŮ KONČETIN                       </t>
  </si>
  <si>
    <t>89131</t>
  </si>
  <si>
    <t xml:space="preserve">RTG HRUDNÍKU                                      </t>
  </si>
  <si>
    <t>89143</t>
  </si>
  <si>
    <t xml:space="preserve">RTG BŘICHA                                        </t>
  </si>
  <si>
    <t>89611</t>
  </si>
  <si>
    <t xml:space="preserve">CT VYŠETŘENÍ HLAVY NEBO TĚLA NATIVNÍ A KONTRASTNÍ </t>
  </si>
  <si>
    <t>89615</t>
  </si>
  <si>
    <t>CT VYŠETŘENÍ S VĚTŠÍM POČTEM SKENŮ (NAD 30), BEZ P</t>
  </si>
  <si>
    <t>89713</t>
  </si>
  <si>
    <t>MR ZOBRAZENÍ HLAVY, KONČETIN, KLOUBU, JEDNOHO ÚSEK</t>
  </si>
  <si>
    <t>35</t>
  </si>
  <si>
    <t>222</t>
  </si>
  <si>
    <t>22131</t>
  </si>
  <si>
    <t xml:space="preserve">VYŠETŘENÍ CHLADOVÝCH AGLUTININŮ                   </t>
  </si>
  <si>
    <t>22219</t>
  </si>
  <si>
    <t>SCREENING ANTIERYTROCYTÁRNÍCH PROTILÁTEK - V SÉRII</t>
  </si>
  <si>
    <t>22339</t>
  </si>
  <si>
    <t xml:space="preserve">TITRACE ANTIERYTROCYTÁRNÍCH PROTILÁTEK            </t>
  </si>
  <si>
    <t>22341</t>
  </si>
  <si>
    <t>IDENTIFIKACE ANTIERYTROCYTÁRNÍCH PROTILÁTEK - ZKUM</t>
  </si>
  <si>
    <t>22357</t>
  </si>
  <si>
    <t>KONZULTACE DISKREPANTNÍHO A DIAGNOSTICKY OBTÍŽNÉHO</t>
  </si>
  <si>
    <t>37</t>
  </si>
  <si>
    <t>807</t>
  </si>
  <si>
    <t>87129</t>
  </si>
  <si>
    <t>VÍCEČETNÉ MALÉ BIOPTICKÉ VZORKY: MAKROSKOPICKÉ POS</t>
  </si>
  <si>
    <t>87523</t>
  </si>
  <si>
    <t>STANOVENÍ BIOPTICKÉ DIAGNÓZY III. STUPNĚ OBTÍŽNOST</t>
  </si>
  <si>
    <t>87613</t>
  </si>
  <si>
    <t>TECHNICKO ADMINISTRATIVNÍ KOMPONENTA BIOPSIE (STAN</t>
  </si>
  <si>
    <t>40</t>
  </si>
  <si>
    <t>802</t>
  </si>
  <si>
    <t>82057</t>
  </si>
  <si>
    <t xml:space="preserve">IDENTIFIKACE KMENE ORIENTAČNÍ JEDNODUCHÝM TESTEM  </t>
  </si>
  <si>
    <t>82063</t>
  </si>
  <si>
    <t xml:space="preserve">STANOVENÍ CITLIVOSTI NA ATB KVALITATIVNÍ METODOU  </t>
  </si>
  <si>
    <t>82065</t>
  </si>
  <si>
    <t xml:space="preserve">STANOVENÍ CITLIVOSTI NA ATB KVANTITATIVNÍ METODOU </t>
  </si>
  <si>
    <t>82077</t>
  </si>
  <si>
    <t>STANOVENÍ PROTILÁTEK PROTI ANTIGENŮM VIRŮ HEPATITI</t>
  </si>
  <si>
    <t>82079</t>
  </si>
  <si>
    <t>STANOVENÍ PROTILÁTEK PROTI ANTIGENŮM VIRŮ (MIMO VI</t>
  </si>
  <si>
    <t>82087</t>
  </si>
  <si>
    <t xml:space="preserve">STANOVENÍ PROTILÁTEK AGLUTINACÍ                   </t>
  </si>
  <si>
    <t>82111</t>
  </si>
  <si>
    <t>PRŮKAZ PROTILÁTEK NEPŘÍMOU HEMAGLUTINACÍ NA NOSIČÍ</t>
  </si>
  <si>
    <t>91399</t>
  </si>
  <si>
    <t>CHARAKTERISTIKA ANTIGENŮ A PROTILÁTEK ELEKTROFORÉZ</t>
  </si>
  <si>
    <t>41</t>
  </si>
  <si>
    <t>813</t>
  </si>
  <si>
    <t>86217</t>
  </si>
  <si>
    <t xml:space="preserve">URČOVÁNÍ HLA-B 27                                 </t>
  </si>
  <si>
    <t>91129</t>
  </si>
  <si>
    <t xml:space="preserve">STANOVENÍ IgG                                     </t>
  </si>
  <si>
    <t>91131</t>
  </si>
  <si>
    <t xml:space="preserve">STANOVENÍ IgA                                     </t>
  </si>
  <si>
    <t>91133</t>
  </si>
  <si>
    <t xml:space="preserve">STANOVENÍ IgM                                     </t>
  </si>
  <si>
    <t>91189</t>
  </si>
  <si>
    <t xml:space="preserve">STANOVENÍ IgE                                     </t>
  </si>
  <si>
    <t>91285</t>
  </si>
  <si>
    <t xml:space="preserve">STANOVENÍ REVMATOIDNÍHO FAKTORU IgM ELISA         </t>
  </si>
  <si>
    <t>91287</t>
  </si>
  <si>
    <t xml:space="preserve">STANOVENÍ REVMATOIDNÍHO FAKTORU IgG ELISA         </t>
  </si>
  <si>
    <t>91289</t>
  </si>
  <si>
    <t xml:space="preserve">STANOVENÍ REVMATOIDNÍHO FAKTORU IgA ELISA         </t>
  </si>
  <si>
    <t>91317</t>
  </si>
  <si>
    <t>PRŮKAZ ANTINUKLEÁRNÍCH PROTILÁTEK - JINÉ SUBSTRÁTY</t>
  </si>
  <si>
    <t>91355</t>
  </si>
  <si>
    <t xml:space="preserve">STANOVENÍ CIK METODOU PEG-IKEM                    </t>
  </si>
  <si>
    <t>91427</t>
  </si>
  <si>
    <t>IZOLACE MONONUKLEÁRŮ Z PERIFERNÍ KRVE GRADIENTOVOU</t>
  </si>
  <si>
    <t>91501</t>
  </si>
  <si>
    <t>STANOVENÍ HLADIN REVMATOIDNÍHO FAKTORU (RF) NEFELO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</si>
</sst>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70" formatCode="#,##0,"/>
    <numFmt numFmtId="172" formatCode="0.000"/>
    <numFmt numFmtId="173" formatCode="#.##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7">
    <xf numFmtId="0" fontId="0" fillId="0" borderId="0"/>
    <xf numFmtId="0" fontId="3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31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02">
    <xf numFmtId="0" fontId="0" fillId="0" borderId="0" xfId="0"/>
    <xf numFmtId="0" fontId="32" fillId="2" borderId="18" xfId="81" applyFont="1" applyFill="1" applyBorder="1"/>
    <xf numFmtId="0" fontId="33" fillId="2" borderId="19" xfId="81" applyFont="1" applyFill="1" applyBorder="1"/>
    <xf numFmtId="3" fontId="33" fillId="2" borderId="20" xfId="81" applyNumberFormat="1" applyFont="1" applyFill="1" applyBorder="1"/>
    <xf numFmtId="10" fontId="33" fillId="2" borderId="21" xfId="81" applyNumberFormat="1" applyFont="1" applyFill="1" applyBorder="1"/>
    <xf numFmtId="0" fontId="33" fillId="4" borderId="19" xfId="81" applyFont="1" applyFill="1" applyBorder="1"/>
    <xf numFmtId="3" fontId="33" fillId="4" borderId="20" xfId="81" applyNumberFormat="1" applyFont="1" applyFill="1" applyBorder="1"/>
    <xf numFmtId="10" fontId="33" fillId="4" borderId="21" xfId="81" applyNumberFormat="1" applyFont="1" applyFill="1" applyBorder="1"/>
    <xf numFmtId="172" fontId="33" fillId="3" borderId="20" xfId="81" applyNumberFormat="1" applyFont="1" applyFill="1" applyBorder="1"/>
    <xf numFmtId="10" fontId="33" fillId="3" borderId="21" xfId="81" applyNumberFormat="1" applyFont="1" applyFill="1" applyBorder="1" applyAlignment="1"/>
    <xf numFmtId="0" fontId="34" fillId="5" borderId="0" xfId="74" applyFont="1" applyFill="1"/>
    <xf numFmtId="0" fontId="36" fillId="5" borderId="0" xfId="74" applyFont="1" applyFill="1"/>
    <xf numFmtId="3" fontId="32" fillId="5" borderId="25" xfId="81" applyNumberFormat="1" applyFont="1" applyFill="1" applyBorder="1"/>
    <xf numFmtId="10" fontId="32" fillId="5" borderId="26" xfId="81" applyNumberFormat="1" applyFont="1" applyFill="1" applyBorder="1"/>
    <xf numFmtId="3" fontId="32" fillId="5" borderId="8" xfId="81" applyNumberFormat="1" applyFont="1" applyFill="1" applyBorder="1"/>
    <xf numFmtId="10" fontId="32" fillId="5" borderId="10" xfId="81" applyNumberFormat="1" applyFont="1" applyFill="1" applyBorder="1"/>
    <xf numFmtId="3" fontId="32" fillId="5" borderId="12" xfId="81" applyNumberFormat="1" applyFont="1" applyFill="1" applyBorder="1"/>
    <xf numFmtId="10" fontId="32" fillId="5" borderId="14" xfId="81" applyNumberFormat="1" applyFont="1" applyFill="1" applyBorder="1"/>
    <xf numFmtId="0" fontId="32" fillId="5" borderId="0" xfId="81" applyFont="1" applyFill="1"/>
    <xf numFmtId="10" fontId="32" fillId="5" borderId="0" xfId="81" applyNumberFormat="1" applyFont="1" applyFill="1"/>
    <xf numFmtId="0" fontId="41" fillId="2" borderId="33" xfId="0" applyFont="1" applyFill="1" applyBorder="1" applyAlignment="1">
      <alignment vertical="top"/>
    </xf>
    <xf numFmtId="0" fontId="41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42" fillId="2" borderId="34" xfId="0" applyFont="1" applyFill="1" applyBorder="1" applyAlignment="1">
      <alignment vertical="top"/>
    </xf>
    <xf numFmtId="0" fontId="40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41" fillId="2" borderId="8" xfId="0" applyFont="1" applyFill="1" applyBorder="1" applyAlignment="1">
      <alignment horizontal="center" vertical="center"/>
    </xf>
    <xf numFmtId="0" fontId="41" fillId="2" borderId="22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 wrapText="1"/>
    </xf>
    <xf numFmtId="0" fontId="42" fillId="2" borderId="24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3" fontId="32" fillId="5" borderId="3" xfId="81" applyNumberFormat="1" applyFont="1" applyFill="1" applyBorder="1"/>
    <xf numFmtId="3" fontId="32" fillId="5" borderId="29" xfId="81" applyNumberFormat="1" applyFont="1" applyFill="1" applyBorder="1"/>
    <xf numFmtId="3" fontId="32" fillId="5" borderId="26" xfId="81" applyNumberFormat="1" applyFont="1" applyFill="1" applyBorder="1"/>
    <xf numFmtId="3" fontId="32" fillId="5" borderId="9" xfId="81" applyNumberFormat="1" applyFont="1" applyFill="1" applyBorder="1"/>
    <xf numFmtId="3" fontId="32" fillId="5" borderId="10" xfId="81" applyNumberFormat="1" applyFont="1" applyFill="1" applyBorder="1"/>
    <xf numFmtId="3" fontId="32" fillId="5" borderId="13" xfId="81" applyNumberFormat="1" applyFont="1" applyFill="1" applyBorder="1"/>
    <xf numFmtId="3" fontId="32" fillId="5" borderId="14" xfId="81" applyNumberFormat="1" applyFont="1" applyFill="1" applyBorder="1"/>
    <xf numFmtId="3" fontId="33" fillId="2" borderId="28" xfId="81" applyNumberFormat="1" applyFont="1" applyFill="1" applyBorder="1"/>
    <xf numFmtId="3" fontId="33" fillId="2" borderId="21" xfId="81" applyNumberFormat="1" applyFont="1" applyFill="1" applyBorder="1"/>
    <xf numFmtId="3" fontId="33" fillId="4" borderId="28" xfId="81" applyNumberFormat="1" applyFont="1" applyFill="1" applyBorder="1"/>
    <xf numFmtId="3" fontId="33" fillId="4" borderId="21" xfId="81" applyNumberFormat="1" applyFont="1" applyFill="1" applyBorder="1"/>
    <xf numFmtId="172" fontId="33" fillId="3" borderId="28" xfId="81" applyNumberFormat="1" applyFont="1" applyFill="1" applyBorder="1"/>
    <xf numFmtId="172" fontId="33" fillId="3" borderId="21" xfId="81" applyNumberFormat="1" applyFont="1" applyFill="1" applyBorder="1"/>
    <xf numFmtId="0" fontId="35" fillId="2" borderId="24" xfId="74" applyFont="1" applyFill="1" applyBorder="1" applyAlignment="1">
      <alignment horizontal="center"/>
    </xf>
    <xf numFmtId="0" fontId="35" fillId="2" borderId="23" xfId="74" applyFont="1" applyFill="1" applyBorder="1" applyAlignment="1">
      <alignment horizontal="center"/>
    </xf>
    <xf numFmtId="0" fontId="35" fillId="2" borderId="25" xfId="81" applyFont="1" applyFill="1" applyBorder="1" applyAlignment="1">
      <alignment horizontal="center"/>
    </xf>
    <xf numFmtId="0" fontId="35" fillId="2" borderId="26" xfId="81" applyFont="1" applyFill="1" applyBorder="1" applyAlignment="1">
      <alignment horizontal="center"/>
    </xf>
    <xf numFmtId="0" fontId="43" fillId="0" borderId="1" xfId="0" applyFont="1" applyFill="1" applyBorder="1"/>
    <xf numFmtId="0" fontId="43" fillId="0" borderId="2" xfId="0" applyFont="1" applyFill="1" applyBorder="1"/>
    <xf numFmtId="3" fontId="33" fillId="0" borderId="28" xfId="78" applyNumberFormat="1" applyFont="1" applyFill="1" applyBorder="1" applyAlignment="1">
      <alignment horizontal="right"/>
    </xf>
    <xf numFmtId="9" fontId="33" fillId="0" borderId="28" xfId="78" applyNumberFormat="1" applyFont="1" applyFill="1" applyBorder="1" applyAlignment="1">
      <alignment horizontal="right"/>
    </xf>
    <xf numFmtId="3" fontId="33" fillId="0" borderId="21" xfId="78" applyNumberFormat="1" applyFont="1" applyFill="1" applyBorder="1" applyAlignment="1">
      <alignment horizontal="right"/>
    </xf>
    <xf numFmtId="0" fontId="35" fillId="2" borderId="22" xfId="81" applyFont="1" applyFill="1" applyBorder="1" applyAlignment="1">
      <alignment horizontal="center"/>
    </xf>
    <xf numFmtId="0" fontId="36" fillId="2" borderId="29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0" fontId="36" fillId="0" borderId="0" xfId="0" applyFont="1" applyFill="1"/>
    <xf numFmtId="0" fontId="36" fillId="0" borderId="43" xfId="0" applyFont="1" applyFill="1" applyBorder="1" applyAlignment="1"/>
    <xf numFmtId="0" fontId="44" fillId="0" borderId="0" xfId="0" applyFont="1" applyFill="1" applyBorder="1" applyAlignment="1"/>
    <xf numFmtId="0" fontId="36" fillId="0" borderId="47" xfId="0" applyFont="1" applyFill="1" applyBorder="1"/>
    <xf numFmtId="0" fontId="0" fillId="0" borderId="0" xfId="0" applyFill="1"/>
    <xf numFmtId="0" fontId="0" fillId="0" borderId="47" xfId="0" applyFill="1" applyBorder="1" applyAlignment="1"/>
    <xf numFmtId="0" fontId="9" fillId="0" borderId="0" xfId="81" applyFill="1"/>
    <xf numFmtId="0" fontId="10" fillId="0" borderId="43" xfId="81" applyFont="1" applyFill="1" applyBorder="1" applyAlignment="1"/>
    <xf numFmtId="3" fontId="37" fillId="0" borderId="6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8" fillId="0" borderId="4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8" fillId="0" borderId="9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9" fillId="0" borderId="9" xfId="0" applyNumberFormat="1" applyFont="1" applyFill="1" applyBorder="1" applyAlignment="1">
      <alignment horizontal="right" vertical="top"/>
    </xf>
    <xf numFmtId="3" fontId="40" fillId="0" borderId="9" xfId="0" applyNumberFormat="1" applyFont="1" applyFill="1" applyBorder="1" applyAlignment="1">
      <alignment horizontal="right" vertical="top"/>
    </xf>
    <xf numFmtId="3" fontId="37" fillId="0" borderId="32" xfId="0" applyNumberFormat="1" applyFont="1" applyFill="1" applyBorder="1" applyAlignment="1">
      <alignment horizontal="right" vertical="top"/>
    </xf>
    <xf numFmtId="3" fontId="37" fillId="0" borderId="24" xfId="0" applyNumberFormat="1" applyFont="1" applyFill="1" applyBorder="1" applyAlignment="1">
      <alignment horizontal="right" vertical="top"/>
    </xf>
    <xf numFmtId="3" fontId="38" fillId="0" borderId="24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3" xfId="82" applyFont="1" applyFill="1" applyBorder="1" applyAlignment="1"/>
    <xf numFmtId="0" fontId="1" fillId="0" borderId="0" xfId="78" applyFill="1"/>
    <xf numFmtId="0" fontId="34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0" fillId="0" borderId="43" xfId="0" applyFill="1" applyBorder="1" applyAlignment="1"/>
    <xf numFmtId="0" fontId="46" fillId="0" borderId="47" xfId="0" applyFont="1" applyFill="1" applyBorder="1" applyAlignment="1"/>
    <xf numFmtId="165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3" fontId="0" fillId="0" borderId="0" xfId="0" applyNumberFormat="1" applyFill="1" applyBorder="1" applyAlignment="1"/>
    <xf numFmtId="0" fontId="52" fillId="3" borderId="19" xfId="1" applyFont="1" applyFill="1" applyBorder="1"/>
    <xf numFmtId="0" fontId="52" fillId="4" borderId="33" xfId="1" applyFont="1" applyFill="1" applyBorder="1"/>
    <xf numFmtId="0" fontId="52" fillId="4" borderId="18" xfId="1" applyFont="1" applyFill="1" applyBorder="1"/>
    <xf numFmtId="0" fontId="36" fillId="0" borderId="30" xfId="0" applyFont="1" applyFill="1" applyBorder="1" applyAlignment="1"/>
    <xf numFmtId="0" fontId="36" fillId="0" borderId="31" xfId="0" applyFont="1" applyFill="1" applyBorder="1" applyAlignment="1"/>
    <xf numFmtId="0" fontId="36" fillId="0" borderId="61" xfId="0" applyFont="1" applyFill="1" applyBorder="1" applyAlignment="1"/>
    <xf numFmtId="0" fontId="33" fillId="2" borderId="27" xfId="78" applyFont="1" applyFill="1" applyBorder="1" applyAlignment="1">
      <alignment horizontal="right"/>
    </xf>
    <xf numFmtId="3" fontId="33" fillId="2" borderId="60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9" fontId="3" fillId="0" borderId="68" xfId="53" applyNumberFormat="1" applyFont="1" applyFill="1" applyBorder="1"/>
    <xf numFmtId="0" fontId="30" fillId="3" borderId="3" xfId="1" applyFill="1" applyBorder="1"/>
    <xf numFmtId="0" fontId="36" fillId="5" borderId="5" xfId="0" applyFont="1" applyFill="1" applyBorder="1"/>
    <xf numFmtId="0" fontId="30" fillId="6" borderId="3" xfId="1" applyFill="1" applyBorder="1"/>
    <xf numFmtId="0" fontId="36" fillId="5" borderId="10" xfId="0" applyFont="1" applyFill="1" applyBorder="1"/>
    <xf numFmtId="0" fontId="30" fillId="6" borderId="59" xfId="1" applyFill="1" applyBorder="1"/>
    <xf numFmtId="0" fontId="36" fillId="5" borderId="23" xfId="0" applyFont="1" applyFill="1" applyBorder="1"/>
    <xf numFmtId="0" fontId="36" fillId="5" borderId="43" xfId="0" applyFont="1" applyFill="1" applyBorder="1"/>
    <xf numFmtId="0" fontId="30" fillId="2" borderId="3" xfId="1" applyFill="1" applyBorder="1"/>
    <xf numFmtId="0" fontId="36" fillId="5" borderId="47" xfId="0" applyFont="1" applyFill="1" applyBorder="1"/>
    <xf numFmtId="0" fontId="30" fillId="4" borderId="3" xfId="1" applyFill="1" applyBorder="1"/>
    <xf numFmtId="9" fontId="38" fillId="0" borderId="5" xfId="0" applyNumberFormat="1" applyFont="1" applyFill="1" applyBorder="1" applyAlignment="1">
      <alignment horizontal="right" vertical="top"/>
    </xf>
    <xf numFmtId="9" fontId="38" fillId="0" borderId="10" xfId="0" applyNumberFormat="1" applyFont="1" applyFill="1" applyBorder="1" applyAlignment="1">
      <alignment horizontal="right" vertical="top"/>
    </xf>
    <xf numFmtId="9" fontId="40" fillId="0" borderId="10" xfId="0" applyNumberFormat="1" applyFont="1" applyFill="1" applyBorder="1" applyAlignment="1">
      <alignment horizontal="right" vertical="top"/>
    </xf>
    <xf numFmtId="9" fontId="38" fillId="0" borderId="23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165" fontId="45" fillId="0" borderId="0" xfId="78" applyNumberFormat="1" applyFont="1" applyFill="1" applyBorder="1" applyAlignment="1"/>
    <xf numFmtId="3" fontId="45" fillId="0" borderId="0" xfId="78" applyNumberFormat="1" applyFont="1" applyFill="1" applyBorder="1" applyAlignment="1"/>
    <xf numFmtId="3" fontId="35" fillId="0" borderId="29" xfId="53" applyNumberFormat="1" applyFont="1" applyFill="1" applyBorder="1"/>
    <xf numFmtId="3" fontId="35" fillId="0" borderId="26" xfId="53" applyNumberFormat="1" applyFont="1" applyFill="1" applyBorder="1"/>
    <xf numFmtId="165" fontId="35" fillId="2" borderId="25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47" xfId="0" applyFont="1" applyFill="1" applyBorder="1" applyAlignment="1"/>
    <xf numFmtId="0" fontId="28" fillId="0" borderId="0" xfId="0" applyFont="1" applyFill="1"/>
    <xf numFmtId="16" fontId="28" fillId="0" borderId="0" xfId="0" quotePrefix="1" applyNumberFormat="1" applyFont="1" applyFill="1"/>
    <xf numFmtId="0" fontId="28" fillId="0" borderId="0" xfId="0" quotePrefix="1" applyFont="1" applyFill="1"/>
    <xf numFmtId="172" fontId="28" fillId="0" borderId="0" xfId="0" applyNumberFormat="1" applyFont="1" applyFill="1"/>
    <xf numFmtId="173" fontId="28" fillId="0" borderId="0" xfId="0" applyNumberFormat="1" applyFont="1" applyFill="1"/>
    <xf numFmtId="3" fontId="28" fillId="0" borderId="0" xfId="0" applyNumberFormat="1" applyFont="1" applyFill="1"/>
    <xf numFmtId="0" fontId="33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5" fillId="2" borderId="47" xfId="0" applyFont="1" applyFill="1" applyBorder="1" applyAlignment="1">
      <alignment horizontal="center"/>
    </xf>
    <xf numFmtId="170" fontId="0" fillId="0" borderId="43" xfId="0" applyNumberFormat="1" applyFill="1" applyBorder="1" applyAlignment="1"/>
    <xf numFmtId="170" fontId="0" fillId="0" borderId="0" xfId="0" applyNumberFormat="1" applyFill="1"/>
    <xf numFmtId="9" fontId="0" fillId="0" borderId="43" xfId="0" applyNumberFormat="1" applyFill="1" applyBorder="1" applyAlignment="1"/>
    <xf numFmtId="3" fontId="46" fillId="0" borderId="47" xfId="0" applyNumberFormat="1" applyFont="1" applyFill="1" applyBorder="1" applyAlignment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9" fontId="46" fillId="0" borderId="47" xfId="0" applyNumberFormat="1" applyFont="1" applyFill="1" applyBorder="1" applyAlignment="1"/>
    <xf numFmtId="0" fontId="35" fillId="2" borderId="47" xfId="0" applyNumberFormat="1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6" fillId="0" borderId="0" xfId="0" applyFont="1" applyFill="1"/>
    <xf numFmtId="0" fontId="36" fillId="0" borderId="0" xfId="0" applyFont="1" applyFill="1"/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43" fillId="3" borderId="27" xfId="0" applyFont="1" applyFill="1" applyBorder="1" applyAlignment="1"/>
    <xf numFmtId="0" fontId="0" fillId="0" borderId="44" xfId="0" applyBorder="1" applyAlignment="1"/>
    <xf numFmtId="0" fontId="43" fillId="2" borderId="27" xfId="0" applyFont="1" applyFill="1" applyBorder="1" applyAlignment="1"/>
    <xf numFmtId="0" fontId="43" fillId="4" borderId="27" xfId="0" applyFont="1" applyFill="1" applyBorder="1" applyAlignment="1"/>
    <xf numFmtId="0" fontId="46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7" fillId="5" borderId="17" xfId="81" applyFont="1" applyFill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5" fillId="2" borderId="25" xfId="74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2" borderId="22" xfId="8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Font="1" applyFill="1" applyBorder="1" applyAlignment="1"/>
    <xf numFmtId="0" fontId="36" fillId="0" borderId="0" xfId="0" applyFont="1" applyFill="1"/>
    <xf numFmtId="0" fontId="2" fillId="0" borderId="1" xfId="0" applyFont="1" applyFill="1" applyBorder="1" applyAlignment="1"/>
    <xf numFmtId="0" fontId="42" fillId="2" borderId="25" xfId="0" applyFont="1" applyFill="1" applyBorder="1" applyAlignment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6" fillId="0" borderId="1" xfId="0" applyFont="1" applyFill="1" applyBorder="1" applyAlignment="1"/>
    <xf numFmtId="0" fontId="36" fillId="2" borderId="8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42" fillId="2" borderId="29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7" fillId="0" borderId="1" xfId="14" applyFill="1" applyBorder="1" applyAlignment="1"/>
    <xf numFmtId="165" fontId="35" fillId="0" borderId="0" xfId="53" applyNumberFormat="1" applyFont="1" applyFill="1" applyBorder="1" applyAlignment="1">
      <alignment horizontal="center"/>
    </xf>
    <xf numFmtId="165" fontId="34" fillId="0" borderId="0" xfId="79" applyNumberFormat="1" applyFont="1" applyFill="1" applyBorder="1" applyAlignment="1">
      <alignment horizontal="center"/>
    </xf>
    <xf numFmtId="165" fontId="35" fillId="2" borderId="25" xfId="53" applyNumberFormat="1" applyFont="1" applyFill="1" applyBorder="1" applyAlignment="1">
      <alignment horizontal="right"/>
    </xf>
    <xf numFmtId="165" fontId="34" fillId="2" borderId="29" xfId="79" applyNumberFormat="1" applyFont="1" applyFill="1" applyBorder="1" applyAlignment="1">
      <alignment horizontal="right"/>
    </xf>
    <xf numFmtId="165" fontId="50" fillId="0" borderId="1" xfId="14" applyNumberFormat="1" applyFont="1" applyFill="1" applyBorder="1" applyAlignment="1"/>
    <xf numFmtId="0" fontId="6" fillId="0" borderId="1" xfId="14" applyFont="1" applyFill="1" applyBorder="1" applyAlignment="1"/>
    <xf numFmtId="3" fontId="33" fillId="2" borderId="62" xfId="78" applyNumberFormat="1" applyFont="1" applyFill="1" applyBorder="1" applyAlignment="1">
      <alignment horizontal="left"/>
    </xf>
    <xf numFmtId="0" fontId="36" fillId="2" borderId="50" xfId="0" applyFont="1" applyFill="1" applyBorder="1" applyAlignment="1"/>
    <xf numFmtId="3" fontId="33" fillId="2" borderId="52" xfId="78" applyNumberFormat="1" applyFont="1" applyFill="1" applyBorder="1" applyAlignment="1"/>
    <xf numFmtId="0" fontId="43" fillId="2" borderId="62" xfId="0" applyFont="1" applyFill="1" applyBorder="1" applyAlignment="1">
      <alignment horizontal="left"/>
    </xf>
    <xf numFmtId="0" fontId="0" fillId="2" borderId="47" xfId="0" applyFill="1" applyBorder="1" applyAlignment="1">
      <alignment horizontal="left"/>
    </xf>
    <xf numFmtId="0" fontId="0" fillId="2" borderId="50" xfId="0" applyFill="1" applyBorder="1" applyAlignment="1">
      <alignment horizontal="left"/>
    </xf>
    <xf numFmtId="0" fontId="43" fillId="2" borderId="52" xfId="0" applyFont="1" applyFill="1" applyBorder="1" applyAlignment="1">
      <alignment horizontal="left"/>
    </xf>
    <xf numFmtId="3" fontId="43" fillId="2" borderId="52" xfId="0" applyNumberFormat="1" applyFont="1" applyFill="1" applyBorder="1" applyAlignment="1">
      <alignment horizontal="left"/>
    </xf>
    <xf numFmtId="3" fontId="0" fillId="2" borderId="48" xfId="0" applyNumberFormat="1" applyFill="1" applyBorder="1" applyAlignment="1">
      <alignment horizontal="left"/>
    </xf>
    <xf numFmtId="0" fontId="7" fillId="0" borderId="1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3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9" fillId="2" borderId="60" xfId="0" applyFont="1" applyFill="1" applyBorder="1" applyAlignment="1">
      <alignment vertical="center"/>
    </xf>
    <xf numFmtId="3" fontId="35" fillId="2" borderId="62" xfId="26" applyNumberFormat="1" applyFont="1" applyFill="1" applyBorder="1" applyAlignment="1">
      <alignment horizontal="center"/>
    </xf>
    <xf numFmtId="3" fontId="35" fillId="2" borderId="47" xfId="26" applyNumberFormat="1" applyFont="1" applyFill="1" applyBorder="1" applyAlignment="1">
      <alignment horizontal="center"/>
    </xf>
    <xf numFmtId="3" fontId="35" fillId="2" borderId="48" xfId="26" applyNumberFormat="1" applyFont="1" applyFill="1" applyBorder="1" applyAlignment="1">
      <alignment horizontal="center"/>
    </xf>
    <xf numFmtId="3" fontId="35" fillId="2" borderId="48" xfId="0" applyNumberFormat="1" applyFont="1" applyFill="1" applyBorder="1" applyAlignment="1">
      <alignment horizontal="center" vertical="top"/>
    </xf>
    <xf numFmtId="0" fontId="35" fillId="2" borderId="30" xfId="0" applyFont="1" applyFill="1" applyBorder="1" applyAlignment="1">
      <alignment horizontal="center" vertical="top" wrapText="1"/>
    </xf>
    <xf numFmtId="0" fontId="35" fillId="2" borderId="30" xfId="0" applyFont="1" applyFill="1" applyBorder="1" applyAlignment="1">
      <alignment horizontal="center" vertical="top"/>
    </xf>
    <xf numFmtId="49" fontId="35" fillId="2" borderId="30" xfId="0" applyNumberFormat="1" applyFont="1" applyFill="1" applyBorder="1" applyAlignment="1">
      <alignment horizontal="center" vertical="top"/>
    </xf>
    <xf numFmtId="0" fontId="35" fillId="2" borderId="30" xfId="0" applyFont="1" applyFill="1" applyBorder="1" applyAlignment="1">
      <alignment horizontal="center" vertical="center"/>
    </xf>
    <xf numFmtId="0" fontId="35" fillId="2" borderId="62" xfId="0" quotePrefix="1" applyFont="1" applyFill="1" applyBorder="1" applyAlignment="1">
      <alignment horizontal="center"/>
    </xf>
    <xf numFmtId="0" fontId="35" fillId="2" borderId="48" xfId="0" applyFont="1" applyFill="1" applyBorder="1" applyAlignment="1">
      <alignment horizontal="center"/>
    </xf>
    <xf numFmtId="9" fontId="51" fillId="2" borderId="48" xfId="0" applyNumberFormat="1" applyFont="1" applyFill="1" applyBorder="1" applyAlignment="1">
      <alignment horizontal="center" vertical="top"/>
    </xf>
    <xf numFmtId="0" fontId="35" fillId="2" borderId="62" xfId="0" quotePrefix="1" applyNumberFormat="1" applyFont="1" applyFill="1" applyBorder="1" applyAlignment="1">
      <alignment horizontal="center"/>
    </xf>
    <xf numFmtId="0" fontId="35" fillId="2" borderId="48" xfId="0" applyNumberFormat="1" applyFont="1" applyFill="1" applyBorder="1" applyAlignment="1">
      <alignment horizontal="center"/>
    </xf>
    <xf numFmtId="0" fontId="51" fillId="2" borderId="48" xfId="0" applyNumberFormat="1" applyFont="1" applyFill="1" applyBorder="1" applyAlignment="1">
      <alignment horizontal="center" vertical="top"/>
    </xf>
    <xf numFmtId="0" fontId="35" fillId="2" borderId="30" xfId="0" applyFont="1" applyFill="1" applyBorder="1" applyAlignment="1">
      <alignment vertical="center" wrapText="1"/>
    </xf>
    <xf numFmtId="0" fontId="54" fillId="0" borderId="0" xfId="1" applyFont="1" applyFill="1"/>
    <xf numFmtId="3" fontId="37" fillId="7" borderId="74" xfId="0" applyNumberFormat="1" applyFont="1" applyFill="1" applyBorder="1" applyAlignment="1">
      <alignment horizontal="right" vertical="top"/>
    </xf>
    <xf numFmtId="3" fontId="37" fillId="7" borderId="75" xfId="0" applyNumberFormat="1" applyFont="1" applyFill="1" applyBorder="1" applyAlignment="1">
      <alignment horizontal="right" vertical="top"/>
    </xf>
    <xf numFmtId="174" fontId="37" fillId="7" borderId="76" xfId="0" applyNumberFormat="1" applyFont="1" applyFill="1" applyBorder="1" applyAlignment="1">
      <alignment horizontal="right" vertical="top"/>
    </xf>
    <xf numFmtId="3" fontId="37" fillId="0" borderId="74" xfId="0" applyNumberFormat="1" applyFont="1" applyBorder="1" applyAlignment="1">
      <alignment horizontal="right" vertical="top"/>
    </xf>
    <xf numFmtId="174" fontId="37" fillId="7" borderId="77" xfId="0" applyNumberFormat="1" applyFont="1" applyFill="1" applyBorder="1" applyAlignment="1">
      <alignment horizontal="right" vertical="top"/>
    </xf>
    <xf numFmtId="3" fontId="39" fillId="7" borderId="79" xfId="0" applyNumberFormat="1" applyFont="1" applyFill="1" applyBorder="1" applyAlignment="1">
      <alignment horizontal="right" vertical="top"/>
    </xf>
    <xf numFmtId="3" fontId="39" fillId="7" borderId="80" xfId="0" applyNumberFormat="1" applyFont="1" applyFill="1" applyBorder="1" applyAlignment="1">
      <alignment horizontal="right" vertical="top"/>
    </xf>
    <xf numFmtId="174" fontId="39" fillId="7" borderId="81" xfId="0" applyNumberFormat="1" applyFont="1" applyFill="1" applyBorder="1" applyAlignment="1">
      <alignment horizontal="right" vertical="top"/>
    </xf>
    <xf numFmtId="3" fontId="39" fillId="0" borderId="79" xfId="0" applyNumberFormat="1" applyFont="1" applyBorder="1" applyAlignment="1">
      <alignment horizontal="right" vertical="top"/>
    </xf>
    <xf numFmtId="174" fontId="39" fillId="7" borderId="82" xfId="0" applyNumberFormat="1" applyFont="1" applyFill="1" applyBorder="1" applyAlignment="1">
      <alignment horizontal="right" vertical="top"/>
    </xf>
    <xf numFmtId="0" fontId="37" fillId="7" borderId="76" xfId="0" applyFont="1" applyFill="1" applyBorder="1" applyAlignment="1">
      <alignment horizontal="right" vertical="top"/>
    </xf>
    <xf numFmtId="0" fontId="39" fillId="7" borderId="82" xfId="0" applyFont="1" applyFill="1" applyBorder="1" applyAlignment="1">
      <alignment horizontal="right" vertical="top"/>
    </xf>
    <xf numFmtId="0" fontId="37" fillId="7" borderId="77" xfId="0" applyFont="1" applyFill="1" applyBorder="1" applyAlignment="1">
      <alignment horizontal="right" vertical="top"/>
    </xf>
    <xf numFmtId="0" fontId="39" fillId="7" borderId="81" xfId="0" applyFont="1" applyFill="1" applyBorder="1" applyAlignment="1">
      <alignment horizontal="right" vertical="top"/>
    </xf>
    <xf numFmtId="3" fontId="39" fillId="0" borderId="83" xfId="0" applyNumberFormat="1" applyFont="1" applyBorder="1" applyAlignment="1">
      <alignment horizontal="right" vertical="top"/>
    </xf>
    <xf numFmtId="3" fontId="39" fillId="0" borderId="84" xfId="0" applyNumberFormat="1" applyFont="1" applyBorder="1" applyAlignment="1">
      <alignment horizontal="right" vertical="top"/>
    </xf>
    <xf numFmtId="3" fontId="39" fillId="0" borderId="85" xfId="0" applyNumberFormat="1" applyFont="1" applyBorder="1" applyAlignment="1">
      <alignment horizontal="right" vertical="top"/>
    </xf>
    <xf numFmtId="174" fontId="39" fillId="7" borderId="86" xfId="0" applyNumberFormat="1" applyFont="1" applyFill="1" applyBorder="1" applyAlignment="1">
      <alignment horizontal="right" vertical="top"/>
    </xf>
    <xf numFmtId="0" fontId="41" fillId="8" borderId="73" xfId="0" applyFont="1" applyFill="1" applyBorder="1" applyAlignment="1">
      <alignment vertical="top"/>
    </xf>
    <xf numFmtId="0" fontId="41" fillId="8" borderId="73" xfId="0" applyFont="1" applyFill="1" applyBorder="1" applyAlignment="1">
      <alignment vertical="top" indent="2"/>
    </xf>
    <xf numFmtId="0" fontId="41" fillId="8" borderId="73" xfId="0" applyFont="1" applyFill="1" applyBorder="1" applyAlignment="1">
      <alignment vertical="top" indent="4"/>
    </xf>
    <xf numFmtId="0" fontId="42" fillId="8" borderId="78" xfId="0" applyFont="1" applyFill="1" applyBorder="1" applyAlignment="1">
      <alignment vertical="top" indent="6"/>
    </xf>
    <xf numFmtId="0" fontId="41" fillId="8" borderId="73" xfId="0" applyFont="1" applyFill="1" applyBorder="1" applyAlignment="1">
      <alignment vertical="top" indent="8"/>
    </xf>
    <xf numFmtId="0" fontId="42" fillId="8" borderId="78" xfId="0" applyFont="1" applyFill="1" applyBorder="1" applyAlignment="1">
      <alignment vertical="top" indent="2"/>
    </xf>
    <xf numFmtId="0" fontId="42" fillId="8" borderId="78" xfId="0" applyFont="1" applyFill="1" applyBorder="1" applyAlignment="1">
      <alignment vertical="top" indent="4"/>
    </xf>
    <xf numFmtId="0" fontId="36" fillId="8" borderId="73" xfId="0" applyFont="1" applyFill="1" applyBorder="1"/>
    <xf numFmtId="0" fontId="42" fillId="8" borderId="19" xfId="0" applyFont="1" applyFill="1" applyBorder="1" applyAlignment="1">
      <alignment vertical="top"/>
    </xf>
    <xf numFmtId="0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165" fontId="35" fillId="2" borderId="49" xfId="53" applyNumberFormat="1" applyFont="1" applyFill="1" applyBorder="1" applyAlignment="1">
      <alignment horizontal="left"/>
    </xf>
    <xf numFmtId="165" fontId="35" fillId="2" borderId="51" xfId="53" applyNumberFormat="1" applyFont="1" applyFill="1" applyBorder="1" applyAlignment="1">
      <alignment horizontal="left"/>
    </xf>
    <xf numFmtId="165" fontId="35" fillId="2" borderId="57" xfId="53" applyNumberFormat="1" applyFont="1" applyFill="1" applyBorder="1" applyAlignment="1">
      <alignment horizontal="left"/>
    </xf>
    <xf numFmtId="3" fontId="35" fillId="2" borderId="57" xfId="53" applyNumberFormat="1" applyFont="1" applyFill="1" applyBorder="1" applyAlignment="1">
      <alignment horizontal="left"/>
    </xf>
    <xf numFmtId="3" fontId="35" fillId="2" borderId="66" xfId="53" applyNumberFormat="1" applyFont="1" applyFill="1" applyBorder="1" applyAlignment="1">
      <alignment horizontal="left"/>
    </xf>
    <xf numFmtId="0" fontId="0" fillId="0" borderId="25" xfId="0" applyFill="1" applyBorder="1"/>
    <xf numFmtId="0" fontId="0" fillId="0" borderId="29" xfId="0" applyFill="1" applyBorder="1"/>
    <xf numFmtId="165" fontId="0" fillId="0" borderId="29" xfId="0" applyNumberFormat="1" applyFill="1" applyBorder="1"/>
    <xf numFmtId="165" fontId="0" fillId="0" borderId="29" xfId="0" applyNumberFormat="1" applyFill="1" applyBorder="1" applyAlignment="1">
      <alignment horizontal="right"/>
    </xf>
    <xf numFmtId="3" fontId="0" fillId="0" borderId="29" xfId="0" applyNumberFormat="1" applyFill="1" applyBorder="1"/>
    <xf numFmtId="3" fontId="0" fillId="0" borderId="26" xfId="0" applyNumberFormat="1" applyFill="1" applyBorder="1"/>
    <xf numFmtId="0" fontId="0" fillId="0" borderId="8" xfId="0" applyFill="1" applyBorder="1"/>
    <xf numFmtId="0" fontId="0" fillId="0" borderId="9" xfId="0" applyFill="1" applyBorder="1"/>
    <xf numFmtId="165" fontId="0" fillId="0" borderId="9" xfId="0" applyNumberFormat="1" applyFill="1" applyBorder="1"/>
    <xf numFmtId="165" fontId="0" fillId="0" borderId="9" xfId="0" applyNumberFormat="1" applyFill="1" applyBorder="1" applyAlignment="1">
      <alignment horizontal="right"/>
    </xf>
    <xf numFmtId="3" fontId="0" fillId="0" borderId="9" xfId="0" applyNumberFormat="1" applyFill="1" applyBorder="1"/>
    <xf numFmtId="3" fontId="0" fillId="0" borderId="10" xfId="0" applyNumberFormat="1" applyFill="1" applyBorder="1"/>
    <xf numFmtId="0" fontId="0" fillId="0" borderId="22" xfId="0" applyFill="1" applyBorder="1"/>
    <xf numFmtId="0" fontId="0" fillId="0" borderId="24" xfId="0" applyFill="1" applyBorder="1"/>
    <xf numFmtId="165" fontId="0" fillId="0" borderId="24" xfId="0" applyNumberFormat="1" applyFill="1" applyBorder="1"/>
    <xf numFmtId="165" fontId="0" fillId="0" borderId="24" xfId="0" applyNumberFormat="1" applyFill="1" applyBorder="1" applyAlignment="1">
      <alignment horizontal="right"/>
    </xf>
    <xf numFmtId="3" fontId="0" fillId="0" borderId="24" xfId="0" applyNumberFormat="1" applyFill="1" applyBorder="1"/>
    <xf numFmtId="3" fontId="0" fillId="0" borderId="23" xfId="0" applyNumberFormat="1" applyFill="1" applyBorder="1"/>
    <xf numFmtId="0" fontId="3" fillId="2" borderId="49" xfId="79" applyFont="1" applyFill="1" applyBorder="1" applyAlignment="1">
      <alignment horizontal="left"/>
    </xf>
    <xf numFmtId="0" fontId="29" fillId="8" borderId="45" xfId="0" applyFont="1" applyFill="1" applyBorder="1"/>
    <xf numFmtId="0" fontId="29" fillId="8" borderId="7" xfId="0" applyFont="1" applyFill="1" applyBorder="1"/>
    <xf numFmtId="0" fontId="29" fillId="8" borderId="46" xfId="0" applyFont="1" applyFill="1" applyBorder="1"/>
    <xf numFmtId="3" fontId="3" fillId="2" borderId="13" xfId="80" applyNumberFormat="1" applyFont="1" applyFill="1" applyBorder="1"/>
    <xf numFmtId="0" fontId="3" fillId="2" borderId="13" xfId="80" applyFont="1" applyFill="1" applyBorder="1"/>
    <xf numFmtId="3" fontId="0" fillId="0" borderId="25" xfId="0" applyNumberFormat="1" applyFill="1" applyBorder="1"/>
    <xf numFmtId="3" fontId="0" fillId="0" borderId="8" xfId="0" applyNumberFormat="1" applyFill="1" applyBorder="1"/>
    <xf numFmtId="3" fontId="0" fillId="0" borderId="22" xfId="0" applyNumberFormat="1" applyFill="1" applyBorder="1"/>
    <xf numFmtId="3" fontId="0" fillId="0" borderId="54" xfId="0" applyNumberFormat="1" applyFill="1" applyBorder="1"/>
    <xf numFmtId="3" fontId="0" fillId="0" borderId="15" xfId="0" applyNumberFormat="1" applyFill="1" applyBorder="1"/>
    <xf numFmtId="3" fontId="0" fillId="0" borderId="55" xfId="0" applyNumberFormat="1" applyFill="1" applyBorder="1"/>
    <xf numFmtId="9" fontId="3" fillId="2" borderId="13" xfId="80" applyNumberFormat="1" applyFont="1" applyFill="1" applyBorder="1"/>
    <xf numFmtId="9" fontId="3" fillId="2" borderId="14" xfId="80" applyNumberFormat="1" applyFont="1" applyFill="1" applyBorder="1"/>
    <xf numFmtId="9" fontId="0" fillId="0" borderId="29" xfId="0" applyNumberFormat="1" applyFill="1" applyBorder="1"/>
    <xf numFmtId="9" fontId="0" fillId="0" borderId="26" xfId="0" applyNumberFormat="1" applyFill="1" applyBorder="1"/>
    <xf numFmtId="9" fontId="0" fillId="0" borderId="9" xfId="0" applyNumberFormat="1" applyFill="1" applyBorder="1"/>
    <xf numFmtId="9" fontId="0" fillId="0" borderId="10" xfId="0" applyNumberFormat="1" applyFill="1" applyBorder="1"/>
    <xf numFmtId="9" fontId="0" fillId="0" borderId="24" xfId="0" applyNumberFormat="1" applyFill="1" applyBorder="1"/>
    <xf numFmtId="9" fontId="0" fillId="0" borderId="23" xfId="0" applyNumberFormat="1" applyFill="1" applyBorder="1"/>
    <xf numFmtId="0" fontId="0" fillId="0" borderId="45" xfId="0" applyFill="1" applyBorder="1"/>
    <xf numFmtId="0" fontId="0" fillId="0" borderId="7" xfId="0" applyFill="1" applyBorder="1"/>
    <xf numFmtId="0" fontId="0" fillId="0" borderId="46" xfId="0" applyFill="1" applyBorder="1"/>
    <xf numFmtId="3" fontId="0" fillId="0" borderId="53" xfId="0" applyNumberFormat="1" applyFill="1" applyBorder="1"/>
    <xf numFmtId="3" fontId="0" fillId="0" borderId="11" xfId="0" applyNumberFormat="1" applyFill="1" applyBorder="1"/>
    <xf numFmtId="3" fontId="0" fillId="0" borderId="32" xfId="0" applyNumberFormat="1" applyFill="1" applyBorder="1"/>
    <xf numFmtId="0" fontId="3" fillId="2" borderId="87" xfId="79" applyFont="1" applyFill="1" applyBorder="1" applyAlignment="1">
      <alignment horizontal="left"/>
    </xf>
    <xf numFmtId="0" fontId="3" fillId="2" borderId="88" xfId="79" applyFont="1" applyFill="1" applyBorder="1" applyAlignment="1">
      <alignment horizontal="left"/>
    </xf>
    <xf numFmtId="0" fontId="3" fillId="2" borderId="89" xfId="80" applyFont="1" applyFill="1" applyBorder="1" applyAlignment="1">
      <alignment horizontal="left"/>
    </xf>
    <xf numFmtId="0" fontId="3" fillId="2" borderId="89" xfId="79" applyFont="1" applyFill="1" applyBorder="1" applyAlignment="1">
      <alignment horizontal="left"/>
    </xf>
    <xf numFmtId="0" fontId="3" fillId="2" borderId="90" xfId="79" applyFont="1" applyFill="1" applyBorder="1" applyAlignment="1">
      <alignment horizontal="left"/>
    </xf>
    <xf numFmtId="0" fontId="0" fillId="0" borderId="29" xfId="0" applyFill="1" applyBorder="1" applyAlignment="1">
      <alignment horizontal="right"/>
    </xf>
    <xf numFmtId="0" fontId="0" fillId="0" borderId="29" xfId="0" applyFill="1" applyBorder="1" applyAlignment="1">
      <alignment horizontal="left"/>
    </xf>
    <xf numFmtId="166" fontId="0" fillId="0" borderId="29" xfId="0" applyNumberFormat="1" applyFill="1" applyBorder="1"/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6" fontId="0" fillId="0" borderId="9" xfId="0" applyNumberFormat="1" applyFill="1" applyBorder="1"/>
    <xf numFmtId="0" fontId="0" fillId="0" borderId="24" xfId="0" applyFill="1" applyBorder="1" applyAlignment="1">
      <alignment horizontal="right"/>
    </xf>
    <xf numFmtId="0" fontId="0" fillId="0" borderId="24" xfId="0" applyFill="1" applyBorder="1" applyAlignment="1">
      <alignment horizontal="left"/>
    </xf>
    <xf numFmtId="166" fontId="0" fillId="0" borderId="24" xfId="0" applyNumberFormat="1" applyFill="1" applyBorder="1"/>
    <xf numFmtId="0" fontId="43" fillId="2" borderId="49" xfId="0" applyFont="1" applyFill="1" applyBorder="1"/>
    <xf numFmtId="3" fontId="43" fillId="2" borderId="58" xfId="0" applyNumberFormat="1" applyFont="1" applyFill="1" applyBorder="1"/>
    <xf numFmtId="9" fontId="43" fillId="2" borderId="56" xfId="0" applyNumberFormat="1" applyFont="1" applyFill="1" applyBorder="1"/>
    <xf numFmtId="3" fontId="43" fillId="2" borderId="66" xfId="0" applyNumberFormat="1" applyFont="1" applyFill="1" applyBorder="1"/>
    <xf numFmtId="3" fontId="0" fillId="0" borderId="13" xfId="0" applyNumberFormat="1" applyFill="1" applyBorder="1"/>
    <xf numFmtId="9" fontId="0" fillId="0" borderId="13" xfId="0" applyNumberFormat="1" applyFill="1" applyBorder="1"/>
    <xf numFmtId="3" fontId="0" fillId="0" borderId="14" xfId="0" applyNumberFormat="1" applyFill="1" applyBorder="1"/>
    <xf numFmtId="0" fontId="29" fillId="8" borderId="20" xfId="0" applyFont="1" applyFill="1" applyBorder="1"/>
    <xf numFmtId="3" fontId="29" fillId="8" borderId="28" xfId="0" applyNumberFormat="1" applyFont="1" applyFill="1" applyBorder="1"/>
    <xf numFmtId="9" fontId="29" fillId="8" borderId="28" xfId="0" applyNumberFormat="1" applyFont="1" applyFill="1" applyBorder="1"/>
    <xf numFmtId="3" fontId="29" fillId="8" borderId="21" xfId="0" applyNumberFormat="1" applyFont="1" applyFill="1" applyBorder="1"/>
    <xf numFmtId="0" fontId="29" fillId="0" borderId="25" xfId="0" applyFont="1" applyFill="1" applyBorder="1"/>
    <xf numFmtId="0" fontId="29" fillId="0" borderId="8" xfId="0" applyFont="1" applyFill="1" applyBorder="1"/>
    <xf numFmtId="0" fontId="29" fillId="0" borderId="12" xfId="0" applyFont="1" applyFill="1" applyBorder="1"/>
    <xf numFmtId="0" fontId="43" fillId="2" borderId="51" xfId="0" applyFont="1" applyFill="1" applyBorder="1"/>
    <xf numFmtId="3" fontId="43" fillId="2" borderId="0" xfId="0" applyNumberFormat="1" applyFont="1" applyFill="1" applyBorder="1"/>
    <xf numFmtId="3" fontId="43" fillId="2" borderId="17" xfId="0" applyNumberFormat="1" applyFont="1" applyFill="1" applyBorder="1"/>
    <xf numFmtId="0" fontId="0" fillId="2" borderId="66" xfId="0" applyFill="1" applyBorder="1" applyAlignment="1">
      <alignment vertical="center"/>
    </xf>
    <xf numFmtId="0" fontId="35" fillId="2" borderId="16" xfId="26" applyNumberFormat="1" applyFont="1" applyFill="1" applyBorder="1"/>
    <xf numFmtId="0" fontId="35" fillId="2" borderId="0" xfId="26" applyNumberFormat="1" applyFont="1" applyFill="1" applyBorder="1"/>
    <xf numFmtId="0" fontId="35" fillId="2" borderId="17" xfId="26" applyNumberFormat="1" applyFont="1" applyFill="1" applyBorder="1" applyAlignment="1">
      <alignment horizontal="right"/>
    </xf>
    <xf numFmtId="170" fontId="0" fillId="0" borderId="29" xfId="0" applyNumberFormat="1" applyFill="1" applyBorder="1"/>
    <xf numFmtId="170" fontId="0" fillId="0" borderId="9" xfId="0" applyNumberFormat="1" applyFill="1" applyBorder="1"/>
    <xf numFmtId="170" fontId="0" fillId="0" borderId="13" xfId="0" applyNumberFormat="1" applyFill="1" applyBorder="1"/>
    <xf numFmtId="0" fontId="0" fillId="0" borderId="13" xfId="0" applyFill="1" applyBorder="1"/>
    <xf numFmtId="9" fontId="0" fillId="0" borderId="14" xfId="0" applyNumberFormat="1" applyFill="1" applyBorder="1"/>
    <xf numFmtId="170" fontId="29" fillId="8" borderId="28" xfId="0" applyNumberFormat="1" applyFont="1" applyFill="1" applyBorder="1"/>
    <xf numFmtId="0" fontId="29" fillId="8" borderId="28" xfId="0" applyFont="1" applyFill="1" applyBorder="1"/>
    <xf numFmtId="9" fontId="29" fillId="8" borderId="21" xfId="0" applyNumberFormat="1" applyFont="1" applyFill="1" applyBorder="1"/>
    <xf numFmtId="0" fontId="0" fillId="2" borderId="31" xfId="0" applyFill="1" applyBorder="1" applyAlignment="1">
      <alignment horizontal="center" vertical="top" wrapText="1"/>
    </xf>
    <xf numFmtId="0" fontId="35" fillId="2" borderId="31" xfId="0" applyFont="1" applyFill="1" applyBorder="1" applyAlignment="1">
      <alignment horizontal="center" vertical="top"/>
    </xf>
    <xf numFmtId="49" fontId="35" fillId="2" borderId="31" xfId="0" applyNumberFormat="1" applyFont="1" applyFill="1" applyBorder="1" applyAlignment="1">
      <alignment horizontal="center" vertical="top"/>
    </xf>
    <xf numFmtId="0" fontId="35" fillId="2" borderId="31" xfId="0" applyFont="1" applyFill="1" applyBorder="1" applyAlignment="1">
      <alignment horizontal="center" vertical="center"/>
    </xf>
    <xf numFmtId="3" fontId="35" fillId="2" borderId="16" xfId="0" applyNumberFormat="1" applyFont="1" applyFill="1" applyBorder="1" applyAlignment="1">
      <alignment horizontal="left"/>
    </xf>
    <xf numFmtId="3" fontId="35" fillId="2" borderId="17" xfId="0" applyNumberFormat="1" applyFont="1" applyFill="1" applyBorder="1" applyAlignment="1">
      <alignment horizontal="center"/>
    </xf>
    <xf numFmtId="3" fontId="35" fillId="2" borderId="0" xfId="0" applyNumberFormat="1" applyFont="1" applyFill="1" applyBorder="1" applyAlignment="1">
      <alignment horizontal="center"/>
    </xf>
    <xf numFmtId="9" fontId="51" fillId="2" borderId="17" xfId="0" applyNumberFormat="1" applyFont="1" applyFill="1" applyBorder="1" applyAlignment="1">
      <alignment horizontal="center" vertical="top"/>
    </xf>
    <xf numFmtId="3" fontId="35" fillId="2" borderId="17" xfId="0" applyNumberFormat="1" applyFont="1" applyFill="1" applyBorder="1" applyAlignment="1">
      <alignment horizontal="center" vertical="top"/>
    </xf>
    <xf numFmtId="0" fontId="35" fillId="2" borderId="16" xfId="0" applyNumberFormat="1" applyFont="1" applyFill="1" applyBorder="1" applyAlignment="1">
      <alignment horizontal="left"/>
    </xf>
    <xf numFmtId="0" fontId="35" fillId="2" borderId="17" xfId="0" applyNumberFormat="1" applyFont="1" applyFill="1" applyBorder="1" applyAlignment="1">
      <alignment horizontal="left"/>
    </xf>
    <xf numFmtId="0" fontId="35" fillId="2" borderId="0" xfId="0" applyNumberFormat="1" applyFont="1" applyFill="1" applyBorder="1" applyAlignment="1">
      <alignment horizontal="left"/>
    </xf>
    <xf numFmtId="0" fontId="51" fillId="2" borderId="17" xfId="0" applyNumberFormat="1" applyFont="1" applyFill="1" applyBorder="1" applyAlignment="1">
      <alignment horizontal="center" vertical="top"/>
    </xf>
    <xf numFmtId="0" fontId="52" fillId="2" borderId="31" xfId="0" applyFont="1" applyFill="1" applyBorder="1" applyAlignment="1">
      <alignment vertical="center" wrapText="1"/>
    </xf>
    <xf numFmtId="0" fontId="35" fillId="2" borderId="16" xfId="26" applyNumberFormat="1" applyFont="1" applyFill="1" applyBorder="1" applyAlignment="1">
      <alignment horizontal="right"/>
    </xf>
    <xf numFmtId="0" fontId="35" fillId="2" borderId="0" xfId="26" applyNumberFormat="1" applyFont="1" applyFill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0.22934159149139027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642944"/>
        <c:axId val="10272787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0.28052266310568486</c:v>
                </c:pt>
                <c:pt idx="1">
                  <c:v>0.28052266310568486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280256"/>
        <c:axId val="1055733248"/>
      </c:scatterChart>
      <c:catAx>
        <c:axId val="101464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727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278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4642944"/>
        <c:crosses val="autoZero"/>
        <c:crossBetween val="between"/>
      </c:valAx>
      <c:valAx>
        <c:axId val="10272802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55733248"/>
        <c:crosses val="max"/>
        <c:crossBetween val="midCat"/>
      </c:valAx>
      <c:valAx>
        <c:axId val="10557332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272802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184" t="s">
        <v>132</v>
      </c>
      <c r="B1" s="185"/>
      <c r="C1" s="60"/>
    </row>
    <row r="2" spans="1:3" ht="14.4" customHeight="1" thickBot="1" x14ac:dyDescent="0.35">
      <c r="A2" s="262" t="s">
        <v>186</v>
      </c>
      <c r="B2" s="62"/>
    </row>
    <row r="3" spans="1:3" ht="14.4" customHeight="1" thickBot="1" x14ac:dyDescent="0.35">
      <c r="A3" s="180" t="s">
        <v>175</v>
      </c>
      <c r="B3" s="181"/>
      <c r="C3" s="60"/>
    </row>
    <row r="4" spans="1:3" ht="14.4" customHeight="1" x14ac:dyDescent="0.3">
      <c r="A4" s="129" t="str">
        <f t="shared" ref="A4:A7" si="0">HYPERLINK("#'"&amp;C4&amp;"'!A1",C4)</f>
        <v>HI</v>
      </c>
      <c r="B4" s="130" t="s">
        <v>168</v>
      </c>
      <c r="C4" s="63" t="s">
        <v>135</v>
      </c>
    </row>
    <row r="5" spans="1:3" ht="14.4" customHeight="1" x14ac:dyDescent="0.3">
      <c r="A5" s="131" t="str">
        <f t="shared" si="0"/>
        <v>HI Graf</v>
      </c>
      <c r="B5" s="132" t="s">
        <v>130</v>
      </c>
      <c r="C5" s="63" t="s">
        <v>136</v>
      </c>
    </row>
    <row r="6" spans="1:3" ht="14.4" customHeight="1" x14ac:dyDescent="0.3">
      <c r="A6" s="131" t="str">
        <f t="shared" si="0"/>
        <v>Man Tab</v>
      </c>
      <c r="B6" s="132" t="s">
        <v>188</v>
      </c>
      <c r="C6" s="63" t="s">
        <v>137</v>
      </c>
    </row>
    <row r="7" spans="1:3" ht="14.4" customHeight="1" thickBot="1" x14ac:dyDescent="0.35">
      <c r="A7" s="133" t="str">
        <f t="shared" si="0"/>
        <v>HV</v>
      </c>
      <c r="B7" s="134" t="s">
        <v>79</v>
      </c>
      <c r="C7" s="63" t="s">
        <v>90</v>
      </c>
    </row>
    <row r="8" spans="1:3" ht="14.4" customHeight="1" thickBot="1" x14ac:dyDescent="0.35">
      <c r="A8" s="135"/>
      <c r="B8" s="135"/>
    </row>
    <row r="9" spans="1:3" ht="14.4" customHeight="1" thickBot="1" x14ac:dyDescent="0.35">
      <c r="A9" s="182" t="s">
        <v>133</v>
      </c>
      <c r="B9" s="181"/>
      <c r="C9" s="60"/>
    </row>
    <row r="10" spans="1:3" ht="14.4" customHeight="1" x14ac:dyDescent="0.3">
      <c r="A10" s="136" t="str">
        <f t="shared" ref="A10:A18" si="1">HYPERLINK("#'"&amp;C10&amp;"'!A1",C10)</f>
        <v>Léky Žádanky</v>
      </c>
      <c r="B10" s="130" t="s">
        <v>170</v>
      </c>
      <c r="C10" s="63" t="s">
        <v>138</v>
      </c>
    </row>
    <row r="11" spans="1:3" ht="14.4" customHeight="1" x14ac:dyDescent="0.3">
      <c r="A11" s="131" t="str">
        <f t="shared" si="1"/>
        <v>LŽ Detail</v>
      </c>
      <c r="B11" s="132" t="s">
        <v>169</v>
      </c>
      <c r="C11" s="63" t="s">
        <v>139</v>
      </c>
    </row>
    <row r="12" spans="1:3" ht="14.4" customHeight="1" x14ac:dyDescent="0.3">
      <c r="A12" s="131" t="str">
        <f t="shared" si="1"/>
        <v>Léky Recepty</v>
      </c>
      <c r="B12" s="132" t="s">
        <v>171</v>
      </c>
      <c r="C12" s="63" t="s">
        <v>140</v>
      </c>
    </row>
    <row r="13" spans="1:3" s="175" customFormat="1" ht="14.4" customHeight="1" x14ac:dyDescent="0.3">
      <c r="A13" s="131" t="str">
        <f t="shared" si="1"/>
        <v>LRp Lékaři</v>
      </c>
      <c r="B13" s="132" t="s">
        <v>183</v>
      </c>
      <c r="C13" s="63" t="s">
        <v>184</v>
      </c>
    </row>
    <row r="14" spans="1:3" ht="14.4" customHeight="1" x14ac:dyDescent="0.3">
      <c r="A14" s="131" t="str">
        <f t="shared" si="1"/>
        <v>LRp Detail</v>
      </c>
      <c r="B14" s="132" t="s">
        <v>172</v>
      </c>
      <c r="C14" s="63" t="s">
        <v>141</v>
      </c>
    </row>
    <row r="15" spans="1:3" ht="14.4" customHeight="1" x14ac:dyDescent="0.3">
      <c r="A15" s="131" t="str">
        <f t="shared" si="1"/>
        <v>LRp PL</v>
      </c>
      <c r="B15" s="132" t="s">
        <v>649</v>
      </c>
      <c r="C15" s="63" t="s">
        <v>180</v>
      </c>
    </row>
    <row r="16" spans="1:3" s="174" customFormat="1" ht="14.4" customHeight="1" x14ac:dyDescent="0.3">
      <c r="A16" s="131" t="str">
        <f t="shared" ref="A16" si="2">HYPERLINK("#'"&amp;C16&amp;"'!A1",C16)</f>
        <v>LRp PL Detail</v>
      </c>
      <c r="B16" s="132" t="s">
        <v>164</v>
      </c>
      <c r="C16" s="63" t="s">
        <v>181</v>
      </c>
    </row>
    <row r="17" spans="1:3" ht="14.4" customHeight="1" x14ac:dyDescent="0.3">
      <c r="A17" s="136" t="str">
        <f t="shared" si="1"/>
        <v>Materiál Žádanky</v>
      </c>
      <c r="B17" s="132" t="s">
        <v>173</v>
      </c>
      <c r="C17" s="63" t="s">
        <v>142</v>
      </c>
    </row>
    <row r="18" spans="1:3" ht="14.4" customHeight="1" thickBot="1" x14ac:dyDescent="0.35">
      <c r="A18" s="131" t="str">
        <f t="shared" si="1"/>
        <v>MŽ Detail</v>
      </c>
      <c r="B18" s="132" t="s">
        <v>174</v>
      </c>
      <c r="C18" s="63" t="s">
        <v>143</v>
      </c>
    </row>
    <row r="19" spans="1:3" ht="14.4" customHeight="1" thickBot="1" x14ac:dyDescent="0.35">
      <c r="A19" s="137"/>
      <c r="B19" s="137"/>
    </row>
    <row r="20" spans="1:3" ht="14.4" customHeight="1" thickBot="1" x14ac:dyDescent="0.35">
      <c r="A20" s="183" t="s">
        <v>134</v>
      </c>
      <c r="B20" s="181"/>
      <c r="C20" s="60"/>
    </row>
    <row r="21" spans="1:3" ht="14.4" customHeight="1" x14ac:dyDescent="0.3">
      <c r="A21" s="138" t="str">
        <f t="shared" ref="A21:A26" si="3">HYPERLINK("#'"&amp;C21&amp;"'!A1",C21)</f>
        <v>ZV Vykáz.-A</v>
      </c>
      <c r="B21" s="130" t="s">
        <v>150</v>
      </c>
      <c r="C21" s="63" t="s">
        <v>146</v>
      </c>
    </row>
    <row r="22" spans="1:3" ht="14.4" customHeight="1" x14ac:dyDescent="0.3">
      <c r="A22" s="131" t="str">
        <f t="shared" si="3"/>
        <v>ZV Vykáz.-A Detail</v>
      </c>
      <c r="B22" s="132" t="s">
        <v>151</v>
      </c>
      <c r="C22" s="63" t="s">
        <v>147</v>
      </c>
    </row>
    <row r="23" spans="1:3" ht="14.4" customHeight="1" x14ac:dyDescent="0.3">
      <c r="A23" s="131" t="str">
        <f t="shared" si="3"/>
        <v>ZV Vykáz.-H</v>
      </c>
      <c r="B23" s="132" t="s">
        <v>152</v>
      </c>
      <c r="C23" s="63" t="s">
        <v>148</v>
      </c>
    </row>
    <row r="24" spans="1:3" ht="14.4" customHeight="1" x14ac:dyDescent="0.3">
      <c r="A24" s="131" t="str">
        <f t="shared" si="3"/>
        <v>ZV Vykáz.-H Detail</v>
      </c>
      <c r="B24" s="132" t="s">
        <v>153</v>
      </c>
      <c r="C24" s="63" t="s">
        <v>149</v>
      </c>
    </row>
    <row r="25" spans="1:3" ht="14.4" customHeight="1" x14ac:dyDescent="0.3">
      <c r="A25" s="131" t="str">
        <f t="shared" si="3"/>
        <v>ZV Vyžád.</v>
      </c>
      <c r="B25" s="132" t="s">
        <v>154</v>
      </c>
      <c r="C25" s="63" t="s">
        <v>145</v>
      </c>
    </row>
    <row r="26" spans="1:3" ht="14.4" customHeight="1" thickBot="1" x14ac:dyDescent="0.35">
      <c r="A26" s="131" t="str">
        <f t="shared" si="3"/>
        <v>ZV Vyžád. Detail</v>
      </c>
      <c r="B26" s="132" t="s">
        <v>155</v>
      </c>
      <c r="C26" s="63" t="s">
        <v>144</v>
      </c>
    </row>
    <row r="27" spans="1:3" ht="14.4" customHeight="1" x14ac:dyDescent="0.3">
      <c r="A27" s="64"/>
      <c r="B27" s="64"/>
    </row>
  </sheetData>
  <mergeCells count="4">
    <mergeCell ref="A3:B3"/>
    <mergeCell ref="A9:B9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9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x14ac:dyDescent="0.3"/>
  <cols>
    <col min="1" max="1" width="9.77734375" style="65" hidden="1" customWidth="1"/>
    <col min="2" max="2" width="28.33203125" style="65" hidden="1" customWidth="1"/>
    <col min="3" max="3" width="9" style="65" customWidth="1"/>
    <col min="4" max="4" width="18.77734375" style="104" customWidth="1"/>
    <col min="5" max="5" width="13.5546875" style="85" customWidth="1"/>
    <col min="6" max="6" width="6" style="65" bestFit="1" customWidth="1"/>
    <col min="7" max="7" width="8.77734375" style="65" customWidth="1"/>
    <col min="8" max="8" width="5" style="65" bestFit="1" customWidth="1"/>
    <col min="9" max="9" width="8.5546875" style="65" hidden="1" customWidth="1"/>
    <col min="10" max="10" width="25.77734375" style="65" customWidth="1"/>
    <col min="11" max="11" width="8.77734375" style="65" customWidth="1"/>
    <col min="12" max="12" width="6.33203125" style="86" bestFit="1" customWidth="1"/>
    <col min="13" max="13" width="11.109375" style="86" customWidth="1"/>
    <col min="14" max="14" width="7.77734375" style="65" customWidth="1"/>
    <col min="15" max="15" width="7.77734375" style="105" customWidth="1"/>
    <col min="16" max="16" width="11.109375" style="86" customWidth="1"/>
    <col min="17" max="17" width="5.44140625" style="87" bestFit="1" customWidth="1"/>
    <col min="18" max="18" width="7.77734375" style="65" customWidth="1"/>
    <col min="19" max="19" width="5.44140625" style="87" bestFit="1" customWidth="1"/>
    <col min="20" max="20" width="6.6640625" style="105" customWidth="1"/>
    <col min="21" max="21" width="5.44140625" style="87" bestFit="1" customWidth="1"/>
    <col min="22" max="16384" width="8.88671875" style="65"/>
  </cols>
  <sheetData>
    <row r="1" spans="1:21" ht="18.600000000000001" customHeight="1" thickBot="1" x14ac:dyDescent="0.4">
      <c r="A1" s="212" t="s">
        <v>172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</row>
    <row r="2" spans="1:21" ht="14.4" customHeight="1" thickBot="1" x14ac:dyDescent="0.35">
      <c r="A2" s="262" t="s">
        <v>186</v>
      </c>
      <c r="B2" s="83"/>
      <c r="C2" s="92"/>
      <c r="D2" s="92"/>
      <c r="E2" s="179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4.4" customHeight="1" thickBot="1" x14ac:dyDescent="0.35">
      <c r="A3" s="237"/>
      <c r="B3" s="238"/>
      <c r="C3" s="238"/>
      <c r="D3" s="238"/>
      <c r="E3" s="238"/>
      <c r="F3" s="238"/>
      <c r="G3" s="238"/>
      <c r="H3" s="238"/>
      <c r="I3" s="238"/>
      <c r="J3" s="238"/>
      <c r="K3" s="239" t="s">
        <v>156</v>
      </c>
      <c r="L3" s="240"/>
      <c r="M3" s="96">
        <f>SUBTOTAL(9,M7:M1048576)</f>
        <v>30454.189999999995</v>
      </c>
      <c r="N3" s="96">
        <f>SUBTOTAL(9,N7:N1048576)</f>
        <v>479</v>
      </c>
      <c r="O3" s="96">
        <f>SUBTOTAL(9,O7:O1048576)</f>
        <v>235</v>
      </c>
      <c r="P3" s="96">
        <f>SUBTOTAL(9,P7:P1048576)</f>
        <v>19764.089999999997</v>
      </c>
      <c r="Q3" s="97">
        <f>IF(M3=0,0,P3/M3)</f>
        <v>0.6489776940381603</v>
      </c>
      <c r="R3" s="96">
        <f>SUBTOTAL(9,R7:R1048576)</f>
        <v>341</v>
      </c>
      <c r="S3" s="97">
        <f>IF(N3=0,0,R3/N3)</f>
        <v>0.71189979123173275</v>
      </c>
      <c r="T3" s="96">
        <f>SUBTOTAL(9,T7:T1048576)</f>
        <v>166</v>
      </c>
      <c r="U3" s="98">
        <f>IF(O3=0,0,T3/O3)</f>
        <v>0.70638297872340428</v>
      </c>
    </row>
    <row r="4" spans="1:21" ht="14.4" customHeight="1" x14ac:dyDescent="0.3">
      <c r="A4" s="99"/>
      <c r="B4" s="100"/>
      <c r="C4" s="100"/>
      <c r="D4" s="101"/>
      <c r="E4" s="178"/>
      <c r="F4" s="100"/>
      <c r="G4" s="100"/>
      <c r="H4" s="100"/>
      <c r="I4" s="100"/>
      <c r="J4" s="100"/>
      <c r="K4" s="100"/>
      <c r="L4" s="100"/>
      <c r="M4" s="241" t="s">
        <v>19</v>
      </c>
      <c r="N4" s="242"/>
      <c r="O4" s="242"/>
      <c r="P4" s="243" t="s">
        <v>25</v>
      </c>
      <c r="Q4" s="242"/>
      <c r="R4" s="242"/>
      <c r="S4" s="242"/>
      <c r="T4" s="242"/>
      <c r="U4" s="244"/>
    </row>
    <row r="5" spans="1:21" ht="14.4" customHeight="1" thickBot="1" x14ac:dyDescent="0.35">
      <c r="A5" s="102"/>
      <c r="B5" s="103"/>
      <c r="C5" s="100"/>
      <c r="D5" s="101"/>
      <c r="E5" s="178"/>
      <c r="F5" s="100"/>
      <c r="G5" s="100"/>
      <c r="H5" s="100"/>
      <c r="I5" s="100"/>
      <c r="J5" s="100"/>
      <c r="K5" s="100"/>
      <c r="L5" s="100"/>
      <c r="M5" s="125" t="s">
        <v>26</v>
      </c>
      <c r="N5" s="126" t="s">
        <v>16</v>
      </c>
      <c r="O5" s="126" t="s">
        <v>24</v>
      </c>
      <c r="P5" s="234" t="s">
        <v>26</v>
      </c>
      <c r="Q5" s="235"/>
      <c r="R5" s="234" t="s">
        <v>16</v>
      </c>
      <c r="S5" s="235"/>
      <c r="T5" s="234" t="s">
        <v>24</v>
      </c>
      <c r="U5" s="236"/>
    </row>
    <row r="6" spans="1:21" s="85" customFormat="1" ht="14.4" customHeight="1" thickBot="1" x14ac:dyDescent="0.35">
      <c r="A6" s="343" t="s">
        <v>27</v>
      </c>
      <c r="B6" s="344" t="s">
        <v>8</v>
      </c>
      <c r="C6" s="343" t="s">
        <v>28</v>
      </c>
      <c r="D6" s="344" t="s">
        <v>9</v>
      </c>
      <c r="E6" s="344" t="s">
        <v>185</v>
      </c>
      <c r="F6" s="344" t="s">
        <v>29</v>
      </c>
      <c r="G6" s="344" t="s">
        <v>30</v>
      </c>
      <c r="H6" s="344" t="s">
        <v>11</v>
      </c>
      <c r="I6" s="344" t="s">
        <v>13</v>
      </c>
      <c r="J6" s="344" t="s">
        <v>14</v>
      </c>
      <c r="K6" s="344" t="s">
        <v>15</v>
      </c>
      <c r="L6" s="344" t="s">
        <v>31</v>
      </c>
      <c r="M6" s="345" t="s">
        <v>17</v>
      </c>
      <c r="N6" s="346" t="s">
        <v>32</v>
      </c>
      <c r="O6" s="346" t="s">
        <v>32</v>
      </c>
      <c r="P6" s="346" t="s">
        <v>17</v>
      </c>
      <c r="Q6" s="346" t="s">
        <v>5</v>
      </c>
      <c r="R6" s="346" t="s">
        <v>32</v>
      </c>
      <c r="S6" s="346" t="s">
        <v>5</v>
      </c>
      <c r="T6" s="346" t="s">
        <v>32</v>
      </c>
      <c r="U6" s="347" t="s">
        <v>5</v>
      </c>
    </row>
    <row r="7" spans="1:21" ht="14.4" customHeight="1" x14ac:dyDescent="0.3">
      <c r="A7" s="299">
        <v>19</v>
      </c>
      <c r="B7" s="300" t="s">
        <v>339</v>
      </c>
      <c r="C7" s="300">
        <v>89301192</v>
      </c>
      <c r="D7" s="348" t="s">
        <v>647</v>
      </c>
      <c r="E7" s="349" t="s">
        <v>405</v>
      </c>
      <c r="F7" s="300" t="s">
        <v>401</v>
      </c>
      <c r="G7" s="300" t="s">
        <v>413</v>
      </c>
      <c r="H7" s="300" t="s">
        <v>338</v>
      </c>
      <c r="I7" s="300" t="s">
        <v>414</v>
      </c>
      <c r="J7" s="300" t="s">
        <v>415</v>
      </c>
      <c r="K7" s="300" t="s">
        <v>416</v>
      </c>
      <c r="L7" s="301">
        <v>483.76</v>
      </c>
      <c r="M7" s="301">
        <v>967.52</v>
      </c>
      <c r="N7" s="300">
        <v>2</v>
      </c>
      <c r="O7" s="350">
        <v>1</v>
      </c>
      <c r="P7" s="301">
        <v>967.52</v>
      </c>
      <c r="Q7" s="331">
        <v>1</v>
      </c>
      <c r="R7" s="300">
        <v>2</v>
      </c>
      <c r="S7" s="331">
        <v>1</v>
      </c>
      <c r="T7" s="350">
        <v>1</v>
      </c>
      <c r="U7" s="332">
        <v>1</v>
      </c>
    </row>
    <row r="8" spans="1:21" ht="14.4" customHeight="1" x14ac:dyDescent="0.3">
      <c r="A8" s="305">
        <v>19</v>
      </c>
      <c r="B8" s="306" t="s">
        <v>339</v>
      </c>
      <c r="C8" s="306">
        <v>89301192</v>
      </c>
      <c r="D8" s="351" t="s">
        <v>647</v>
      </c>
      <c r="E8" s="352" t="s">
        <v>405</v>
      </c>
      <c r="F8" s="306" t="s">
        <v>401</v>
      </c>
      <c r="G8" s="306" t="s">
        <v>417</v>
      </c>
      <c r="H8" s="306" t="s">
        <v>338</v>
      </c>
      <c r="I8" s="306" t="s">
        <v>418</v>
      </c>
      <c r="J8" s="306" t="s">
        <v>419</v>
      </c>
      <c r="K8" s="306" t="s">
        <v>420</v>
      </c>
      <c r="L8" s="307">
        <v>317.26</v>
      </c>
      <c r="M8" s="307">
        <v>317.26</v>
      </c>
      <c r="N8" s="306">
        <v>1</v>
      </c>
      <c r="O8" s="353">
        <v>1</v>
      </c>
      <c r="P8" s="307"/>
      <c r="Q8" s="333">
        <v>0</v>
      </c>
      <c r="R8" s="306"/>
      <c r="S8" s="333">
        <v>0</v>
      </c>
      <c r="T8" s="353"/>
      <c r="U8" s="334">
        <v>0</v>
      </c>
    </row>
    <row r="9" spans="1:21" ht="14.4" customHeight="1" x14ac:dyDescent="0.3">
      <c r="A9" s="305">
        <v>19</v>
      </c>
      <c r="B9" s="306" t="s">
        <v>339</v>
      </c>
      <c r="C9" s="306">
        <v>89301192</v>
      </c>
      <c r="D9" s="351" t="s">
        <v>647</v>
      </c>
      <c r="E9" s="352" t="s">
        <v>405</v>
      </c>
      <c r="F9" s="306" t="s">
        <v>401</v>
      </c>
      <c r="G9" s="306" t="s">
        <v>421</v>
      </c>
      <c r="H9" s="306" t="s">
        <v>648</v>
      </c>
      <c r="I9" s="306" t="s">
        <v>422</v>
      </c>
      <c r="J9" s="306" t="s">
        <v>423</v>
      </c>
      <c r="K9" s="306" t="s">
        <v>424</v>
      </c>
      <c r="L9" s="307">
        <v>399.92</v>
      </c>
      <c r="M9" s="307">
        <v>399.92</v>
      </c>
      <c r="N9" s="306">
        <v>1</v>
      </c>
      <c r="O9" s="353">
        <v>1</v>
      </c>
      <c r="P9" s="307">
        <v>399.92</v>
      </c>
      <c r="Q9" s="333">
        <v>1</v>
      </c>
      <c r="R9" s="306">
        <v>1</v>
      </c>
      <c r="S9" s="333">
        <v>1</v>
      </c>
      <c r="T9" s="353">
        <v>1</v>
      </c>
      <c r="U9" s="334">
        <v>1</v>
      </c>
    </row>
    <row r="10" spans="1:21" ht="14.4" customHeight="1" x14ac:dyDescent="0.3">
      <c r="A10" s="305">
        <v>19</v>
      </c>
      <c r="B10" s="306" t="s">
        <v>339</v>
      </c>
      <c r="C10" s="306">
        <v>89301192</v>
      </c>
      <c r="D10" s="351" t="s">
        <v>647</v>
      </c>
      <c r="E10" s="352" t="s">
        <v>405</v>
      </c>
      <c r="F10" s="306" t="s">
        <v>401</v>
      </c>
      <c r="G10" s="306" t="s">
        <v>425</v>
      </c>
      <c r="H10" s="306" t="s">
        <v>338</v>
      </c>
      <c r="I10" s="306" t="s">
        <v>426</v>
      </c>
      <c r="J10" s="306" t="s">
        <v>427</v>
      </c>
      <c r="K10" s="306" t="s">
        <v>428</v>
      </c>
      <c r="L10" s="307">
        <v>41.83</v>
      </c>
      <c r="M10" s="307">
        <v>1505.8799999999997</v>
      </c>
      <c r="N10" s="306">
        <v>36</v>
      </c>
      <c r="O10" s="353">
        <v>18</v>
      </c>
      <c r="P10" s="307">
        <v>1171.2399999999998</v>
      </c>
      <c r="Q10" s="333">
        <v>0.77777777777777779</v>
      </c>
      <c r="R10" s="306">
        <v>28</v>
      </c>
      <c r="S10" s="333">
        <v>0.77777777777777779</v>
      </c>
      <c r="T10" s="353">
        <v>14</v>
      </c>
      <c r="U10" s="334">
        <v>0.77777777777777779</v>
      </c>
    </row>
    <row r="11" spans="1:21" ht="14.4" customHeight="1" x14ac:dyDescent="0.3">
      <c r="A11" s="305">
        <v>19</v>
      </c>
      <c r="B11" s="306" t="s">
        <v>339</v>
      </c>
      <c r="C11" s="306">
        <v>89301192</v>
      </c>
      <c r="D11" s="351" t="s">
        <v>647</v>
      </c>
      <c r="E11" s="352" t="s">
        <v>405</v>
      </c>
      <c r="F11" s="306" t="s">
        <v>401</v>
      </c>
      <c r="G11" s="306" t="s">
        <v>425</v>
      </c>
      <c r="H11" s="306" t="s">
        <v>338</v>
      </c>
      <c r="I11" s="306" t="s">
        <v>426</v>
      </c>
      <c r="J11" s="306" t="s">
        <v>429</v>
      </c>
      <c r="K11" s="306" t="s">
        <v>428</v>
      </c>
      <c r="L11" s="307">
        <v>41.83</v>
      </c>
      <c r="M11" s="307">
        <v>5396.0699999999961</v>
      </c>
      <c r="N11" s="306">
        <v>129</v>
      </c>
      <c r="O11" s="353">
        <v>61.5</v>
      </c>
      <c r="P11" s="307">
        <v>4643.1299999999965</v>
      </c>
      <c r="Q11" s="333">
        <v>0.86046511627906974</v>
      </c>
      <c r="R11" s="306">
        <v>111</v>
      </c>
      <c r="S11" s="333">
        <v>0.86046511627906974</v>
      </c>
      <c r="T11" s="353">
        <v>53</v>
      </c>
      <c r="U11" s="334">
        <v>0.86178861788617889</v>
      </c>
    </row>
    <row r="12" spans="1:21" ht="14.4" customHeight="1" x14ac:dyDescent="0.3">
      <c r="A12" s="305">
        <v>19</v>
      </c>
      <c r="B12" s="306" t="s">
        <v>339</v>
      </c>
      <c r="C12" s="306">
        <v>89301192</v>
      </c>
      <c r="D12" s="351" t="s">
        <v>647</v>
      </c>
      <c r="E12" s="352" t="s">
        <v>405</v>
      </c>
      <c r="F12" s="306" t="s">
        <v>401</v>
      </c>
      <c r="G12" s="306" t="s">
        <v>430</v>
      </c>
      <c r="H12" s="306" t="s">
        <v>338</v>
      </c>
      <c r="I12" s="306" t="s">
        <v>431</v>
      </c>
      <c r="J12" s="306" t="s">
        <v>432</v>
      </c>
      <c r="K12" s="306" t="s">
        <v>433</v>
      </c>
      <c r="L12" s="307">
        <v>0</v>
      </c>
      <c r="M12" s="307">
        <v>0</v>
      </c>
      <c r="N12" s="306">
        <v>58</v>
      </c>
      <c r="O12" s="353">
        <v>25.5</v>
      </c>
      <c r="P12" s="307">
        <v>0</v>
      </c>
      <c r="Q12" s="333"/>
      <c r="R12" s="306">
        <v>50</v>
      </c>
      <c r="S12" s="333">
        <v>0.86206896551724133</v>
      </c>
      <c r="T12" s="353">
        <v>22</v>
      </c>
      <c r="U12" s="334">
        <v>0.86274509803921573</v>
      </c>
    </row>
    <row r="13" spans="1:21" ht="14.4" customHeight="1" x14ac:dyDescent="0.3">
      <c r="A13" s="305">
        <v>19</v>
      </c>
      <c r="B13" s="306" t="s">
        <v>339</v>
      </c>
      <c r="C13" s="306">
        <v>89301192</v>
      </c>
      <c r="D13" s="351" t="s">
        <v>647</v>
      </c>
      <c r="E13" s="352" t="s">
        <v>406</v>
      </c>
      <c r="F13" s="306" t="s">
        <v>401</v>
      </c>
      <c r="G13" s="306" t="s">
        <v>434</v>
      </c>
      <c r="H13" s="306" t="s">
        <v>648</v>
      </c>
      <c r="I13" s="306" t="s">
        <v>435</v>
      </c>
      <c r="J13" s="306" t="s">
        <v>436</v>
      </c>
      <c r="K13" s="306" t="s">
        <v>437</v>
      </c>
      <c r="L13" s="307">
        <v>126.44</v>
      </c>
      <c r="M13" s="307">
        <v>126.44</v>
      </c>
      <c r="N13" s="306">
        <v>1</v>
      </c>
      <c r="O13" s="353">
        <v>0.5</v>
      </c>
      <c r="P13" s="307">
        <v>126.44</v>
      </c>
      <c r="Q13" s="333">
        <v>1</v>
      </c>
      <c r="R13" s="306">
        <v>1</v>
      </c>
      <c r="S13" s="333">
        <v>1</v>
      </c>
      <c r="T13" s="353">
        <v>0.5</v>
      </c>
      <c r="U13" s="334">
        <v>1</v>
      </c>
    </row>
    <row r="14" spans="1:21" ht="14.4" customHeight="1" x14ac:dyDescent="0.3">
      <c r="A14" s="305">
        <v>19</v>
      </c>
      <c r="B14" s="306" t="s">
        <v>339</v>
      </c>
      <c r="C14" s="306">
        <v>89301192</v>
      </c>
      <c r="D14" s="351" t="s">
        <v>647</v>
      </c>
      <c r="E14" s="352" t="s">
        <v>406</v>
      </c>
      <c r="F14" s="306" t="s">
        <v>401</v>
      </c>
      <c r="G14" s="306" t="s">
        <v>438</v>
      </c>
      <c r="H14" s="306" t="s">
        <v>648</v>
      </c>
      <c r="I14" s="306" t="s">
        <v>439</v>
      </c>
      <c r="J14" s="306" t="s">
        <v>440</v>
      </c>
      <c r="K14" s="306" t="s">
        <v>441</v>
      </c>
      <c r="L14" s="307">
        <v>716.43</v>
      </c>
      <c r="M14" s="307">
        <v>716.43</v>
      </c>
      <c r="N14" s="306">
        <v>1</v>
      </c>
      <c r="O14" s="353">
        <v>0.5</v>
      </c>
      <c r="P14" s="307">
        <v>716.43</v>
      </c>
      <c r="Q14" s="333">
        <v>1</v>
      </c>
      <c r="R14" s="306">
        <v>1</v>
      </c>
      <c r="S14" s="333">
        <v>1</v>
      </c>
      <c r="T14" s="353">
        <v>0.5</v>
      </c>
      <c r="U14" s="334">
        <v>1</v>
      </c>
    </row>
    <row r="15" spans="1:21" ht="14.4" customHeight="1" x14ac:dyDescent="0.3">
      <c r="A15" s="305">
        <v>19</v>
      </c>
      <c r="B15" s="306" t="s">
        <v>339</v>
      </c>
      <c r="C15" s="306">
        <v>89301192</v>
      </c>
      <c r="D15" s="351" t="s">
        <v>647</v>
      </c>
      <c r="E15" s="352" t="s">
        <v>407</v>
      </c>
      <c r="F15" s="306" t="s">
        <v>401</v>
      </c>
      <c r="G15" s="306" t="s">
        <v>442</v>
      </c>
      <c r="H15" s="306" t="s">
        <v>648</v>
      </c>
      <c r="I15" s="306" t="s">
        <v>443</v>
      </c>
      <c r="J15" s="306" t="s">
        <v>444</v>
      </c>
      <c r="K15" s="306" t="s">
        <v>445</v>
      </c>
      <c r="L15" s="307">
        <v>81.209999999999994</v>
      </c>
      <c r="M15" s="307">
        <v>162.41999999999999</v>
      </c>
      <c r="N15" s="306">
        <v>2</v>
      </c>
      <c r="O15" s="353">
        <v>2</v>
      </c>
      <c r="P15" s="307"/>
      <c r="Q15" s="333">
        <v>0</v>
      </c>
      <c r="R15" s="306"/>
      <c r="S15" s="333">
        <v>0</v>
      </c>
      <c r="T15" s="353"/>
      <c r="U15" s="334">
        <v>0</v>
      </c>
    </row>
    <row r="16" spans="1:21" ht="14.4" customHeight="1" x14ac:dyDescent="0.3">
      <c r="A16" s="305">
        <v>19</v>
      </c>
      <c r="B16" s="306" t="s">
        <v>339</v>
      </c>
      <c r="C16" s="306">
        <v>89301192</v>
      </c>
      <c r="D16" s="351" t="s">
        <v>647</v>
      </c>
      <c r="E16" s="352" t="s">
        <v>407</v>
      </c>
      <c r="F16" s="306" t="s">
        <v>401</v>
      </c>
      <c r="G16" s="306" t="s">
        <v>442</v>
      </c>
      <c r="H16" s="306" t="s">
        <v>648</v>
      </c>
      <c r="I16" s="306" t="s">
        <v>446</v>
      </c>
      <c r="J16" s="306" t="s">
        <v>444</v>
      </c>
      <c r="K16" s="306" t="s">
        <v>447</v>
      </c>
      <c r="L16" s="307">
        <v>270.69</v>
      </c>
      <c r="M16" s="307">
        <v>270.69</v>
      </c>
      <c r="N16" s="306">
        <v>1</v>
      </c>
      <c r="O16" s="353">
        <v>0.5</v>
      </c>
      <c r="P16" s="307"/>
      <c r="Q16" s="333">
        <v>0</v>
      </c>
      <c r="R16" s="306"/>
      <c r="S16" s="333">
        <v>0</v>
      </c>
      <c r="T16" s="353"/>
      <c r="U16" s="334">
        <v>0</v>
      </c>
    </row>
    <row r="17" spans="1:21" ht="14.4" customHeight="1" x14ac:dyDescent="0.3">
      <c r="A17" s="305">
        <v>19</v>
      </c>
      <c r="B17" s="306" t="s">
        <v>339</v>
      </c>
      <c r="C17" s="306">
        <v>89301192</v>
      </c>
      <c r="D17" s="351" t="s">
        <v>647</v>
      </c>
      <c r="E17" s="352" t="s">
        <v>407</v>
      </c>
      <c r="F17" s="306" t="s">
        <v>401</v>
      </c>
      <c r="G17" s="306" t="s">
        <v>448</v>
      </c>
      <c r="H17" s="306" t="s">
        <v>338</v>
      </c>
      <c r="I17" s="306" t="s">
        <v>449</v>
      </c>
      <c r="J17" s="306" t="s">
        <v>450</v>
      </c>
      <c r="K17" s="306" t="s">
        <v>451</v>
      </c>
      <c r="L17" s="307">
        <v>333.31</v>
      </c>
      <c r="M17" s="307">
        <v>333.31</v>
      </c>
      <c r="N17" s="306">
        <v>1</v>
      </c>
      <c r="O17" s="353">
        <v>1</v>
      </c>
      <c r="P17" s="307"/>
      <c r="Q17" s="333">
        <v>0</v>
      </c>
      <c r="R17" s="306"/>
      <c r="S17" s="333">
        <v>0</v>
      </c>
      <c r="T17" s="353"/>
      <c r="U17" s="334">
        <v>0</v>
      </c>
    </row>
    <row r="18" spans="1:21" ht="14.4" customHeight="1" x14ac:dyDescent="0.3">
      <c r="A18" s="305">
        <v>19</v>
      </c>
      <c r="B18" s="306" t="s">
        <v>339</v>
      </c>
      <c r="C18" s="306">
        <v>89301192</v>
      </c>
      <c r="D18" s="351" t="s">
        <v>647</v>
      </c>
      <c r="E18" s="352" t="s">
        <v>407</v>
      </c>
      <c r="F18" s="306" t="s">
        <v>401</v>
      </c>
      <c r="G18" s="306" t="s">
        <v>452</v>
      </c>
      <c r="H18" s="306" t="s">
        <v>648</v>
      </c>
      <c r="I18" s="306" t="s">
        <v>453</v>
      </c>
      <c r="J18" s="306" t="s">
        <v>454</v>
      </c>
      <c r="K18" s="306" t="s">
        <v>441</v>
      </c>
      <c r="L18" s="307">
        <v>413.22</v>
      </c>
      <c r="M18" s="307">
        <v>413.22</v>
      </c>
      <c r="N18" s="306">
        <v>1</v>
      </c>
      <c r="O18" s="353">
        <v>1</v>
      </c>
      <c r="P18" s="307">
        <v>413.22</v>
      </c>
      <c r="Q18" s="333">
        <v>1</v>
      </c>
      <c r="R18" s="306">
        <v>1</v>
      </c>
      <c r="S18" s="333">
        <v>1</v>
      </c>
      <c r="T18" s="353">
        <v>1</v>
      </c>
      <c r="U18" s="334">
        <v>1</v>
      </c>
    </row>
    <row r="19" spans="1:21" ht="14.4" customHeight="1" x14ac:dyDescent="0.3">
      <c r="A19" s="305">
        <v>19</v>
      </c>
      <c r="B19" s="306" t="s">
        <v>339</v>
      </c>
      <c r="C19" s="306">
        <v>89301192</v>
      </c>
      <c r="D19" s="351" t="s">
        <v>647</v>
      </c>
      <c r="E19" s="352" t="s">
        <v>407</v>
      </c>
      <c r="F19" s="306" t="s">
        <v>401</v>
      </c>
      <c r="G19" s="306" t="s">
        <v>455</v>
      </c>
      <c r="H19" s="306" t="s">
        <v>338</v>
      </c>
      <c r="I19" s="306" t="s">
        <v>456</v>
      </c>
      <c r="J19" s="306" t="s">
        <v>457</v>
      </c>
      <c r="K19" s="306" t="s">
        <v>458</v>
      </c>
      <c r="L19" s="307">
        <v>84.78</v>
      </c>
      <c r="M19" s="307">
        <v>678.24</v>
      </c>
      <c r="N19" s="306">
        <v>8</v>
      </c>
      <c r="O19" s="353">
        <v>4</v>
      </c>
      <c r="P19" s="307">
        <v>339.12</v>
      </c>
      <c r="Q19" s="333">
        <v>0.5</v>
      </c>
      <c r="R19" s="306">
        <v>4</v>
      </c>
      <c r="S19" s="333">
        <v>0.5</v>
      </c>
      <c r="T19" s="353">
        <v>2</v>
      </c>
      <c r="U19" s="334">
        <v>0.5</v>
      </c>
    </row>
    <row r="20" spans="1:21" ht="14.4" customHeight="1" x14ac:dyDescent="0.3">
      <c r="A20" s="305">
        <v>19</v>
      </c>
      <c r="B20" s="306" t="s">
        <v>339</v>
      </c>
      <c r="C20" s="306">
        <v>89301192</v>
      </c>
      <c r="D20" s="351" t="s">
        <v>647</v>
      </c>
      <c r="E20" s="352" t="s">
        <v>407</v>
      </c>
      <c r="F20" s="306" t="s">
        <v>401</v>
      </c>
      <c r="G20" s="306" t="s">
        <v>459</v>
      </c>
      <c r="H20" s="306" t="s">
        <v>338</v>
      </c>
      <c r="I20" s="306" t="s">
        <v>460</v>
      </c>
      <c r="J20" s="306" t="s">
        <v>461</v>
      </c>
      <c r="K20" s="306" t="s">
        <v>462</v>
      </c>
      <c r="L20" s="307">
        <v>0</v>
      </c>
      <c r="M20" s="307">
        <v>0</v>
      </c>
      <c r="N20" s="306">
        <v>1</v>
      </c>
      <c r="O20" s="353">
        <v>1</v>
      </c>
      <c r="P20" s="307">
        <v>0</v>
      </c>
      <c r="Q20" s="333"/>
      <c r="R20" s="306">
        <v>1</v>
      </c>
      <c r="S20" s="333">
        <v>1</v>
      </c>
      <c r="T20" s="353">
        <v>1</v>
      </c>
      <c r="U20" s="334">
        <v>1</v>
      </c>
    </row>
    <row r="21" spans="1:21" ht="14.4" customHeight="1" x14ac:dyDescent="0.3">
      <c r="A21" s="305">
        <v>19</v>
      </c>
      <c r="B21" s="306" t="s">
        <v>339</v>
      </c>
      <c r="C21" s="306">
        <v>89301192</v>
      </c>
      <c r="D21" s="351" t="s">
        <v>647</v>
      </c>
      <c r="E21" s="352" t="s">
        <v>407</v>
      </c>
      <c r="F21" s="306" t="s">
        <v>401</v>
      </c>
      <c r="G21" s="306" t="s">
        <v>463</v>
      </c>
      <c r="H21" s="306" t="s">
        <v>338</v>
      </c>
      <c r="I21" s="306" t="s">
        <v>464</v>
      </c>
      <c r="J21" s="306" t="s">
        <v>465</v>
      </c>
      <c r="K21" s="306" t="s">
        <v>466</v>
      </c>
      <c r="L21" s="307">
        <v>0</v>
      </c>
      <c r="M21" s="307">
        <v>0</v>
      </c>
      <c r="N21" s="306">
        <v>1</v>
      </c>
      <c r="O21" s="353">
        <v>0.5</v>
      </c>
      <c r="P21" s="307"/>
      <c r="Q21" s="333"/>
      <c r="R21" s="306"/>
      <c r="S21" s="333">
        <v>0</v>
      </c>
      <c r="T21" s="353"/>
      <c r="U21" s="334">
        <v>0</v>
      </c>
    </row>
    <row r="22" spans="1:21" ht="14.4" customHeight="1" x14ac:dyDescent="0.3">
      <c r="A22" s="305">
        <v>19</v>
      </c>
      <c r="B22" s="306" t="s">
        <v>339</v>
      </c>
      <c r="C22" s="306">
        <v>89301192</v>
      </c>
      <c r="D22" s="351" t="s">
        <v>647</v>
      </c>
      <c r="E22" s="352" t="s">
        <v>407</v>
      </c>
      <c r="F22" s="306" t="s">
        <v>401</v>
      </c>
      <c r="G22" s="306" t="s">
        <v>467</v>
      </c>
      <c r="H22" s="306" t="s">
        <v>338</v>
      </c>
      <c r="I22" s="306" t="s">
        <v>468</v>
      </c>
      <c r="J22" s="306" t="s">
        <v>469</v>
      </c>
      <c r="K22" s="306" t="s">
        <v>470</v>
      </c>
      <c r="L22" s="307">
        <v>114.78</v>
      </c>
      <c r="M22" s="307">
        <v>229.56</v>
      </c>
      <c r="N22" s="306">
        <v>2</v>
      </c>
      <c r="O22" s="353">
        <v>1</v>
      </c>
      <c r="P22" s="307"/>
      <c r="Q22" s="333">
        <v>0</v>
      </c>
      <c r="R22" s="306"/>
      <c r="S22" s="333">
        <v>0</v>
      </c>
      <c r="T22" s="353"/>
      <c r="U22" s="334">
        <v>0</v>
      </c>
    </row>
    <row r="23" spans="1:21" ht="14.4" customHeight="1" x14ac:dyDescent="0.3">
      <c r="A23" s="305">
        <v>19</v>
      </c>
      <c r="B23" s="306" t="s">
        <v>339</v>
      </c>
      <c r="C23" s="306">
        <v>89301192</v>
      </c>
      <c r="D23" s="351" t="s">
        <v>647</v>
      </c>
      <c r="E23" s="352" t="s">
        <v>407</v>
      </c>
      <c r="F23" s="306" t="s">
        <v>401</v>
      </c>
      <c r="G23" s="306" t="s">
        <v>471</v>
      </c>
      <c r="H23" s="306" t="s">
        <v>338</v>
      </c>
      <c r="I23" s="306" t="s">
        <v>472</v>
      </c>
      <c r="J23" s="306" t="s">
        <v>473</v>
      </c>
      <c r="K23" s="306" t="s">
        <v>474</v>
      </c>
      <c r="L23" s="307">
        <v>41.07</v>
      </c>
      <c r="M23" s="307">
        <v>41.07</v>
      </c>
      <c r="N23" s="306">
        <v>1</v>
      </c>
      <c r="O23" s="353">
        <v>1</v>
      </c>
      <c r="P23" s="307"/>
      <c r="Q23" s="333">
        <v>0</v>
      </c>
      <c r="R23" s="306"/>
      <c r="S23" s="333">
        <v>0</v>
      </c>
      <c r="T23" s="353"/>
      <c r="U23" s="334">
        <v>0</v>
      </c>
    </row>
    <row r="24" spans="1:21" ht="14.4" customHeight="1" x14ac:dyDescent="0.3">
      <c r="A24" s="305">
        <v>19</v>
      </c>
      <c r="B24" s="306" t="s">
        <v>339</v>
      </c>
      <c r="C24" s="306">
        <v>89301192</v>
      </c>
      <c r="D24" s="351" t="s">
        <v>647</v>
      </c>
      <c r="E24" s="352" t="s">
        <v>407</v>
      </c>
      <c r="F24" s="306" t="s">
        <v>401</v>
      </c>
      <c r="G24" s="306" t="s">
        <v>421</v>
      </c>
      <c r="H24" s="306" t="s">
        <v>648</v>
      </c>
      <c r="I24" s="306" t="s">
        <v>422</v>
      </c>
      <c r="J24" s="306" t="s">
        <v>423</v>
      </c>
      <c r="K24" s="306" t="s">
        <v>424</v>
      </c>
      <c r="L24" s="307">
        <v>399.92</v>
      </c>
      <c r="M24" s="307">
        <v>1199.76</v>
      </c>
      <c r="N24" s="306">
        <v>3</v>
      </c>
      <c r="O24" s="353">
        <v>1</v>
      </c>
      <c r="P24" s="307">
        <v>1199.76</v>
      </c>
      <c r="Q24" s="333">
        <v>1</v>
      </c>
      <c r="R24" s="306">
        <v>3</v>
      </c>
      <c r="S24" s="333">
        <v>1</v>
      </c>
      <c r="T24" s="353">
        <v>1</v>
      </c>
      <c r="U24" s="334">
        <v>1</v>
      </c>
    </row>
    <row r="25" spans="1:21" ht="14.4" customHeight="1" x14ac:dyDescent="0.3">
      <c r="A25" s="305">
        <v>19</v>
      </c>
      <c r="B25" s="306" t="s">
        <v>339</v>
      </c>
      <c r="C25" s="306">
        <v>89301192</v>
      </c>
      <c r="D25" s="351" t="s">
        <v>647</v>
      </c>
      <c r="E25" s="352" t="s">
        <v>407</v>
      </c>
      <c r="F25" s="306" t="s">
        <v>401</v>
      </c>
      <c r="G25" s="306" t="s">
        <v>425</v>
      </c>
      <c r="H25" s="306" t="s">
        <v>338</v>
      </c>
      <c r="I25" s="306" t="s">
        <v>475</v>
      </c>
      <c r="J25" s="306" t="s">
        <v>476</v>
      </c>
      <c r="K25" s="306" t="s">
        <v>477</v>
      </c>
      <c r="L25" s="307">
        <v>49.76</v>
      </c>
      <c r="M25" s="307">
        <v>199.04</v>
      </c>
      <c r="N25" s="306">
        <v>4</v>
      </c>
      <c r="O25" s="353">
        <v>2</v>
      </c>
      <c r="P25" s="307">
        <v>99.52</v>
      </c>
      <c r="Q25" s="333">
        <v>0.5</v>
      </c>
      <c r="R25" s="306">
        <v>2</v>
      </c>
      <c r="S25" s="333">
        <v>0.5</v>
      </c>
      <c r="T25" s="353">
        <v>1</v>
      </c>
      <c r="U25" s="334">
        <v>0.5</v>
      </c>
    </row>
    <row r="26" spans="1:21" ht="14.4" customHeight="1" x14ac:dyDescent="0.3">
      <c r="A26" s="305">
        <v>19</v>
      </c>
      <c r="B26" s="306" t="s">
        <v>339</v>
      </c>
      <c r="C26" s="306">
        <v>89301192</v>
      </c>
      <c r="D26" s="351" t="s">
        <v>647</v>
      </c>
      <c r="E26" s="352" t="s">
        <v>407</v>
      </c>
      <c r="F26" s="306" t="s">
        <v>401</v>
      </c>
      <c r="G26" s="306" t="s">
        <v>478</v>
      </c>
      <c r="H26" s="306" t="s">
        <v>648</v>
      </c>
      <c r="I26" s="306" t="s">
        <v>479</v>
      </c>
      <c r="J26" s="306" t="s">
        <v>480</v>
      </c>
      <c r="K26" s="306" t="s">
        <v>481</v>
      </c>
      <c r="L26" s="307">
        <v>323.43</v>
      </c>
      <c r="M26" s="307">
        <v>646.86</v>
      </c>
      <c r="N26" s="306">
        <v>2</v>
      </c>
      <c r="O26" s="353">
        <v>1.5</v>
      </c>
      <c r="P26" s="307"/>
      <c r="Q26" s="333">
        <v>0</v>
      </c>
      <c r="R26" s="306"/>
      <c r="S26" s="333">
        <v>0</v>
      </c>
      <c r="T26" s="353"/>
      <c r="U26" s="334">
        <v>0</v>
      </c>
    </row>
    <row r="27" spans="1:21" ht="14.4" customHeight="1" x14ac:dyDescent="0.3">
      <c r="A27" s="305">
        <v>19</v>
      </c>
      <c r="B27" s="306" t="s">
        <v>339</v>
      </c>
      <c r="C27" s="306">
        <v>89301192</v>
      </c>
      <c r="D27" s="351" t="s">
        <v>647</v>
      </c>
      <c r="E27" s="352" t="s">
        <v>407</v>
      </c>
      <c r="F27" s="306" t="s">
        <v>401</v>
      </c>
      <c r="G27" s="306" t="s">
        <v>478</v>
      </c>
      <c r="H27" s="306" t="s">
        <v>648</v>
      </c>
      <c r="I27" s="306" t="s">
        <v>482</v>
      </c>
      <c r="J27" s="306" t="s">
        <v>480</v>
      </c>
      <c r="K27" s="306" t="s">
        <v>483</v>
      </c>
      <c r="L27" s="307">
        <v>107.81</v>
      </c>
      <c r="M27" s="307">
        <v>215.62</v>
      </c>
      <c r="N27" s="306">
        <v>2</v>
      </c>
      <c r="O27" s="353">
        <v>1</v>
      </c>
      <c r="P27" s="307"/>
      <c r="Q27" s="333">
        <v>0</v>
      </c>
      <c r="R27" s="306"/>
      <c r="S27" s="333">
        <v>0</v>
      </c>
      <c r="T27" s="353"/>
      <c r="U27" s="334">
        <v>0</v>
      </c>
    </row>
    <row r="28" spans="1:21" ht="14.4" customHeight="1" x14ac:dyDescent="0.3">
      <c r="A28" s="305">
        <v>19</v>
      </c>
      <c r="B28" s="306" t="s">
        <v>339</v>
      </c>
      <c r="C28" s="306">
        <v>89301192</v>
      </c>
      <c r="D28" s="351" t="s">
        <v>647</v>
      </c>
      <c r="E28" s="352" t="s">
        <v>407</v>
      </c>
      <c r="F28" s="306" t="s">
        <v>401</v>
      </c>
      <c r="G28" s="306" t="s">
        <v>484</v>
      </c>
      <c r="H28" s="306" t="s">
        <v>338</v>
      </c>
      <c r="I28" s="306" t="s">
        <v>485</v>
      </c>
      <c r="J28" s="306" t="s">
        <v>486</v>
      </c>
      <c r="K28" s="306" t="s">
        <v>487</v>
      </c>
      <c r="L28" s="307">
        <v>242.93</v>
      </c>
      <c r="M28" s="307">
        <v>242.93</v>
      </c>
      <c r="N28" s="306">
        <v>1</v>
      </c>
      <c r="O28" s="353">
        <v>1</v>
      </c>
      <c r="P28" s="307"/>
      <c r="Q28" s="333">
        <v>0</v>
      </c>
      <c r="R28" s="306"/>
      <c r="S28" s="333">
        <v>0</v>
      </c>
      <c r="T28" s="353"/>
      <c r="U28" s="334">
        <v>0</v>
      </c>
    </row>
    <row r="29" spans="1:21" ht="14.4" customHeight="1" x14ac:dyDescent="0.3">
      <c r="A29" s="305">
        <v>19</v>
      </c>
      <c r="B29" s="306" t="s">
        <v>339</v>
      </c>
      <c r="C29" s="306">
        <v>89301192</v>
      </c>
      <c r="D29" s="351" t="s">
        <v>647</v>
      </c>
      <c r="E29" s="352" t="s">
        <v>407</v>
      </c>
      <c r="F29" s="306" t="s">
        <v>401</v>
      </c>
      <c r="G29" s="306" t="s">
        <v>488</v>
      </c>
      <c r="H29" s="306" t="s">
        <v>648</v>
      </c>
      <c r="I29" s="306" t="s">
        <v>489</v>
      </c>
      <c r="J29" s="306" t="s">
        <v>490</v>
      </c>
      <c r="K29" s="306" t="s">
        <v>491</v>
      </c>
      <c r="L29" s="307">
        <v>100.04</v>
      </c>
      <c r="M29" s="307">
        <v>200.08</v>
      </c>
      <c r="N29" s="306">
        <v>2</v>
      </c>
      <c r="O29" s="353">
        <v>1.5</v>
      </c>
      <c r="P29" s="307"/>
      <c r="Q29" s="333">
        <v>0</v>
      </c>
      <c r="R29" s="306"/>
      <c r="S29" s="333">
        <v>0</v>
      </c>
      <c r="T29" s="353"/>
      <c r="U29" s="334">
        <v>0</v>
      </c>
    </row>
    <row r="30" spans="1:21" ht="14.4" customHeight="1" x14ac:dyDescent="0.3">
      <c r="A30" s="305">
        <v>19</v>
      </c>
      <c r="B30" s="306" t="s">
        <v>339</v>
      </c>
      <c r="C30" s="306">
        <v>89301192</v>
      </c>
      <c r="D30" s="351" t="s">
        <v>647</v>
      </c>
      <c r="E30" s="352" t="s">
        <v>407</v>
      </c>
      <c r="F30" s="306" t="s">
        <v>401</v>
      </c>
      <c r="G30" s="306" t="s">
        <v>488</v>
      </c>
      <c r="H30" s="306" t="s">
        <v>338</v>
      </c>
      <c r="I30" s="306" t="s">
        <v>492</v>
      </c>
      <c r="J30" s="306" t="s">
        <v>493</v>
      </c>
      <c r="K30" s="306" t="s">
        <v>494</v>
      </c>
      <c r="L30" s="307">
        <v>149.62</v>
      </c>
      <c r="M30" s="307">
        <v>149.62</v>
      </c>
      <c r="N30" s="306">
        <v>1</v>
      </c>
      <c r="O30" s="353">
        <v>1</v>
      </c>
      <c r="P30" s="307"/>
      <c r="Q30" s="333">
        <v>0</v>
      </c>
      <c r="R30" s="306"/>
      <c r="S30" s="333">
        <v>0</v>
      </c>
      <c r="T30" s="353"/>
      <c r="U30" s="334">
        <v>0</v>
      </c>
    </row>
    <row r="31" spans="1:21" ht="14.4" customHeight="1" x14ac:dyDescent="0.3">
      <c r="A31" s="305">
        <v>19</v>
      </c>
      <c r="B31" s="306" t="s">
        <v>339</v>
      </c>
      <c r="C31" s="306">
        <v>89301192</v>
      </c>
      <c r="D31" s="351" t="s">
        <v>647</v>
      </c>
      <c r="E31" s="352" t="s">
        <v>407</v>
      </c>
      <c r="F31" s="306" t="s">
        <v>401</v>
      </c>
      <c r="G31" s="306" t="s">
        <v>488</v>
      </c>
      <c r="H31" s="306" t="s">
        <v>338</v>
      </c>
      <c r="I31" s="306" t="s">
        <v>495</v>
      </c>
      <c r="J31" s="306" t="s">
        <v>496</v>
      </c>
      <c r="K31" s="306" t="s">
        <v>497</v>
      </c>
      <c r="L31" s="307">
        <v>200.07</v>
      </c>
      <c r="M31" s="307">
        <v>200.07</v>
      </c>
      <c r="N31" s="306">
        <v>1</v>
      </c>
      <c r="O31" s="353">
        <v>0.5</v>
      </c>
      <c r="P31" s="307"/>
      <c r="Q31" s="333">
        <v>0</v>
      </c>
      <c r="R31" s="306"/>
      <c r="S31" s="333">
        <v>0</v>
      </c>
      <c r="T31" s="353"/>
      <c r="U31" s="334">
        <v>0</v>
      </c>
    </row>
    <row r="32" spans="1:21" ht="14.4" customHeight="1" x14ac:dyDescent="0.3">
      <c r="A32" s="305">
        <v>19</v>
      </c>
      <c r="B32" s="306" t="s">
        <v>339</v>
      </c>
      <c r="C32" s="306">
        <v>89301192</v>
      </c>
      <c r="D32" s="351" t="s">
        <v>647</v>
      </c>
      <c r="E32" s="352" t="s">
        <v>407</v>
      </c>
      <c r="F32" s="306" t="s">
        <v>401</v>
      </c>
      <c r="G32" s="306" t="s">
        <v>430</v>
      </c>
      <c r="H32" s="306" t="s">
        <v>338</v>
      </c>
      <c r="I32" s="306" t="s">
        <v>431</v>
      </c>
      <c r="J32" s="306" t="s">
        <v>432</v>
      </c>
      <c r="K32" s="306" t="s">
        <v>433</v>
      </c>
      <c r="L32" s="307">
        <v>0</v>
      </c>
      <c r="M32" s="307">
        <v>0</v>
      </c>
      <c r="N32" s="306">
        <v>4</v>
      </c>
      <c r="O32" s="353">
        <v>2</v>
      </c>
      <c r="P32" s="307">
        <v>0</v>
      </c>
      <c r="Q32" s="333"/>
      <c r="R32" s="306">
        <v>4</v>
      </c>
      <c r="S32" s="333">
        <v>1</v>
      </c>
      <c r="T32" s="353">
        <v>2</v>
      </c>
      <c r="U32" s="334">
        <v>1</v>
      </c>
    </row>
    <row r="33" spans="1:21" ht="14.4" customHeight="1" x14ac:dyDescent="0.3">
      <c r="A33" s="305">
        <v>19</v>
      </c>
      <c r="B33" s="306" t="s">
        <v>339</v>
      </c>
      <c r="C33" s="306">
        <v>89301192</v>
      </c>
      <c r="D33" s="351" t="s">
        <v>647</v>
      </c>
      <c r="E33" s="352" t="s">
        <v>407</v>
      </c>
      <c r="F33" s="306" t="s">
        <v>401</v>
      </c>
      <c r="G33" s="306" t="s">
        <v>430</v>
      </c>
      <c r="H33" s="306" t="s">
        <v>338</v>
      </c>
      <c r="I33" s="306" t="s">
        <v>498</v>
      </c>
      <c r="J33" s="306" t="s">
        <v>432</v>
      </c>
      <c r="K33" s="306" t="s">
        <v>433</v>
      </c>
      <c r="L33" s="307">
        <v>0</v>
      </c>
      <c r="M33" s="307">
        <v>0</v>
      </c>
      <c r="N33" s="306">
        <v>2</v>
      </c>
      <c r="O33" s="353">
        <v>1</v>
      </c>
      <c r="P33" s="307">
        <v>0</v>
      </c>
      <c r="Q33" s="333"/>
      <c r="R33" s="306">
        <v>2</v>
      </c>
      <c r="S33" s="333">
        <v>1</v>
      </c>
      <c r="T33" s="353">
        <v>1</v>
      </c>
      <c r="U33" s="334">
        <v>1</v>
      </c>
    </row>
    <row r="34" spans="1:21" ht="14.4" customHeight="1" x14ac:dyDescent="0.3">
      <c r="A34" s="305">
        <v>19</v>
      </c>
      <c r="B34" s="306" t="s">
        <v>339</v>
      </c>
      <c r="C34" s="306">
        <v>89301192</v>
      </c>
      <c r="D34" s="351" t="s">
        <v>647</v>
      </c>
      <c r="E34" s="352" t="s">
        <v>407</v>
      </c>
      <c r="F34" s="306" t="s">
        <v>401</v>
      </c>
      <c r="G34" s="306" t="s">
        <v>499</v>
      </c>
      <c r="H34" s="306" t="s">
        <v>338</v>
      </c>
      <c r="I34" s="306" t="s">
        <v>500</v>
      </c>
      <c r="J34" s="306" t="s">
        <v>501</v>
      </c>
      <c r="K34" s="306" t="s">
        <v>502</v>
      </c>
      <c r="L34" s="307">
        <v>56.69</v>
      </c>
      <c r="M34" s="307">
        <v>170.07</v>
      </c>
      <c r="N34" s="306">
        <v>3</v>
      </c>
      <c r="O34" s="353">
        <v>2.5</v>
      </c>
      <c r="P34" s="307">
        <v>113.38</v>
      </c>
      <c r="Q34" s="333">
        <v>0.66666666666666663</v>
      </c>
      <c r="R34" s="306">
        <v>2</v>
      </c>
      <c r="S34" s="333">
        <v>0.66666666666666663</v>
      </c>
      <c r="T34" s="353">
        <v>2</v>
      </c>
      <c r="U34" s="334">
        <v>0.8</v>
      </c>
    </row>
    <row r="35" spans="1:21" ht="14.4" customHeight="1" x14ac:dyDescent="0.3">
      <c r="A35" s="305">
        <v>19</v>
      </c>
      <c r="B35" s="306" t="s">
        <v>339</v>
      </c>
      <c r="C35" s="306">
        <v>89301192</v>
      </c>
      <c r="D35" s="351" t="s">
        <v>647</v>
      </c>
      <c r="E35" s="352" t="s">
        <v>407</v>
      </c>
      <c r="F35" s="306" t="s">
        <v>401</v>
      </c>
      <c r="G35" s="306" t="s">
        <v>434</v>
      </c>
      <c r="H35" s="306" t="s">
        <v>648</v>
      </c>
      <c r="I35" s="306" t="s">
        <v>503</v>
      </c>
      <c r="J35" s="306" t="s">
        <v>504</v>
      </c>
      <c r="K35" s="306" t="s">
        <v>445</v>
      </c>
      <c r="L35" s="307">
        <v>134.84</v>
      </c>
      <c r="M35" s="307">
        <v>269.68</v>
      </c>
      <c r="N35" s="306">
        <v>2</v>
      </c>
      <c r="O35" s="353">
        <v>1</v>
      </c>
      <c r="P35" s="307"/>
      <c r="Q35" s="333">
        <v>0</v>
      </c>
      <c r="R35" s="306"/>
      <c r="S35" s="333">
        <v>0</v>
      </c>
      <c r="T35" s="353"/>
      <c r="U35" s="334">
        <v>0</v>
      </c>
    </row>
    <row r="36" spans="1:21" ht="14.4" customHeight="1" x14ac:dyDescent="0.3">
      <c r="A36" s="305">
        <v>19</v>
      </c>
      <c r="B36" s="306" t="s">
        <v>339</v>
      </c>
      <c r="C36" s="306">
        <v>89301192</v>
      </c>
      <c r="D36" s="351" t="s">
        <v>647</v>
      </c>
      <c r="E36" s="352" t="s">
        <v>407</v>
      </c>
      <c r="F36" s="306" t="s">
        <v>401</v>
      </c>
      <c r="G36" s="306" t="s">
        <v>505</v>
      </c>
      <c r="H36" s="306" t="s">
        <v>648</v>
      </c>
      <c r="I36" s="306" t="s">
        <v>506</v>
      </c>
      <c r="J36" s="306" t="s">
        <v>507</v>
      </c>
      <c r="K36" s="306" t="s">
        <v>508</v>
      </c>
      <c r="L36" s="307">
        <v>42.08</v>
      </c>
      <c r="M36" s="307">
        <v>84.16</v>
      </c>
      <c r="N36" s="306">
        <v>2</v>
      </c>
      <c r="O36" s="353">
        <v>1</v>
      </c>
      <c r="P36" s="307">
        <v>84.16</v>
      </c>
      <c r="Q36" s="333">
        <v>1</v>
      </c>
      <c r="R36" s="306">
        <v>2</v>
      </c>
      <c r="S36" s="333">
        <v>1</v>
      </c>
      <c r="T36" s="353">
        <v>1</v>
      </c>
      <c r="U36" s="334">
        <v>1</v>
      </c>
    </row>
    <row r="37" spans="1:21" ht="14.4" customHeight="1" x14ac:dyDescent="0.3">
      <c r="A37" s="305">
        <v>19</v>
      </c>
      <c r="B37" s="306" t="s">
        <v>339</v>
      </c>
      <c r="C37" s="306">
        <v>89301192</v>
      </c>
      <c r="D37" s="351" t="s">
        <v>647</v>
      </c>
      <c r="E37" s="352" t="s">
        <v>407</v>
      </c>
      <c r="F37" s="306" t="s">
        <v>401</v>
      </c>
      <c r="G37" s="306" t="s">
        <v>509</v>
      </c>
      <c r="H37" s="306" t="s">
        <v>338</v>
      </c>
      <c r="I37" s="306" t="s">
        <v>510</v>
      </c>
      <c r="J37" s="306" t="s">
        <v>511</v>
      </c>
      <c r="K37" s="306" t="s">
        <v>512</v>
      </c>
      <c r="L37" s="307">
        <v>0</v>
      </c>
      <c r="M37" s="307">
        <v>0</v>
      </c>
      <c r="N37" s="306">
        <v>1</v>
      </c>
      <c r="O37" s="353">
        <v>1</v>
      </c>
      <c r="P37" s="307"/>
      <c r="Q37" s="333"/>
      <c r="R37" s="306"/>
      <c r="S37" s="333">
        <v>0</v>
      </c>
      <c r="T37" s="353"/>
      <c r="U37" s="334">
        <v>0</v>
      </c>
    </row>
    <row r="38" spans="1:21" ht="14.4" customHeight="1" x14ac:dyDescent="0.3">
      <c r="A38" s="305">
        <v>19</v>
      </c>
      <c r="B38" s="306" t="s">
        <v>339</v>
      </c>
      <c r="C38" s="306">
        <v>89301192</v>
      </c>
      <c r="D38" s="351" t="s">
        <v>647</v>
      </c>
      <c r="E38" s="352" t="s">
        <v>407</v>
      </c>
      <c r="F38" s="306" t="s">
        <v>401</v>
      </c>
      <c r="G38" s="306" t="s">
        <v>509</v>
      </c>
      <c r="H38" s="306" t="s">
        <v>338</v>
      </c>
      <c r="I38" s="306" t="s">
        <v>513</v>
      </c>
      <c r="J38" s="306" t="s">
        <v>514</v>
      </c>
      <c r="K38" s="306" t="s">
        <v>515</v>
      </c>
      <c r="L38" s="307">
        <v>0</v>
      </c>
      <c r="M38" s="307">
        <v>0</v>
      </c>
      <c r="N38" s="306">
        <v>1</v>
      </c>
      <c r="O38" s="353">
        <v>1</v>
      </c>
      <c r="P38" s="307">
        <v>0</v>
      </c>
      <c r="Q38" s="333"/>
      <c r="R38" s="306">
        <v>1</v>
      </c>
      <c r="S38" s="333">
        <v>1</v>
      </c>
      <c r="T38" s="353">
        <v>1</v>
      </c>
      <c r="U38" s="334">
        <v>1</v>
      </c>
    </row>
    <row r="39" spans="1:21" ht="14.4" customHeight="1" x14ac:dyDescent="0.3">
      <c r="A39" s="305">
        <v>19</v>
      </c>
      <c r="B39" s="306" t="s">
        <v>339</v>
      </c>
      <c r="C39" s="306">
        <v>89301192</v>
      </c>
      <c r="D39" s="351" t="s">
        <v>647</v>
      </c>
      <c r="E39" s="352" t="s">
        <v>407</v>
      </c>
      <c r="F39" s="306" t="s">
        <v>401</v>
      </c>
      <c r="G39" s="306" t="s">
        <v>516</v>
      </c>
      <c r="H39" s="306" t="s">
        <v>338</v>
      </c>
      <c r="I39" s="306" t="s">
        <v>517</v>
      </c>
      <c r="J39" s="306" t="s">
        <v>518</v>
      </c>
      <c r="K39" s="306" t="s">
        <v>519</v>
      </c>
      <c r="L39" s="307">
        <v>0</v>
      </c>
      <c r="M39" s="307">
        <v>0</v>
      </c>
      <c r="N39" s="306">
        <v>3</v>
      </c>
      <c r="O39" s="353">
        <v>3</v>
      </c>
      <c r="P39" s="307">
        <v>0</v>
      </c>
      <c r="Q39" s="333"/>
      <c r="R39" s="306">
        <v>2</v>
      </c>
      <c r="S39" s="333">
        <v>0.66666666666666663</v>
      </c>
      <c r="T39" s="353">
        <v>2</v>
      </c>
      <c r="U39" s="334">
        <v>0.66666666666666663</v>
      </c>
    </row>
    <row r="40" spans="1:21" ht="14.4" customHeight="1" x14ac:dyDescent="0.3">
      <c r="A40" s="305">
        <v>19</v>
      </c>
      <c r="B40" s="306" t="s">
        <v>339</v>
      </c>
      <c r="C40" s="306">
        <v>89301192</v>
      </c>
      <c r="D40" s="351" t="s">
        <v>647</v>
      </c>
      <c r="E40" s="352" t="s">
        <v>408</v>
      </c>
      <c r="F40" s="306" t="s">
        <v>401</v>
      </c>
      <c r="G40" s="306" t="s">
        <v>520</v>
      </c>
      <c r="H40" s="306" t="s">
        <v>648</v>
      </c>
      <c r="I40" s="306" t="s">
        <v>521</v>
      </c>
      <c r="J40" s="306" t="s">
        <v>522</v>
      </c>
      <c r="K40" s="306" t="s">
        <v>523</v>
      </c>
      <c r="L40" s="307">
        <v>41.89</v>
      </c>
      <c r="M40" s="307">
        <v>83.78</v>
      </c>
      <c r="N40" s="306">
        <v>2</v>
      </c>
      <c r="O40" s="353">
        <v>1</v>
      </c>
      <c r="P40" s="307">
        <v>83.78</v>
      </c>
      <c r="Q40" s="333">
        <v>1</v>
      </c>
      <c r="R40" s="306">
        <v>2</v>
      </c>
      <c r="S40" s="333">
        <v>1</v>
      </c>
      <c r="T40" s="353">
        <v>1</v>
      </c>
      <c r="U40" s="334">
        <v>1</v>
      </c>
    </row>
    <row r="41" spans="1:21" ht="14.4" customHeight="1" x14ac:dyDescent="0.3">
      <c r="A41" s="305">
        <v>19</v>
      </c>
      <c r="B41" s="306" t="s">
        <v>339</v>
      </c>
      <c r="C41" s="306">
        <v>89301192</v>
      </c>
      <c r="D41" s="351" t="s">
        <v>647</v>
      </c>
      <c r="E41" s="352" t="s">
        <v>408</v>
      </c>
      <c r="F41" s="306" t="s">
        <v>401</v>
      </c>
      <c r="G41" s="306" t="s">
        <v>524</v>
      </c>
      <c r="H41" s="306" t="s">
        <v>338</v>
      </c>
      <c r="I41" s="306" t="s">
        <v>525</v>
      </c>
      <c r="J41" s="306" t="s">
        <v>526</v>
      </c>
      <c r="K41" s="306" t="s">
        <v>527</v>
      </c>
      <c r="L41" s="307">
        <v>0</v>
      </c>
      <c r="M41" s="307">
        <v>0</v>
      </c>
      <c r="N41" s="306">
        <v>2</v>
      </c>
      <c r="O41" s="353">
        <v>0.5</v>
      </c>
      <c r="P41" s="307"/>
      <c r="Q41" s="333"/>
      <c r="R41" s="306"/>
      <c r="S41" s="333">
        <v>0</v>
      </c>
      <c r="T41" s="353"/>
      <c r="U41" s="334">
        <v>0</v>
      </c>
    </row>
    <row r="42" spans="1:21" ht="14.4" customHeight="1" x14ac:dyDescent="0.3">
      <c r="A42" s="305">
        <v>19</v>
      </c>
      <c r="B42" s="306" t="s">
        <v>339</v>
      </c>
      <c r="C42" s="306">
        <v>89301192</v>
      </c>
      <c r="D42" s="351" t="s">
        <v>647</v>
      </c>
      <c r="E42" s="352" t="s">
        <v>408</v>
      </c>
      <c r="F42" s="306" t="s">
        <v>401</v>
      </c>
      <c r="G42" s="306" t="s">
        <v>528</v>
      </c>
      <c r="H42" s="306" t="s">
        <v>338</v>
      </c>
      <c r="I42" s="306" t="s">
        <v>529</v>
      </c>
      <c r="J42" s="306" t="s">
        <v>530</v>
      </c>
      <c r="K42" s="306" t="s">
        <v>424</v>
      </c>
      <c r="L42" s="307">
        <v>0</v>
      </c>
      <c r="M42" s="307">
        <v>0</v>
      </c>
      <c r="N42" s="306">
        <v>1</v>
      </c>
      <c r="O42" s="353">
        <v>1</v>
      </c>
      <c r="P42" s="307">
        <v>0</v>
      </c>
      <c r="Q42" s="333"/>
      <c r="R42" s="306">
        <v>1</v>
      </c>
      <c r="S42" s="333">
        <v>1</v>
      </c>
      <c r="T42" s="353">
        <v>1</v>
      </c>
      <c r="U42" s="334">
        <v>1</v>
      </c>
    </row>
    <row r="43" spans="1:21" ht="14.4" customHeight="1" x14ac:dyDescent="0.3">
      <c r="A43" s="305">
        <v>19</v>
      </c>
      <c r="B43" s="306" t="s">
        <v>339</v>
      </c>
      <c r="C43" s="306">
        <v>89301192</v>
      </c>
      <c r="D43" s="351" t="s">
        <v>647</v>
      </c>
      <c r="E43" s="352" t="s">
        <v>408</v>
      </c>
      <c r="F43" s="306" t="s">
        <v>401</v>
      </c>
      <c r="G43" s="306" t="s">
        <v>531</v>
      </c>
      <c r="H43" s="306" t="s">
        <v>338</v>
      </c>
      <c r="I43" s="306" t="s">
        <v>532</v>
      </c>
      <c r="J43" s="306" t="s">
        <v>533</v>
      </c>
      <c r="K43" s="306" t="s">
        <v>534</v>
      </c>
      <c r="L43" s="307">
        <v>83.09</v>
      </c>
      <c r="M43" s="307">
        <v>166.18</v>
      </c>
      <c r="N43" s="306">
        <v>2</v>
      </c>
      <c r="O43" s="353">
        <v>1</v>
      </c>
      <c r="P43" s="307">
        <v>166.18</v>
      </c>
      <c r="Q43" s="333">
        <v>1</v>
      </c>
      <c r="R43" s="306">
        <v>2</v>
      </c>
      <c r="S43" s="333">
        <v>1</v>
      </c>
      <c r="T43" s="353">
        <v>1</v>
      </c>
      <c r="U43" s="334">
        <v>1</v>
      </c>
    </row>
    <row r="44" spans="1:21" ht="14.4" customHeight="1" x14ac:dyDescent="0.3">
      <c r="A44" s="305">
        <v>19</v>
      </c>
      <c r="B44" s="306" t="s">
        <v>339</v>
      </c>
      <c r="C44" s="306">
        <v>89301192</v>
      </c>
      <c r="D44" s="351" t="s">
        <v>647</v>
      </c>
      <c r="E44" s="352" t="s">
        <v>408</v>
      </c>
      <c r="F44" s="306" t="s">
        <v>401</v>
      </c>
      <c r="G44" s="306" t="s">
        <v>535</v>
      </c>
      <c r="H44" s="306" t="s">
        <v>338</v>
      </c>
      <c r="I44" s="306" t="s">
        <v>536</v>
      </c>
      <c r="J44" s="306" t="s">
        <v>537</v>
      </c>
      <c r="K44" s="306" t="s">
        <v>538</v>
      </c>
      <c r="L44" s="307">
        <v>1492.58</v>
      </c>
      <c r="M44" s="307">
        <v>1492.58</v>
      </c>
      <c r="N44" s="306">
        <v>1</v>
      </c>
      <c r="O44" s="353">
        <v>0.5</v>
      </c>
      <c r="P44" s="307">
        <v>1492.58</v>
      </c>
      <c r="Q44" s="333">
        <v>1</v>
      </c>
      <c r="R44" s="306">
        <v>1</v>
      </c>
      <c r="S44" s="333">
        <v>1</v>
      </c>
      <c r="T44" s="353">
        <v>0.5</v>
      </c>
      <c r="U44" s="334">
        <v>1</v>
      </c>
    </row>
    <row r="45" spans="1:21" ht="14.4" customHeight="1" x14ac:dyDescent="0.3">
      <c r="A45" s="305">
        <v>19</v>
      </c>
      <c r="B45" s="306" t="s">
        <v>339</v>
      </c>
      <c r="C45" s="306">
        <v>89301192</v>
      </c>
      <c r="D45" s="351" t="s">
        <v>647</v>
      </c>
      <c r="E45" s="352" t="s">
        <v>408</v>
      </c>
      <c r="F45" s="306" t="s">
        <v>401</v>
      </c>
      <c r="G45" s="306" t="s">
        <v>539</v>
      </c>
      <c r="H45" s="306" t="s">
        <v>648</v>
      </c>
      <c r="I45" s="306" t="s">
        <v>540</v>
      </c>
      <c r="J45" s="306" t="s">
        <v>541</v>
      </c>
      <c r="K45" s="306" t="s">
        <v>542</v>
      </c>
      <c r="L45" s="307">
        <v>50.57</v>
      </c>
      <c r="M45" s="307">
        <v>50.57</v>
      </c>
      <c r="N45" s="306">
        <v>1</v>
      </c>
      <c r="O45" s="353">
        <v>1</v>
      </c>
      <c r="P45" s="307">
        <v>50.57</v>
      </c>
      <c r="Q45" s="333">
        <v>1</v>
      </c>
      <c r="R45" s="306">
        <v>1</v>
      </c>
      <c r="S45" s="333">
        <v>1</v>
      </c>
      <c r="T45" s="353">
        <v>1</v>
      </c>
      <c r="U45" s="334">
        <v>1</v>
      </c>
    </row>
    <row r="46" spans="1:21" ht="14.4" customHeight="1" x14ac:dyDescent="0.3">
      <c r="A46" s="305">
        <v>19</v>
      </c>
      <c r="B46" s="306" t="s">
        <v>339</v>
      </c>
      <c r="C46" s="306">
        <v>89301192</v>
      </c>
      <c r="D46" s="351" t="s">
        <v>647</v>
      </c>
      <c r="E46" s="352" t="s">
        <v>408</v>
      </c>
      <c r="F46" s="306" t="s">
        <v>401</v>
      </c>
      <c r="G46" s="306" t="s">
        <v>543</v>
      </c>
      <c r="H46" s="306" t="s">
        <v>338</v>
      </c>
      <c r="I46" s="306" t="s">
        <v>544</v>
      </c>
      <c r="J46" s="306" t="s">
        <v>545</v>
      </c>
      <c r="K46" s="306" t="s">
        <v>546</v>
      </c>
      <c r="L46" s="307">
        <v>0</v>
      </c>
      <c r="M46" s="307">
        <v>0</v>
      </c>
      <c r="N46" s="306">
        <v>1</v>
      </c>
      <c r="O46" s="353">
        <v>0.5</v>
      </c>
      <c r="P46" s="307">
        <v>0</v>
      </c>
      <c r="Q46" s="333"/>
      <c r="R46" s="306">
        <v>1</v>
      </c>
      <c r="S46" s="333">
        <v>1</v>
      </c>
      <c r="T46" s="353">
        <v>0.5</v>
      </c>
      <c r="U46" s="334">
        <v>1</v>
      </c>
    </row>
    <row r="47" spans="1:21" ht="14.4" customHeight="1" x14ac:dyDescent="0.3">
      <c r="A47" s="305">
        <v>19</v>
      </c>
      <c r="B47" s="306" t="s">
        <v>339</v>
      </c>
      <c r="C47" s="306">
        <v>89301192</v>
      </c>
      <c r="D47" s="351" t="s">
        <v>647</v>
      </c>
      <c r="E47" s="352" t="s">
        <v>408</v>
      </c>
      <c r="F47" s="306" t="s">
        <v>401</v>
      </c>
      <c r="G47" s="306" t="s">
        <v>543</v>
      </c>
      <c r="H47" s="306" t="s">
        <v>338</v>
      </c>
      <c r="I47" s="306" t="s">
        <v>547</v>
      </c>
      <c r="J47" s="306" t="s">
        <v>545</v>
      </c>
      <c r="K47" s="306" t="s">
        <v>548</v>
      </c>
      <c r="L47" s="307">
        <v>96.63</v>
      </c>
      <c r="M47" s="307">
        <v>193.26</v>
      </c>
      <c r="N47" s="306">
        <v>2</v>
      </c>
      <c r="O47" s="353">
        <v>1</v>
      </c>
      <c r="P47" s="307"/>
      <c r="Q47" s="333">
        <v>0</v>
      </c>
      <c r="R47" s="306"/>
      <c r="S47" s="333">
        <v>0</v>
      </c>
      <c r="T47" s="353"/>
      <c r="U47" s="334">
        <v>0</v>
      </c>
    </row>
    <row r="48" spans="1:21" ht="14.4" customHeight="1" x14ac:dyDescent="0.3">
      <c r="A48" s="305">
        <v>19</v>
      </c>
      <c r="B48" s="306" t="s">
        <v>339</v>
      </c>
      <c r="C48" s="306">
        <v>89301192</v>
      </c>
      <c r="D48" s="351" t="s">
        <v>647</v>
      </c>
      <c r="E48" s="352" t="s">
        <v>408</v>
      </c>
      <c r="F48" s="306" t="s">
        <v>401</v>
      </c>
      <c r="G48" s="306" t="s">
        <v>549</v>
      </c>
      <c r="H48" s="306" t="s">
        <v>338</v>
      </c>
      <c r="I48" s="306" t="s">
        <v>550</v>
      </c>
      <c r="J48" s="306" t="s">
        <v>551</v>
      </c>
      <c r="K48" s="306" t="s">
        <v>552</v>
      </c>
      <c r="L48" s="307">
        <v>126.54</v>
      </c>
      <c r="M48" s="307">
        <v>506.16</v>
      </c>
      <c r="N48" s="306">
        <v>4</v>
      </c>
      <c r="O48" s="353">
        <v>1.5</v>
      </c>
      <c r="P48" s="307">
        <v>506.16</v>
      </c>
      <c r="Q48" s="333">
        <v>1</v>
      </c>
      <c r="R48" s="306">
        <v>4</v>
      </c>
      <c r="S48" s="333">
        <v>1</v>
      </c>
      <c r="T48" s="353">
        <v>1.5</v>
      </c>
      <c r="U48" s="334">
        <v>1</v>
      </c>
    </row>
    <row r="49" spans="1:21" ht="14.4" customHeight="1" x14ac:dyDescent="0.3">
      <c r="A49" s="305">
        <v>19</v>
      </c>
      <c r="B49" s="306" t="s">
        <v>339</v>
      </c>
      <c r="C49" s="306">
        <v>89301192</v>
      </c>
      <c r="D49" s="351" t="s">
        <v>647</v>
      </c>
      <c r="E49" s="352" t="s">
        <v>408</v>
      </c>
      <c r="F49" s="306" t="s">
        <v>401</v>
      </c>
      <c r="G49" s="306" t="s">
        <v>553</v>
      </c>
      <c r="H49" s="306" t="s">
        <v>338</v>
      </c>
      <c r="I49" s="306" t="s">
        <v>554</v>
      </c>
      <c r="J49" s="306" t="s">
        <v>555</v>
      </c>
      <c r="K49" s="306" t="s">
        <v>556</v>
      </c>
      <c r="L49" s="307">
        <v>0</v>
      </c>
      <c r="M49" s="307">
        <v>0</v>
      </c>
      <c r="N49" s="306">
        <v>1</v>
      </c>
      <c r="O49" s="353">
        <v>0.5</v>
      </c>
      <c r="P49" s="307">
        <v>0</v>
      </c>
      <c r="Q49" s="333"/>
      <c r="R49" s="306">
        <v>1</v>
      </c>
      <c r="S49" s="333">
        <v>1</v>
      </c>
      <c r="T49" s="353">
        <v>0.5</v>
      </c>
      <c r="U49" s="334">
        <v>1</v>
      </c>
    </row>
    <row r="50" spans="1:21" ht="14.4" customHeight="1" x14ac:dyDescent="0.3">
      <c r="A50" s="305">
        <v>19</v>
      </c>
      <c r="B50" s="306" t="s">
        <v>339</v>
      </c>
      <c r="C50" s="306">
        <v>89301192</v>
      </c>
      <c r="D50" s="351" t="s">
        <v>647</v>
      </c>
      <c r="E50" s="352" t="s">
        <v>408</v>
      </c>
      <c r="F50" s="306" t="s">
        <v>401</v>
      </c>
      <c r="G50" s="306" t="s">
        <v>516</v>
      </c>
      <c r="H50" s="306" t="s">
        <v>338</v>
      </c>
      <c r="I50" s="306" t="s">
        <v>557</v>
      </c>
      <c r="J50" s="306" t="s">
        <v>558</v>
      </c>
      <c r="K50" s="306" t="s">
        <v>519</v>
      </c>
      <c r="L50" s="307">
        <v>0</v>
      </c>
      <c r="M50" s="307">
        <v>0</v>
      </c>
      <c r="N50" s="306">
        <v>2</v>
      </c>
      <c r="O50" s="353">
        <v>0.5</v>
      </c>
      <c r="P50" s="307"/>
      <c r="Q50" s="333"/>
      <c r="R50" s="306"/>
      <c r="S50" s="333">
        <v>0</v>
      </c>
      <c r="T50" s="353"/>
      <c r="U50" s="334">
        <v>0</v>
      </c>
    </row>
    <row r="51" spans="1:21" ht="14.4" customHeight="1" x14ac:dyDescent="0.3">
      <c r="A51" s="305">
        <v>19</v>
      </c>
      <c r="B51" s="306" t="s">
        <v>339</v>
      </c>
      <c r="C51" s="306">
        <v>89301192</v>
      </c>
      <c r="D51" s="351" t="s">
        <v>647</v>
      </c>
      <c r="E51" s="352" t="s">
        <v>408</v>
      </c>
      <c r="F51" s="306" t="s">
        <v>401</v>
      </c>
      <c r="G51" s="306" t="s">
        <v>516</v>
      </c>
      <c r="H51" s="306" t="s">
        <v>338</v>
      </c>
      <c r="I51" s="306" t="s">
        <v>559</v>
      </c>
      <c r="J51" s="306" t="s">
        <v>560</v>
      </c>
      <c r="K51" s="306" t="s">
        <v>561</v>
      </c>
      <c r="L51" s="307">
        <v>0</v>
      </c>
      <c r="M51" s="307">
        <v>0</v>
      </c>
      <c r="N51" s="306">
        <v>1</v>
      </c>
      <c r="O51" s="353">
        <v>1</v>
      </c>
      <c r="P51" s="307"/>
      <c r="Q51" s="333"/>
      <c r="R51" s="306"/>
      <c r="S51" s="333">
        <v>0</v>
      </c>
      <c r="T51" s="353"/>
      <c r="U51" s="334">
        <v>0</v>
      </c>
    </row>
    <row r="52" spans="1:21" ht="14.4" customHeight="1" x14ac:dyDescent="0.3">
      <c r="A52" s="305">
        <v>19</v>
      </c>
      <c r="B52" s="306" t="s">
        <v>339</v>
      </c>
      <c r="C52" s="306">
        <v>89301192</v>
      </c>
      <c r="D52" s="351" t="s">
        <v>647</v>
      </c>
      <c r="E52" s="352" t="s">
        <v>409</v>
      </c>
      <c r="F52" s="306" t="s">
        <v>401</v>
      </c>
      <c r="G52" s="306" t="s">
        <v>455</v>
      </c>
      <c r="H52" s="306" t="s">
        <v>338</v>
      </c>
      <c r="I52" s="306" t="s">
        <v>562</v>
      </c>
      <c r="J52" s="306" t="s">
        <v>563</v>
      </c>
      <c r="K52" s="306" t="s">
        <v>564</v>
      </c>
      <c r="L52" s="307">
        <v>188.41</v>
      </c>
      <c r="M52" s="307">
        <v>753.64</v>
      </c>
      <c r="N52" s="306">
        <v>4</v>
      </c>
      <c r="O52" s="353">
        <v>1.5</v>
      </c>
      <c r="P52" s="307">
        <v>188.41</v>
      </c>
      <c r="Q52" s="333">
        <v>0.25</v>
      </c>
      <c r="R52" s="306">
        <v>1</v>
      </c>
      <c r="S52" s="333">
        <v>0.25</v>
      </c>
      <c r="T52" s="353">
        <v>0.5</v>
      </c>
      <c r="U52" s="334">
        <v>0.33333333333333331</v>
      </c>
    </row>
    <row r="53" spans="1:21" ht="14.4" customHeight="1" x14ac:dyDescent="0.3">
      <c r="A53" s="305">
        <v>19</v>
      </c>
      <c r="B53" s="306" t="s">
        <v>339</v>
      </c>
      <c r="C53" s="306">
        <v>89301192</v>
      </c>
      <c r="D53" s="351" t="s">
        <v>647</v>
      </c>
      <c r="E53" s="352" t="s">
        <v>409</v>
      </c>
      <c r="F53" s="306" t="s">
        <v>401</v>
      </c>
      <c r="G53" s="306" t="s">
        <v>425</v>
      </c>
      <c r="H53" s="306" t="s">
        <v>338</v>
      </c>
      <c r="I53" s="306" t="s">
        <v>426</v>
      </c>
      <c r="J53" s="306" t="s">
        <v>429</v>
      </c>
      <c r="K53" s="306" t="s">
        <v>428</v>
      </c>
      <c r="L53" s="307">
        <v>41.83</v>
      </c>
      <c r="M53" s="307">
        <v>920.25999999999988</v>
      </c>
      <c r="N53" s="306">
        <v>22</v>
      </c>
      <c r="O53" s="353">
        <v>11</v>
      </c>
      <c r="P53" s="307">
        <v>418.29999999999995</v>
      </c>
      <c r="Q53" s="333">
        <v>0.45454545454545453</v>
      </c>
      <c r="R53" s="306">
        <v>10</v>
      </c>
      <c r="S53" s="333">
        <v>0.45454545454545453</v>
      </c>
      <c r="T53" s="353">
        <v>5</v>
      </c>
      <c r="U53" s="334">
        <v>0.45454545454545453</v>
      </c>
    </row>
    <row r="54" spans="1:21" ht="14.4" customHeight="1" x14ac:dyDescent="0.3">
      <c r="A54" s="305">
        <v>19</v>
      </c>
      <c r="B54" s="306" t="s">
        <v>339</v>
      </c>
      <c r="C54" s="306">
        <v>89301192</v>
      </c>
      <c r="D54" s="351" t="s">
        <v>647</v>
      </c>
      <c r="E54" s="352" t="s">
        <v>409</v>
      </c>
      <c r="F54" s="306" t="s">
        <v>401</v>
      </c>
      <c r="G54" s="306" t="s">
        <v>425</v>
      </c>
      <c r="H54" s="306" t="s">
        <v>338</v>
      </c>
      <c r="I54" s="306" t="s">
        <v>475</v>
      </c>
      <c r="J54" s="306" t="s">
        <v>476</v>
      </c>
      <c r="K54" s="306" t="s">
        <v>477</v>
      </c>
      <c r="L54" s="307">
        <v>49.76</v>
      </c>
      <c r="M54" s="307">
        <v>99.52</v>
      </c>
      <c r="N54" s="306">
        <v>2</v>
      </c>
      <c r="O54" s="353">
        <v>1</v>
      </c>
      <c r="P54" s="307">
        <v>99.52</v>
      </c>
      <c r="Q54" s="333">
        <v>1</v>
      </c>
      <c r="R54" s="306">
        <v>2</v>
      </c>
      <c r="S54" s="333">
        <v>1</v>
      </c>
      <c r="T54" s="353">
        <v>1</v>
      </c>
      <c r="U54" s="334">
        <v>1</v>
      </c>
    </row>
    <row r="55" spans="1:21" ht="14.4" customHeight="1" x14ac:dyDescent="0.3">
      <c r="A55" s="305">
        <v>19</v>
      </c>
      <c r="B55" s="306" t="s">
        <v>339</v>
      </c>
      <c r="C55" s="306">
        <v>89301192</v>
      </c>
      <c r="D55" s="351" t="s">
        <v>647</v>
      </c>
      <c r="E55" s="352" t="s">
        <v>409</v>
      </c>
      <c r="F55" s="306" t="s">
        <v>401</v>
      </c>
      <c r="G55" s="306" t="s">
        <v>488</v>
      </c>
      <c r="H55" s="306" t="s">
        <v>338</v>
      </c>
      <c r="I55" s="306" t="s">
        <v>565</v>
      </c>
      <c r="J55" s="306" t="s">
        <v>566</v>
      </c>
      <c r="K55" s="306" t="s">
        <v>567</v>
      </c>
      <c r="L55" s="307">
        <v>60.02</v>
      </c>
      <c r="M55" s="307">
        <v>180.06</v>
      </c>
      <c r="N55" s="306">
        <v>3</v>
      </c>
      <c r="O55" s="353">
        <v>0.5</v>
      </c>
      <c r="P55" s="307"/>
      <c r="Q55" s="333">
        <v>0</v>
      </c>
      <c r="R55" s="306"/>
      <c r="S55" s="333">
        <v>0</v>
      </c>
      <c r="T55" s="353"/>
      <c r="U55" s="334">
        <v>0</v>
      </c>
    </row>
    <row r="56" spans="1:21" ht="14.4" customHeight="1" x14ac:dyDescent="0.3">
      <c r="A56" s="305">
        <v>19</v>
      </c>
      <c r="B56" s="306" t="s">
        <v>339</v>
      </c>
      <c r="C56" s="306">
        <v>89301192</v>
      </c>
      <c r="D56" s="351" t="s">
        <v>647</v>
      </c>
      <c r="E56" s="352" t="s">
        <v>409</v>
      </c>
      <c r="F56" s="306" t="s">
        <v>401</v>
      </c>
      <c r="G56" s="306" t="s">
        <v>568</v>
      </c>
      <c r="H56" s="306" t="s">
        <v>338</v>
      </c>
      <c r="I56" s="306" t="s">
        <v>569</v>
      </c>
      <c r="J56" s="306" t="s">
        <v>570</v>
      </c>
      <c r="K56" s="306" t="s">
        <v>571</v>
      </c>
      <c r="L56" s="307">
        <v>0</v>
      </c>
      <c r="M56" s="307">
        <v>0</v>
      </c>
      <c r="N56" s="306">
        <v>1</v>
      </c>
      <c r="O56" s="353">
        <v>1</v>
      </c>
      <c r="P56" s="307"/>
      <c r="Q56" s="333"/>
      <c r="R56" s="306"/>
      <c r="S56" s="333">
        <v>0</v>
      </c>
      <c r="T56" s="353"/>
      <c r="U56" s="334">
        <v>0</v>
      </c>
    </row>
    <row r="57" spans="1:21" ht="14.4" customHeight="1" x14ac:dyDescent="0.3">
      <c r="A57" s="305">
        <v>19</v>
      </c>
      <c r="B57" s="306" t="s">
        <v>339</v>
      </c>
      <c r="C57" s="306">
        <v>89301192</v>
      </c>
      <c r="D57" s="351" t="s">
        <v>647</v>
      </c>
      <c r="E57" s="352" t="s">
        <v>409</v>
      </c>
      <c r="F57" s="306" t="s">
        <v>401</v>
      </c>
      <c r="G57" s="306" t="s">
        <v>430</v>
      </c>
      <c r="H57" s="306" t="s">
        <v>338</v>
      </c>
      <c r="I57" s="306" t="s">
        <v>431</v>
      </c>
      <c r="J57" s="306" t="s">
        <v>432</v>
      </c>
      <c r="K57" s="306" t="s">
        <v>433</v>
      </c>
      <c r="L57" s="307">
        <v>0</v>
      </c>
      <c r="M57" s="307">
        <v>0</v>
      </c>
      <c r="N57" s="306">
        <v>4</v>
      </c>
      <c r="O57" s="353">
        <v>2</v>
      </c>
      <c r="P57" s="307">
        <v>0</v>
      </c>
      <c r="Q57" s="333"/>
      <c r="R57" s="306">
        <v>4</v>
      </c>
      <c r="S57" s="333">
        <v>1</v>
      </c>
      <c r="T57" s="353">
        <v>2</v>
      </c>
      <c r="U57" s="334">
        <v>1</v>
      </c>
    </row>
    <row r="58" spans="1:21" ht="14.4" customHeight="1" x14ac:dyDescent="0.3">
      <c r="A58" s="305">
        <v>19</v>
      </c>
      <c r="B58" s="306" t="s">
        <v>339</v>
      </c>
      <c r="C58" s="306">
        <v>89301192</v>
      </c>
      <c r="D58" s="351" t="s">
        <v>647</v>
      </c>
      <c r="E58" s="352" t="s">
        <v>409</v>
      </c>
      <c r="F58" s="306" t="s">
        <v>401</v>
      </c>
      <c r="G58" s="306" t="s">
        <v>430</v>
      </c>
      <c r="H58" s="306" t="s">
        <v>338</v>
      </c>
      <c r="I58" s="306" t="s">
        <v>498</v>
      </c>
      <c r="J58" s="306" t="s">
        <v>432</v>
      </c>
      <c r="K58" s="306" t="s">
        <v>433</v>
      </c>
      <c r="L58" s="307">
        <v>0</v>
      </c>
      <c r="M58" s="307">
        <v>0</v>
      </c>
      <c r="N58" s="306">
        <v>2</v>
      </c>
      <c r="O58" s="353">
        <v>1</v>
      </c>
      <c r="P58" s="307">
        <v>0</v>
      </c>
      <c r="Q58" s="333"/>
      <c r="R58" s="306">
        <v>2</v>
      </c>
      <c r="S58" s="333">
        <v>1</v>
      </c>
      <c r="T58" s="353">
        <v>1</v>
      </c>
      <c r="U58" s="334">
        <v>1</v>
      </c>
    </row>
    <row r="59" spans="1:21" ht="14.4" customHeight="1" x14ac:dyDescent="0.3">
      <c r="A59" s="305">
        <v>19</v>
      </c>
      <c r="B59" s="306" t="s">
        <v>339</v>
      </c>
      <c r="C59" s="306">
        <v>89301192</v>
      </c>
      <c r="D59" s="351" t="s">
        <v>647</v>
      </c>
      <c r="E59" s="352" t="s">
        <v>409</v>
      </c>
      <c r="F59" s="306" t="s">
        <v>401</v>
      </c>
      <c r="G59" s="306" t="s">
        <v>499</v>
      </c>
      <c r="H59" s="306" t="s">
        <v>338</v>
      </c>
      <c r="I59" s="306" t="s">
        <v>500</v>
      </c>
      <c r="J59" s="306" t="s">
        <v>501</v>
      </c>
      <c r="K59" s="306" t="s">
        <v>502</v>
      </c>
      <c r="L59" s="307">
        <v>56.69</v>
      </c>
      <c r="M59" s="307">
        <v>56.69</v>
      </c>
      <c r="N59" s="306">
        <v>1</v>
      </c>
      <c r="O59" s="353">
        <v>1</v>
      </c>
      <c r="P59" s="307"/>
      <c r="Q59" s="333">
        <v>0</v>
      </c>
      <c r="R59" s="306"/>
      <c r="S59" s="333">
        <v>0</v>
      </c>
      <c r="T59" s="353"/>
      <c r="U59" s="334">
        <v>0</v>
      </c>
    </row>
    <row r="60" spans="1:21" ht="14.4" customHeight="1" x14ac:dyDescent="0.3">
      <c r="A60" s="305">
        <v>19</v>
      </c>
      <c r="B60" s="306" t="s">
        <v>339</v>
      </c>
      <c r="C60" s="306">
        <v>89301192</v>
      </c>
      <c r="D60" s="351" t="s">
        <v>647</v>
      </c>
      <c r="E60" s="352" t="s">
        <v>409</v>
      </c>
      <c r="F60" s="306" t="s">
        <v>401</v>
      </c>
      <c r="G60" s="306" t="s">
        <v>505</v>
      </c>
      <c r="H60" s="306" t="s">
        <v>648</v>
      </c>
      <c r="I60" s="306" t="s">
        <v>506</v>
      </c>
      <c r="J60" s="306" t="s">
        <v>507</v>
      </c>
      <c r="K60" s="306" t="s">
        <v>508</v>
      </c>
      <c r="L60" s="307">
        <v>42.08</v>
      </c>
      <c r="M60" s="307">
        <v>168.32</v>
      </c>
      <c r="N60" s="306">
        <v>4</v>
      </c>
      <c r="O60" s="353">
        <v>1.5</v>
      </c>
      <c r="P60" s="307">
        <v>168.32</v>
      </c>
      <c r="Q60" s="333">
        <v>1</v>
      </c>
      <c r="R60" s="306">
        <v>4</v>
      </c>
      <c r="S60" s="333">
        <v>1</v>
      </c>
      <c r="T60" s="353">
        <v>1.5</v>
      </c>
      <c r="U60" s="334">
        <v>1</v>
      </c>
    </row>
    <row r="61" spans="1:21" ht="14.4" customHeight="1" x14ac:dyDescent="0.3">
      <c r="A61" s="305">
        <v>19</v>
      </c>
      <c r="B61" s="306" t="s">
        <v>339</v>
      </c>
      <c r="C61" s="306">
        <v>89301192</v>
      </c>
      <c r="D61" s="351" t="s">
        <v>647</v>
      </c>
      <c r="E61" s="352" t="s">
        <v>409</v>
      </c>
      <c r="F61" s="306" t="s">
        <v>401</v>
      </c>
      <c r="G61" s="306" t="s">
        <v>572</v>
      </c>
      <c r="H61" s="306" t="s">
        <v>338</v>
      </c>
      <c r="I61" s="306" t="s">
        <v>573</v>
      </c>
      <c r="J61" s="306" t="s">
        <v>574</v>
      </c>
      <c r="K61" s="306" t="s">
        <v>552</v>
      </c>
      <c r="L61" s="307">
        <v>129.94999999999999</v>
      </c>
      <c r="M61" s="307">
        <v>389.84999999999997</v>
      </c>
      <c r="N61" s="306">
        <v>3</v>
      </c>
      <c r="O61" s="353">
        <v>0.5</v>
      </c>
      <c r="P61" s="307"/>
      <c r="Q61" s="333">
        <v>0</v>
      </c>
      <c r="R61" s="306"/>
      <c r="S61" s="333">
        <v>0</v>
      </c>
      <c r="T61" s="353"/>
      <c r="U61" s="334">
        <v>0</v>
      </c>
    </row>
    <row r="62" spans="1:21" ht="14.4" customHeight="1" x14ac:dyDescent="0.3">
      <c r="A62" s="305">
        <v>19</v>
      </c>
      <c r="B62" s="306" t="s">
        <v>339</v>
      </c>
      <c r="C62" s="306">
        <v>89301192</v>
      </c>
      <c r="D62" s="351" t="s">
        <v>647</v>
      </c>
      <c r="E62" s="352" t="s">
        <v>410</v>
      </c>
      <c r="F62" s="306" t="s">
        <v>401</v>
      </c>
      <c r="G62" s="306" t="s">
        <v>575</v>
      </c>
      <c r="H62" s="306" t="s">
        <v>338</v>
      </c>
      <c r="I62" s="306" t="s">
        <v>576</v>
      </c>
      <c r="J62" s="306" t="s">
        <v>577</v>
      </c>
      <c r="K62" s="306" t="s">
        <v>578</v>
      </c>
      <c r="L62" s="307">
        <v>43.23</v>
      </c>
      <c r="M62" s="307">
        <v>43.23</v>
      </c>
      <c r="N62" s="306">
        <v>1</v>
      </c>
      <c r="O62" s="353">
        <v>1</v>
      </c>
      <c r="P62" s="307">
        <v>43.23</v>
      </c>
      <c r="Q62" s="333">
        <v>1</v>
      </c>
      <c r="R62" s="306">
        <v>1</v>
      </c>
      <c r="S62" s="333">
        <v>1</v>
      </c>
      <c r="T62" s="353">
        <v>1</v>
      </c>
      <c r="U62" s="334">
        <v>1</v>
      </c>
    </row>
    <row r="63" spans="1:21" ht="14.4" customHeight="1" x14ac:dyDescent="0.3">
      <c r="A63" s="305">
        <v>19</v>
      </c>
      <c r="B63" s="306" t="s">
        <v>339</v>
      </c>
      <c r="C63" s="306">
        <v>89301192</v>
      </c>
      <c r="D63" s="351" t="s">
        <v>647</v>
      </c>
      <c r="E63" s="352" t="s">
        <v>410</v>
      </c>
      <c r="F63" s="306" t="s">
        <v>401</v>
      </c>
      <c r="G63" s="306" t="s">
        <v>579</v>
      </c>
      <c r="H63" s="306" t="s">
        <v>338</v>
      </c>
      <c r="I63" s="306" t="s">
        <v>580</v>
      </c>
      <c r="J63" s="306" t="s">
        <v>581</v>
      </c>
      <c r="K63" s="306" t="s">
        <v>582</v>
      </c>
      <c r="L63" s="307">
        <v>184.8</v>
      </c>
      <c r="M63" s="307">
        <v>184.8</v>
      </c>
      <c r="N63" s="306">
        <v>1</v>
      </c>
      <c r="O63" s="353">
        <v>0.5</v>
      </c>
      <c r="P63" s="307">
        <v>184.8</v>
      </c>
      <c r="Q63" s="333">
        <v>1</v>
      </c>
      <c r="R63" s="306">
        <v>1</v>
      </c>
      <c r="S63" s="333">
        <v>1</v>
      </c>
      <c r="T63" s="353">
        <v>0.5</v>
      </c>
      <c r="U63" s="334">
        <v>1</v>
      </c>
    </row>
    <row r="64" spans="1:21" ht="14.4" customHeight="1" x14ac:dyDescent="0.3">
      <c r="A64" s="305">
        <v>19</v>
      </c>
      <c r="B64" s="306" t="s">
        <v>339</v>
      </c>
      <c r="C64" s="306">
        <v>89301192</v>
      </c>
      <c r="D64" s="351" t="s">
        <v>647</v>
      </c>
      <c r="E64" s="352" t="s">
        <v>410</v>
      </c>
      <c r="F64" s="306" t="s">
        <v>401</v>
      </c>
      <c r="G64" s="306" t="s">
        <v>583</v>
      </c>
      <c r="H64" s="306" t="s">
        <v>648</v>
      </c>
      <c r="I64" s="306" t="s">
        <v>584</v>
      </c>
      <c r="J64" s="306" t="s">
        <v>585</v>
      </c>
      <c r="K64" s="306" t="s">
        <v>586</v>
      </c>
      <c r="L64" s="307">
        <v>887.05</v>
      </c>
      <c r="M64" s="307">
        <v>887.05</v>
      </c>
      <c r="N64" s="306">
        <v>1</v>
      </c>
      <c r="O64" s="353">
        <v>1</v>
      </c>
      <c r="P64" s="307"/>
      <c r="Q64" s="333">
        <v>0</v>
      </c>
      <c r="R64" s="306"/>
      <c r="S64" s="333">
        <v>0</v>
      </c>
      <c r="T64" s="353"/>
      <c r="U64" s="334">
        <v>0</v>
      </c>
    </row>
    <row r="65" spans="1:21" ht="14.4" customHeight="1" x14ac:dyDescent="0.3">
      <c r="A65" s="305">
        <v>19</v>
      </c>
      <c r="B65" s="306" t="s">
        <v>339</v>
      </c>
      <c r="C65" s="306">
        <v>89301192</v>
      </c>
      <c r="D65" s="351" t="s">
        <v>647</v>
      </c>
      <c r="E65" s="352" t="s">
        <v>410</v>
      </c>
      <c r="F65" s="306" t="s">
        <v>401</v>
      </c>
      <c r="G65" s="306" t="s">
        <v>587</v>
      </c>
      <c r="H65" s="306" t="s">
        <v>338</v>
      </c>
      <c r="I65" s="306" t="s">
        <v>588</v>
      </c>
      <c r="J65" s="306" t="s">
        <v>589</v>
      </c>
      <c r="K65" s="306" t="s">
        <v>590</v>
      </c>
      <c r="L65" s="307">
        <v>153.37</v>
      </c>
      <c r="M65" s="307">
        <v>153.37</v>
      </c>
      <c r="N65" s="306">
        <v>1</v>
      </c>
      <c r="O65" s="353">
        <v>1</v>
      </c>
      <c r="P65" s="307">
        <v>153.37</v>
      </c>
      <c r="Q65" s="333">
        <v>1</v>
      </c>
      <c r="R65" s="306">
        <v>1</v>
      </c>
      <c r="S65" s="333">
        <v>1</v>
      </c>
      <c r="T65" s="353">
        <v>1</v>
      </c>
      <c r="U65" s="334">
        <v>1</v>
      </c>
    </row>
    <row r="66" spans="1:21" ht="14.4" customHeight="1" x14ac:dyDescent="0.3">
      <c r="A66" s="305">
        <v>19</v>
      </c>
      <c r="B66" s="306" t="s">
        <v>339</v>
      </c>
      <c r="C66" s="306">
        <v>89301192</v>
      </c>
      <c r="D66" s="351" t="s">
        <v>647</v>
      </c>
      <c r="E66" s="352" t="s">
        <v>410</v>
      </c>
      <c r="F66" s="306" t="s">
        <v>401</v>
      </c>
      <c r="G66" s="306" t="s">
        <v>425</v>
      </c>
      <c r="H66" s="306" t="s">
        <v>338</v>
      </c>
      <c r="I66" s="306" t="s">
        <v>426</v>
      </c>
      <c r="J66" s="306" t="s">
        <v>429</v>
      </c>
      <c r="K66" s="306" t="s">
        <v>428</v>
      </c>
      <c r="L66" s="307">
        <v>41.83</v>
      </c>
      <c r="M66" s="307">
        <v>752.93999999999983</v>
      </c>
      <c r="N66" s="306">
        <v>18</v>
      </c>
      <c r="O66" s="353">
        <v>8.5</v>
      </c>
      <c r="P66" s="307">
        <v>669.27999999999986</v>
      </c>
      <c r="Q66" s="333">
        <v>0.88888888888888895</v>
      </c>
      <c r="R66" s="306">
        <v>16</v>
      </c>
      <c r="S66" s="333">
        <v>0.88888888888888884</v>
      </c>
      <c r="T66" s="353">
        <v>8</v>
      </c>
      <c r="U66" s="334">
        <v>0.94117647058823528</v>
      </c>
    </row>
    <row r="67" spans="1:21" ht="14.4" customHeight="1" x14ac:dyDescent="0.3">
      <c r="A67" s="305">
        <v>19</v>
      </c>
      <c r="B67" s="306" t="s">
        <v>339</v>
      </c>
      <c r="C67" s="306">
        <v>89301192</v>
      </c>
      <c r="D67" s="351" t="s">
        <v>647</v>
      </c>
      <c r="E67" s="352" t="s">
        <v>410</v>
      </c>
      <c r="F67" s="306" t="s">
        <v>401</v>
      </c>
      <c r="G67" s="306" t="s">
        <v>425</v>
      </c>
      <c r="H67" s="306" t="s">
        <v>338</v>
      </c>
      <c r="I67" s="306" t="s">
        <v>475</v>
      </c>
      <c r="J67" s="306" t="s">
        <v>476</v>
      </c>
      <c r="K67" s="306" t="s">
        <v>477</v>
      </c>
      <c r="L67" s="307">
        <v>49.76</v>
      </c>
      <c r="M67" s="307">
        <v>398.08</v>
      </c>
      <c r="N67" s="306">
        <v>8</v>
      </c>
      <c r="O67" s="353">
        <v>4</v>
      </c>
      <c r="P67" s="307">
        <v>298.56</v>
      </c>
      <c r="Q67" s="333">
        <v>0.75</v>
      </c>
      <c r="R67" s="306">
        <v>6</v>
      </c>
      <c r="S67" s="333">
        <v>0.75</v>
      </c>
      <c r="T67" s="353">
        <v>3</v>
      </c>
      <c r="U67" s="334">
        <v>0.75</v>
      </c>
    </row>
    <row r="68" spans="1:21" ht="14.4" customHeight="1" x14ac:dyDescent="0.3">
      <c r="A68" s="305">
        <v>19</v>
      </c>
      <c r="B68" s="306" t="s">
        <v>339</v>
      </c>
      <c r="C68" s="306">
        <v>89301192</v>
      </c>
      <c r="D68" s="351" t="s">
        <v>647</v>
      </c>
      <c r="E68" s="352" t="s">
        <v>410</v>
      </c>
      <c r="F68" s="306" t="s">
        <v>401</v>
      </c>
      <c r="G68" s="306" t="s">
        <v>591</v>
      </c>
      <c r="H68" s="306" t="s">
        <v>338</v>
      </c>
      <c r="I68" s="306" t="s">
        <v>592</v>
      </c>
      <c r="J68" s="306" t="s">
        <v>593</v>
      </c>
      <c r="K68" s="306" t="s">
        <v>594</v>
      </c>
      <c r="L68" s="307">
        <v>413.22</v>
      </c>
      <c r="M68" s="307">
        <v>1652.88</v>
      </c>
      <c r="N68" s="306">
        <v>4</v>
      </c>
      <c r="O68" s="353">
        <v>1.5</v>
      </c>
      <c r="P68" s="307">
        <v>1652.88</v>
      </c>
      <c r="Q68" s="333">
        <v>1</v>
      </c>
      <c r="R68" s="306">
        <v>4</v>
      </c>
      <c r="S68" s="333">
        <v>1</v>
      </c>
      <c r="T68" s="353">
        <v>1.5</v>
      </c>
      <c r="U68" s="334">
        <v>1</v>
      </c>
    </row>
    <row r="69" spans="1:21" ht="14.4" customHeight="1" x14ac:dyDescent="0.3">
      <c r="A69" s="305">
        <v>19</v>
      </c>
      <c r="B69" s="306" t="s">
        <v>339</v>
      </c>
      <c r="C69" s="306">
        <v>89301192</v>
      </c>
      <c r="D69" s="351" t="s">
        <v>647</v>
      </c>
      <c r="E69" s="352" t="s">
        <v>410</v>
      </c>
      <c r="F69" s="306" t="s">
        <v>401</v>
      </c>
      <c r="G69" s="306" t="s">
        <v>430</v>
      </c>
      <c r="H69" s="306" t="s">
        <v>338</v>
      </c>
      <c r="I69" s="306" t="s">
        <v>431</v>
      </c>
      <c r="J69" s="306" t="s">
        <v>432</v>
      </c>
      <c r="K69" s="306" t="s">
        <v>433</v>
      </c>
      <c r="L69" s="307">
        <v>0</v>
      </c>
      <c r="M69" s="307">
        <v>0</v>
      </c>
      <c r="N69" s="306">
        <v>2</v>
      </c>
      <c r="O69" s="353">
        <v>0.5</v>
      </c>
      <c r="P69" s="307"/>
      <c r="Q69" s="333"/>
      <c r="R69" s="306"/>
      <c r="S69" s="333">
        <v>0</v>
      </c>
      <c r="T69" s="353"/>
      <c r="U69" s="334">
        <v>0</v>
      </c>
    </row>
    <row r="70" spans="1:21" ht="14.4" customHeight="1" x14ac:dyDescent="0.3">
      <c r="A70" s="305">
        <v>19</v>
      </c>
      <c r="B70" s="306" t="s">
        <v>339</v>
      </c>
      <c r="C70" s="306">
        <v>89301192</v>
      </c>
      <c r="D70" s="351" t="s">
        <v>647</v>
      </c>
      <c r="E70" s="352" t="s">
        <v>411</v>
      </c>
      <c r="F70" s="306" t="s">
        <v>401</v>
      </c>
      <c r="G70" s="306" t="s">
        <v>448</v>
      </c>
      <c r="H70" s="306" t="s">
        <v>648</v>
      </c>
      <c r="I70" s="306" t="s">
        <v>595</v>
      </c>
      <c r="J70" s="306" t="s">
        <v>596</v>
      </c>
      <c r="K70" s="306" t="s">
        <v>451</v>
      </c>
      <c r="L70" s="307">
        <v>333.31</v>
      </c>
      <c r="M70" s="307">
        <v>333.31</v>
      </c>
      <c r="N70" s="306">
        <v>1</v>
      </c>
      <c r="O70" s="353">
        <v>0.5</v>
      </c>
      <c r="P70" s="307">
        <v>333.31</v>
      </c>
      <c r="Q70" s="333">
        <v>1</v>
      </c>
      <c r="R70" s="306">
        <v>1</v>
      </c>
      <c r="S70" s="333">
        <v>1</v>
      </c>
      <c r="T70" s="353">
        <v>0.5</v>
      </c>
      <c r="U70" s="334">
        <v>1</v>
      </c>
    </row>
    <row r="71" spans="1:21" ht="14.4" customHeight="1" x14ac:dyDescent="0.3">
      <c r="A71" s="305">
        <v>19</v>
      </c>
      <c r="B71" s="306" t="s">
        <v>339</v>
      </c>
      <c r="C71" s="306">
        <v>89301192</v>
      </c>
      <c r="D71" s="351" t="s">
        <v>647</v>
      </c>
      <c r="E71" s="352" t="s">
        <v>411</v>
      </c>
      <c r="F71" s="306" t="s">
        <v>401</v>
      </c>
      <c r="G71" s="306" t="s">
        <v>452</v>
      </c>
      <c r="H71" s="306" t="s">
        <v>648</v>
      </c>
      <c r="I71" s="306" t="s">
        <v>453</v>
      </c>
      <c r="J71" s="306" t="s">
        <v>454</v>
      </c>
      <c r="K71" s="306" t="s">
        <v>441</v>
      </c>
      <c r="L71" s="307">
        <v>413.22</v>
      </c>
      <c r="M71" s="307">
        <v>413.22</v>
      </c>
      <c r="N71" s="306">
        <v>1</v>
      </c>
      <c r="O71" s="353">
        <v>1</v>
      </c>
      <c r="P71" s="307">
        <v>413.22</v>
      </c>
      <c r="Q71" s="333">
        <v>1</v>
      </c>
      <c r="R71" s="306">
        <v>1</v>
      </c>
      <c r="S71" s="333">
        <v>1</v>
      </c>
      <c r="T71" s="353">
        <v>1</v>
      </c>
      <c r="U71" s="334">
        <v>1</v>
      </c>
    </row>
    <row r="72" spans="1:21" ht="14.4" customHeight="1" x14ac:dyDescent="0.3">
      <c r="A72" s="305">
        <v>19</v>
      </c>
      <c r="B72" s="306" t="s">
        <v>339</v>
      </c>
      <c r="C72" s="306">
        <v>89301192</v>
      </c>
      <c r="D72" s="351" t="s">
        <v>647</v>
      </c>
      <c r="E72" s="352" t="s">
        <v>411</v>
      </c>
      <c r="F72" s="306" t="s">
        <v>401</v>
      </c>
      <c r="G72" s="306" t="s">
        <v>597</v>
      </c>
      <c r="H72" s="306" t="s">
        <v>338</v>
      </c>
      <c r="I72" s="306" t="s">
        <v>598</v>
      </c>
      <c r="J72" s="306" t="s">
        <v>599</v>
      </c>
      <c r="K72" s="306" t="s">
        <v>600</v>
      </c>
      <c r="L72" s="307">
        <v>120.46</v>
      </c>
      <c r="M72" s="307">
        <v>120.46</v>
      </c>
      <c r="N72" s="306">
        <v>1</v>
      </c>
      <c r="O72" s="353">
        <v>0.5</v>
      </c>
      <c r="P72" s="307">
        <v>120.46</v>
      </c>
      <c r="Q72" s="333">
        <v>1</v>
      </c>
      <c r="R72" s="306">
        <v>1</v>
      </c>
      <c r="S72" s="333">
        <v>1</v>
      </c>
      <c r="T72" s="353">
        <v>0.5</v>
      </c>
      <c r="U72" s="334">
        <v>1</v>
      </c>
    </row>
    <row r="73" spans="1:21" ht="14.4" customHeight="1" x14ac:dyDescent="0.3">
      <c r="A73" s="305">
        <v>19</v>
      </c>
      <c r="B73" s="306" t="s">
        <v>339</v>
      </c>
      <c r="C73" s="306">
        <v>89301192</v>
      </c>
      <c r="D73" s="351" t="s">
        <v>647</v>
      </c>
      <c r="E73" s="352" t="s">
        <v>411</v>
      </c>
      <c r="F73" s="306" t="s">
        <v>401</v>
      </c>
      <c r="G73" s="306" t="s">
        <v>601</v>
      </c>
      <c r="H73" s="306" t="s">
        <v>338</v>
      </c>
      <c r="I73" s="306" t="s">
        <v>602</v>
      </c>
      <c r="J73" s="306" t="s">
        <v>603</v>
      </c>
      <c r="K73" s="306" t="s">
        <v>604</v>
      </c>
      <c r="L73" s="307">
        <v>96.91</v>
      </c>
      <c r="M73" s="307">
        <v>290.73</v>
      </c>
      <c r="N73" s="306">
        <v>3</v>
      </c>
      <c r="O73" s="353">
        <v>0.5</v>
      </c>
      <c r="P73" s="307">
        <v>290.73</v>
      </c>
      <c r="Q73" s="333">
        <v>1</v>
      </c>
      <c r="R73" s="306">
        <v>3</v>
      </c>
      <c r="S73" s="333">
        <v>1</v>
      </c>
      <c r="T73" s="353">
        <v>0.5</v>
      </c>
      <c r="U73" s="334">
        <v>1</v>
      </c>
    </row>
    <row r="74" spans="1:21" ht="14.4" customHeight="1" x14ac:dyDescent="0.3">
      <c r="A74" s="305">
        <v>19</v>
      </c>
      <c r="B74" s="306" t="s">
        <v>339</v>
      </c>
      <c r="C74" s="306">
        <v>89301192</v>
      </c>
      <c r="D74" s="351" t="s">
        <v>647</v>
      </c>
      <c r="E74" s="352" t="s">
        <v>411</v>
      </c>
      <c r="F74" s="306" t="s">
        <v>401</v>
      </c>
      <c r="G74" s="306" t="s">
        <v>601</v>
      </c>
      <c r="H74" s="306" t="s">
        <v>338</v>
      </c>
      <c r="I74" s="306" t="s">
        <v>605</v>
      </c>
      <c r="J74" s="306" t="s">
        <v>603</v>
      </c>
      <c r="K74" s="306" t="s">
        <v>606</v>
      </c>
      <c r="L74" s="307">
        <v>342.02</v>
      </c>
      <c r="M74" s="307">
        <v>342.02</v>
      </c>
      <c r="N74" s="306">
        <v>1</v>
      </c>
      <c r="O74" s="353">
        <v>0.5</v>
      </c>
      <c r="P74" s="307">
        <v>342.02</v>
      </c>
      <c r="Q74" s="333">
        <v>1</v>
      </c>
      <c r="R74" s="306">
        <v>1</v>
      </c>
      <c r="S74" s="333">
        <v>1</v>
      </c>
      <c r="T74" s="353">
        <v>0.5</v>
      </c>
      <c r="U74" s="334">
        <v>1</v>
      </c>
    </row>
    <row r="75" spans="1:21" ht="14.4" customHeight="1" x14ac:dyDescent="0.3">
      <c r="A75" s="305">
        <v>19</v>
      </c>
      <c r="B75" s="306" t="s">
        <v>339</v>
      </c>
      <c r="C75" s="306">
        <v>89301192</v>
      </c>
      <c r="D75" s="351" t="s">
        <v>647</v>
      </c>
      <c r="E75" s="352" t="s">
        <v>411</v>
      </c>
      <c r="F75" s="306" t="s">
        <v>401</v>
      </c>
      <c r="G75" s="306" t="s">
        <v>471</v>
      </c>
      <c r="H75" s="306" t="s">
        <v>338</v>
      </c>
      <c r="I75" s="306" t="s">
        <v>607</v>
      </c>
      <c r="J75" s="306" t="s">
        <v>374</v>
      </c>
      <c r="K75" s="306" t="s">
        <v>608</v>
      </c>
      <c r="L75" s="307">
        <v>31.64</v>
      </c>
      <c r="M75" s="307">
        <v>63.28</v>
      </c>
      <c r="N75" s="306">
        <v>2</v>
      </c>
      <c r="O75" s="353">
        <v>1</v>
      </c>
      <c r="P75" s="307">
        <v>63.28</v>
      </c>
      <c r="Q75" s="333">
        <v>1</v>
      </c>
      <c r="R75" s="306">
        <v>2</v>
      </c>
      <c r="S75" s="333">
        <v>1</v>
      </c>
      <c r="T75" s="353">
        <v>1</v>
      </c>
      <c r="U75" s="334">
        <v>1</v>
      </c>
    </row>
    <row r="76" spans="1:21" ht="14.4" customHeight="1" x14ac:dyDescent="0.3">
      <c r="A76" s="305">
        <v>19</v>
      </c>
      <c r="B76" s="306" t="s">
        <v>339</v>
      </c>
      <c r="C76" s="306">
        <v>89301192</v>
      </c>
      <c r="D76" s="351" t="s">
        <v>647</v>
      </c>
      <c r="E76" s="352" t="s">
        <v>411</v>
      </c>
      <c r="F76" s="306" t="s">
        <v>401</v>
      </c>
      <c r="G76" s="306" t="s">
        <v>425</v>
      </c>
      <c r="H76" s="306" t="s">
        <v>338</v>
      </c>
      <c r="I76" s="306" t="s">
        <v>426</v>
      </c>
      <c r="J76" s="306" t="s">
        <v>429</v>
      </c>
      <c r="K76" s="306" t="s">
        <v>428</v>
      </c>
      <c r="L76" s="307">
        <v>41.83</v>
      </c>
      <c r="M76" s="307">
        <v>836.5999999999998</v>
      </c>
      <c r="N76" s="306">
        <v>20</v>
      </c>
      <c r="O76" s="353">
        <v>9.5</v>
      </c>
      <c r="P76" s="307">
        <v>836.5999999999998</v>
      </c>
      <c r="Q76" s="333">
        <v>1</v>
      </c>
      <c r="R76" s="306">
        <v>20</v>
      </c>
      <c r="S76" s="333">
        <v>1</v>
      </c>
      <c r="T76" s="353">
        <v>9.5</v>
      </c>
      <c r="U76" s="334">
        <v>1</v>
      </c>
    </row>
    <row r="77" spans="1:21" ht="14.4" customHeight="1" x14ac:dyDescent="0.3">
      <c r="A77" s="305">
        <v>19</v>
      </c>
      <c r="B77" s="306" t="s">
        <v>339</v>
      </c>
      <c r="C77" s="306">
        <v>89301192</v>
      </c>
      <c r="D77" s="351" t="s">
        <v>647</v>
      </c>
      <c r="E77" s="352" t="s">
        <v>411</v>
      </c>
      <c r="F77" s="306" t="s">
        <v>401</v>
      </c>
      <c r="G77" s="306" t="s">
        <v>609</v>
      </c>
      <c r="H77" s="306" t="s">
        <v>338</v>
      </c>
      <c r="I77" s="306" t="s">
        <v>610</v>
      </c>
      <c r="J77" s="306" t="s">
        <v>611</v>
      </c>
      <c r="K77" s="306" t="s">
        <v>612</v>
      </c>
      <c r="L77" s="307">
        <v>12.26</v>
      </c>
      <c r="M77" s="307">
        <v>12.26</v>
      </c>
      <c r="N77" s="306">
        <v>1</v>
      </c>
      <c r="O77" s="353">
        <v>0.5</v>
      </c>
      <c r="P77" s="307"/>
      <c r="Q77" s="333">
        <v>0</v>
      </c>
      <c r="R77" s="306"/>
      <c r="S77" s="333">
        <v>0</v>
      </c>
      <c r="T77" s="353"/>
      <c r="U77" s="334">
        <v>0</v>
      </c>
    </row>
    <row r="78" spans="1:21" ht="14.4" customHeight="1" x14ac:dyDescent="0.3">
      <c r="A78" s="305">
        <v>19</v>
      </c>
      <c r="B78" s="306" t="s">
        <v>339</v>
      </c>
      <c r="C78" s="306">
        <v>89301192</v>
      </c>
      <c r="D78" s="351" t="s">
        <v>647</v>
      </c>
      <c r="E78" s="352" t="s">
        <v>411</v>
      </c>
      <c r="F78" s="306" t="s">
        <v>401</v>
      </c>
      <c r="G78" s="306" t="s">
        <v>609</v>
      </c>
      <c r="H78" s="306" t="s">
        <v>338</v>
      </c>
      <c r="I78" s="306" t="s">
        <v>613</v>
      </c>
      <c r="J78" s="306" t="s">
        <v>611</v>
      </c>
      <c r="K78" s="306" t="s">
        <v>614</v>
      </c>
      <c r="L78" s="307">
        <v>61.29</v>
      </c>
      <c r="M78" s="307">
        <v>122.58</v>
      </c>
      <c r="N78" s="306">
        <v>2</v>
      </c>
      <c r="O78" s="353">
        <v>1</v>
      </c>
      <c r="P78" s="307">
        <v>122.58</v>
      </c>
      <c r="Q78" s="333">
        <v>1</v>
      </c>
      <c r="R78" s="306">
        <v>2</v>
      </c>
      <c r="S78" s="333">
        <v>1</v>
      </c>
      <c r="T78" s="353">
        <v>1</v>
      </c>
      <c r="U78" s="334">
        <v>1</v>
      </c>
    </row>
    <row r="79" spans="1:21" ht="14.4" customHeight="1" x14ac:dyDescent="0.3">
      <c r="A79" s="305">
        <v>19</v>
      </c>
      <c r="B79" s="306" t="s">
        <v>339</v>
      </c>
      <c r="C79" s="306">
        <v>89301192</v>
      </c>
      <c r="D79" s="351" t="s">
        <v>647</v>
      </c>
      <c r="E79" s="352" t="s">
        <v>411</v>
      </c>
      <c r="F79" s="306" t="s">
        <v>401</v>
      </c>
      <c r="G79" s="306" t="s">
        <v>615</v>
      </c>
      <c r="H79" s="306" t="s">
        <v>338</v>
      </c>
      <c r="I79" s="306" t="s">
        <v>616</v>
      </c>
      <c r="J79" s="306" t="s">
        <v>617</v>
      </c>
      <c r="K79" s="306" t="s">
        <v>618</v>
      </c>
      <c r="L79" s="307">
        <v>95.08</v>
      </c>
      <c r="M79" s="307">
        <v>95.08</v>
      </c>
      <c r="N79" s="306">
        <v>1</v>
      </c>
      <c r="O79" s="353">
        <v>1</v>
      </c>
      <c r="P79" s="307">
        <v>95.08</v>
      </c>
      <c r="Q79" s="333">
        <v>1</v>
      </c>
      <c r="R79" s="306">
        <v>1</v>
      </c>
      <c r="S79" s="333">
        <v>1</v>
      </c>
      <c r="T79" s="353">
        <v>1</v>
      </c>
      <c r="U79" s="334">
        <v>1</v>
      </c>
    </row>
    <row r="80" spans="1:21" ht="14.4" customHeight="1" x14ac:dyDescent="0.3">
      <c r="A80" s="305">
        <v>19</v>
      </c>
      <c r="B80" s="306" t="s">
        <v>339</v>
      </c>
      <c r="C80" s="306">
        <v>89301192</v>
      </c>
      <c r="D80" s="351" t="s">
        <v>647</v>
      </c>
      <c r="E80" s="352" t="s">
        <v>411</v>
      </c>
      <c r="F80" s="306" t="s">
        <v>401</v>
      </c>
      <c r="G80" s="306" t="s">
        <v>619</v>
      </c>
      <c r="H80" s="306" t="s">
        <v>338</v>
      </c>
      <c r="I80" s="306" t="s">
        <v>620</v>
      </c>
      <c r="J80" s="306" t="s">
        <v>621</v>
      </c>
      <c r="K80" s="306" t="s">
        <v>622</v>
      </c>
      <c r="L80" s="307">
        <v>526.17999999999995</v>
      </c>
      <c r="M80" s="307">
        <v>1052.3599999999999</v>
      </c>
      <c r="N80" s="306">
        <v>2</v>
      </c>
      <c r="O80" s="353">
        <v>0.5</v>
      </c>
      <c r="P80" s="307"/>
      <c r="Q80" s="333">
        <v>0</v>
      </c>
      <c r="R80" s="306"/>
      <c r="S80" s="333">
        <v>0</v>
      </c>
      <c r="T80" s="353"/>
      <c r="U80" s="334">
        <v>0</v>
      </c>
    </row>
    <row r="81" spans="1:21" ht="14.4" customHeight="1" x14ac:dyDescent="0.3">
      <c r="A81" s="305">
        <v>19</v>
      </c>
      <c r="B81" s="306" t="s">
        <v>339</v>
      </c>
      <c r="C81" s="306">
        <v>89301192</v>
      </c>
      <c r="D81" s="351" t="s">
        <v>647</v>
      </c>
      <c r="E81" s="352" t="s">
        <v>411</v>
      </c>
      <c r="F81" s="306" t="s">
        <v>401</v>
      </c>
      <c r="G81" s="306" t="s">
        <v>568</v>
      </c>
      <c r="H81" s="306" t="s">
        <v>338</v>
      </c>
      <c r="I81" s="306" t="s">
        <v>569</v>
      </c>
      <c r="J81" s="306" t="s">
        <v>570</v>
      </c>
      <c r="K81" s="306" t="s">
        <v>571</v>
      </c>
      <c r="L81" s="307">
        <v>0</v>
      </c>
      <c r="M81" s="307">
        <v>0</v>
      </c>
      <c r="N81" s="306">
        <v>3</v>
      </c>
      <c r="O81" s="353">
        <v>1.5</v>
      </c>
      <c r="P81" s="307">
        <v>0</v>
      </c>
      <c r="Q81" s="333"/>
      <c r="R81" s="306">
        <v>3</v>
      </c>
      <c r="S81" s="333">
        <v>1</v>
      </c>
      <c r="T81" s="353">
        <v>1.5</v>
      </c>
      <c r="U81" s="334">
        <v>1</v>
      </c>
    </row>
    <row r="82" spans="1:21" ht="14.4" customHeight="1" x14ac:dyDescent="0.3">
      <c r="A82" s="305">
        <v>19</v>
      </c>
      <c r="B82" s="306" t="s">
        <v>339</v>
      </c>
      <c r="C82" s="306">
        <v>89301192</v>
      </c>
      <c r="D82" s="351" t="s">
        <v>647</v>
      </c>
      <c r="E82" s="352" t="s">
        <v>411</v>
      </c>
      <c r="F82" s="306" t="s">
        <v>401</v>
      </c>
      <c r="G82" s="306" t="s">
        <v>568</v>
      </c>
      <c r="H82" s="306" t="s">
        <v>338</v>
      </c>
      <c r="I82" s="306" t="s">
        <v>623</v>
      </c>
      <c r="J82" s="306" t="s">
        <v>570</v>
      </c>
      <c r="K82" s="306" t="s">
        <v>571</v>
      </c>
      <c r="L82" s="307">
        <v>0</v>
      </c>
      <c r="M82" s="307">
        <v>0</v>
      </c>
      <c r="N82" s="306">
        <v>4</v>
      </c>
      <c r="O82" s="353">
        <v>1.5</v>
      </c>
      <c r="P82" s="307"/>
      <c r="Q82" s="333"/>
      <c r="R82" s="306"/>
      <c r="S82" s="333">
        <v>0</v>
      </c>
      <c r="T82" s="353"/>
      <c r="U82" s="334">
        <v>0</v>
      </c>
    </row>
    <row r="83" spans="1:21" ht="14.4" customHeight="1" x14ac:dyDescent="0.3">
      <c r="A83" s="305">
        <v>19</v>
      </c>
      <c r="B83" s="306" t="s">
        <v>339</v>
      </c>
      <c r="C83" s="306">
        <v>89301192</v>
      </c>
      <c r="D83" s="351" t="s">
        <v>647</v>
      </c>
      <c r="E83" s="352" t="s">
        <v>411</v>
      </c>
      <c r="F83" s="306" t="s">
        <v>401</v>
      </c>
      <c r="G83" s="306" t="s">
        <v>430</v>
      </c>
      <c r="H83" s="306" t="s">
        <v>338</v>
      </c>
      <c r="I83" s="306" t="s">
        <v>431</v>
      </c>
      <c r="J83" s="306" t="s">
        <v>432</v>
      </c>
      <c r="K83" s="306" t="s">
        <v>433</v>
      </c>
      <c r="L83" s="307">
        <v>0</v>
      </c>
      <c r="M83" s="307">
        <v>0</v>
      </c>
      <c r="N83" s="306">
        <v>4</v>
      </c>
      <c r="O83" s="353">
        <v>1.5</v>
      </c>
      <c r="P83" s="307">
        <v>0</v>
      </c>
      <c r="Q83" s="333"/>
      <c r="R83" s="306">
        <v>4</v>
      </c>
      <c r="S83" s="333">
        <v>1</v>
      </c>
      <c r="T83" s="353">
        <v>1.5</v>
      </c>
      <c r="U83" s="334">
        <v>1</v>
      </c>
    </row>
    <row r="84" spans="1:21" ht="14.4" customHeight="1" x14ac:dyDescent="0.3">
      <c r="A84" s="305">
        <v>19</v>
      </c>
      <c r="B84" s="306" t="s">
        <v>339</v>
      </c>
      <c r="C84" s="306">
        <v>89301192</v>
      </c>
      <c r="D84" s="351" t="s">
        <v>647</v>
      </c>
      <c r="E84" s="352" t="s">
        <v>411</v>
      </c>
      <c r="F84" s="306" t="s">
        <v>401</v>
      </c>
      <c r="G84" s="306" t="s">
        <v>430</v>
      </c>
      <c r="H84" s="306" t="s">
        <v>338</v>
      </c>
      <c r="I84" s="306" t="s">
        <v>624</v>
      </c>
      <c r="J84" s="306" t="s">
        <v>625</v>
      </c>
      <c r="K84" s="306" t="s">
        <v>626</v>
      </c>
      <c r="L84" s="307">
        <v>0</v>
      </c>
      <c r="M84" s="307">
        <v>0</v>
      </c>
      <c r="N84" s="306">
        <v>4</v>
      </c>
      <c r="O84" s="353">
        <v>2</v>
      </c>
      <c r="P84" s="307">
        <v>0</v>
      </c>
      <c r="Q84" s="333"/>
      <c r="R84" s="306">
        <v>4</v>
      </c>
      <c r="S84" s="333">
        <v>1</v>
      </c>
      <c r="T84" s="353">
        <v>2</v>
      </c>
      <c r="U84" s="334">
        <v>1</v>
      </c>
    </row>
    <row r="85" spans="1:21" ht="14.4" customHeight="1" x14ac:dyDescent="0.3">
      <c r="A85" s="305">
        <v>19</v>
      </c>
      <c r="B85" s="306" t="s">
        <v>339</v>
      </c>
      <c r="C85" s="306">
        <v>89301192</v>
      </c>
      <c r="D85" s="351" t="s">
        <v>647</v>
      </c>
      <c r="E85" s="352" t="s">
        <v>411</v>
      </c>
      <c r="F85" s="306" t="s">
        <v>401</v>
      </c>
      <c r="G85" s="306" t="s">
        <v>627</v>
      </c>
      <c r="H85" s="306" t="s">
        <v>338</v>
      </c>
      <c r="I85" s="306" t="s">
        <v>628</v>
      </c>
      <c r="J85" s="306" t="s">
        <v>629</v>
      </c>
      <c r="K85" s="306" t="s">
        <v>630</v>
      </c>
      <c r="L85" s="307">
        <v>0</v>
      </c>
      <c r="M85" s="307">
        <v>0</v>
      </c>
      <c r="N85" s="306">
        <v>3</v>
      </c>
      <c r="O85" s="353">
        <v>0.5</v>
      </c>
      <c r="P85" s="307">
        <v>0</v>
      </c>
      <c r="Q85" s="333"/>
      <c r="R85" s="306">
        <v>3</v>
      </c>
      <c r="S85" s="333">
        <v>1</v>
      </c>
      <c r="T85" s="353">
        <v>0.5</v>
      </c>
      <c r="U85" s="334">
        <v>1</v>
      </c>
    </row>
    <row r="86" spans="1:21" ht="14.4" customHeight="1" x14ac:dyDescent="0.3">
      <c r="A86" s="305">
        <v>19</v>
      </c>
      <c r="B86" s="306" t="s">
        <v>339</v>
      </c>
      <c r="C86" s="306">
        <v>89301192</v>
      </c>
      <c r="D86" s="351" t="s">
        <v>647</v>
      </c>
      <c r="E86" s="352" t="s">
        <v>411</v>
      </c>
      <c r="F86" s="306" t="s">
        <v>401</v>
      </c>
      <c r="G86" s="306" t="s">
        <v>631</v>
      </c>
      <c r="H86" s="306" t="s">
        <v>338</v>
      </c>
      <c r="I86" s="306" t="s">
        <v>632</v>
      </c>
      <c r="J86" s="306" t="s">
        <v>633</v>
      </c>
      <c r="K86" s="306" t="s">
        <v>634</v>
      </c>
      <c r="L86" s="307">
        <v>0</v>
      </c>
      <c r="M86" s="307">
        <v>0</v>
      </c>
      <c r="N86" s="306">
        <v>6</v>
      </c>
      <c r="O86" s="353">
        <v>3.5</v>
      </c>
      <c r="P86" s="307">
        <v>0</v>
      </c>
      <c r="Q86" s="333"/>
      <c r="R86" s="306">
        <v>3</v>
      </c>
      <c r="S86" s="333">
        <v>0.5</v>
      </c>
      <c r="T86" s="353">
        <v>1.5</v>
      </c>
      <c r="U86" s="334">
        <v>0.42857142857142855</v>
      </c>
    </row>
    <row r="87" spans="1:21" ht="14.4" customHeight="1" x14ac:dyDescent="0.3">
      <c r="A87" s="305">
        <v>19</v>
      </c>
      <c r="B87" s="306" t="s">
        <v>339</v>
      </c>
      <c r="C87" s="306">
        <v>89301192</v>
      </c>
      <c r="D87" s="351" t="s">
        <v>647</v>
      </c>
      <c r="E87" s="352" t="s">
        <v>411</v>
      </c>
      <c r="F87" s="306" t="s">
        <v>401</v>
      </c>
      <c r="G87" s="306" t="s">
        <v>434</v>
      </c>
      <c r="H87" s="306" t="s">
        <v>648</v>
      </c>
      <c r="I87" s="306" t="s">
        <v>635</v>
      </c>
      <c r="J87" s="306" t="s">
        <v>636</v>
      </c>
      <c r="K87" s="306" t="s">
        <v>637</v>
      </c>
      <c r="L87" s="307">
        <v>56.95</v>
      </c>
      <c r="M87" s="307">
        <v>170.85000000000002</v>
      </c>
      <c r="N87" s="306">
        <v>3</v>
      </c>
      <c r="O87" s="353">
        <v>0.5</v>
      </c>
      <c r="P87" s="307">
        <v>170.85000000000002</v>
      </c>
      <c r="Q87" s="333">
        <v>1</v>
      </c>
      <c r="R87" s="306">
        <v>3</v>
      </c>
      <c r="S87" s="333">
        <v>1</v>
      </c>
      <c r="T87" s="353">
        <v>0.5</v>
      </c>
      <c r="U87" s="334">
        <v>1</v>
      </c>
    </row>
    <row r="88" spans="1:21" ht="14.4" customHeight="1" x14ac:dyDescent="0.3">
      <c r="A88" s="305">
        <v>19</v>
      </c>
      <c r="B88" s="306" t="s">
        <v>339</v>
      </c>
      <c r="C88" s="306">
        <v>89301192</v>
      </c>
      <c r="D88" s="351" t="s">
        <v>647</v>
      </c>
      <c r="E88" s="352" t="s">
        <v>411</v>
      </c>
      <c r="F88" s="306" t="s">
        <v>401</v>
      </c>
      <c r="G88" s="306" t="s">
        <v>434</v>
      </c>
      <c r="H88" s="306" t="s">
        <v>648</v>
      </c>
      <c r="I88" s="306" t="s">
        <v>638</v>
      </c>
      <c r="J88" s="306" t="s">
        <v>436</v>
      </c>
      <c r="K88" s="306" t="s">
        <v>639</v>
      </c>
      <c r="L88" s="307">
        <v>75.86</v>
      </c>
      <c r="M88" s="307">
        <v>227.57999999999998</v>
      </c>
      <c r="N88" s="306">
        <v>3</v>
      </c>
      <c r="O88" s="353">
        <v>0.5</v>
      </c>
      <c r="P88" s="307"/>
      <c r="Q88" s="333">
        <v>0</v>
      </c>
      <c r="R88" s="306"/>
      <c r="S88" s="333">
        <v>0</v>
      </c>
      <c r="T88" s="353"/>
      <c r="U88" s="334">
        <v>0</v>
      </c>
    </row>
    <row r="89" spans="1:21" ht="14.4" customHeight="1" x14ac:dyDescent="0.3">
      <c r="A89" s="305">
        <v>19</v>
      </c>
      <c r="B89" s="306" t="s">
        <v>339</v>
      </c>
      <c r="C89" s="306">
        <v>89301192</v>
      </c>
      <c r="D89" s="351" t="s">
        <v>647</v>
      </c>
      <c r="E89" s="352" t="s">
        <v>412</v>
      </c>
      <c r="F89" s="306" t="s">
        <v>401</v>
      </c>
      <c r="G89" s="306" t="s">
        <v>640</v>
      </c>
      <c r="H89" s="306" t="s">
        <v>338</v>
      </c>
      <c r="I89" s="306" t="s">
        <v>641</v>
      </c>
      <c r="J89" s="306" t="s">
        <v>642</v>
      </c>
      <c r="K89" s="306"/>
      <c r="L89" s="307">
        <v>0</v>
      </c>
      <c r="M89" s="307">
        <v>0</v>
      </c>
      <c r="N89" s="306">
        <v>8</v>
      </c>
      <c r="O89" s="353">
        <v>3</v>
      </c>
      <c r="P89" s="307">
        <v>0</v>
      </c>
      <c r="Q89" s="333"/>
      <c r="R89" s="306">
        <v>1</v>
      </c>
      <c r="S89" s="333">
        <v>0.125</v>
      </c>
      <c r="T89" s="353">
        <v>1</v>
      </c>
      <c r="U89" s="334">
        <v>0.33333333333333331</v>
      </c>
    </row>
    <row r="90" spans="1:21" ht="14.4" customHeight="1" x14ac:dyDescent="0.3">
      <c r="A90" s="305">
        <v>19</v>
      </c>
      <c r="B90" s="306" t="s">
        <v>339</v>
      </c>
      <c r="C90" s="306">
        <v>89301192</v>
      </c>
      <c r="D90" s="351" t="s">
        <v>647</v>
      </c>
      <c r="E90" s="352" t="s">
        <v>412</v>
      </c>
      <c r="F90" s="306" t="s">
        <v>401</v>
      </c>
      <c r="G90" s="306" t="s">
        <v>619</v>
      </c>
      <c r="H90" s="306" t="s">
        <v>338</v>
      </c>
      <c r="I90" s="306" t="s">
        <v>620</v>
      </c>
      <c r="J90" s="306" t="s">
        <v>621</v>
      </c>
      <c r="K90" s="306" t="s">
        <v>622</v>
      </c>
      <c r="L90" s="307">
        <v>526.17999999999995</v>
      </c>
      <c r="M90" s="307">
        <v>2104.7199999999998</v>
      </c>
      <c r="N90" s="306">
        <v>4</v>
      </c>
      <c r="O90" s="353">
        <v>1.5</v>
      </c>
      <c r="P90" s="307">
        <v>526.17999999999995</v>
      </c>
      <c r="Q90" s="333">
        <v>0.25</v>
      </c>
      <c r="R90" s="306">
        <v>1</v>
      </c>
      <c r="S90" s="333">
        <v>0.25</v>
      </c>
      <c r="T90" s="353">
        <v>0.5</v>
      </c>
      <c r="U90" s="334">
        <v>0.33333333333333331</v>
      </c>
    </row>
    <row r="91" spans="1:21" ht="14.4" customHeight="1" x14ac:dyDescent="0.3">
      <c r="A91" s="305">
        <v>19</v>
      </c>
      <c r="B91" s="306" t="s">
        <v>339</v>
      </c>
      <c r="C91" s="306">
        <v>89301192</v>
      </c>
      <c r="D91" s="351" t="s">
        <v>647</v>
      </c>
      <c r="E91" s="352" t="s">
        <v>412</v>
      </c>
      <c r="F91" s="306" t="s">
        <v>401</v>
      </c>
      <c r="G91" s="306" t="s">
        <v>568</v>
      </c>
      <c r="H91" s="306" t="s">
        <v>338</v>
      </c>
      <c r="I91" s="306" t="s">
        <v>569</v>
      </c>
      <c r="J91" s="306" t="s">
        <v>570</v>
      </c>
      <c r="K91" s="306" t="s">
        <v>571</v>
      </c>
      <c r="L91" s="307">
        <v>0</v>
      </c>
      <c r="M91" s="307">
        <v>0</v>
      </c>
      <c r="N91" s="306">
        <v>10</v>
      </c>
      <c r="O91" s="353">
        <v>5</v>
      </c>
      <c r="P91" s="307">
        <v>0</v>
      </c>
      <c r="Q91" s="333"/>
      <c r="R91" s="306">
        <v>4</v>
      </c>
      <c r="S91" s="333">
        <v>0.4</v>
      </c>
      <c r="T91" s="353">
        <v>1.5</v>
      </c>
      <c r="U91" s="334">
        <v>0.3</v>
      </c>
    </row>
    <row r="92" spans="1:21" ht="14.4" customHeight="1" x14ac:dyDescent="0.3">
      <c r="A92" s="305">
        <v>19</v>
      </c>
      <c r="B92" s="306" t="s">
        <v>339</v>
      </c>
      <c r="C92" s="306">
        <v>89301192</v>
      </c>
      <c r="D92" s="351" t="s">
        <v>647</v>
      </c>
      <c r="E92" s="352" t="s">
        <v>412</v>
      </c>
      <c r="F92" s="306" t="s">
        <v>401</v>
      </c>
      <c r="G92" s="306" t="s">
        <v>568</v>
      </c>
      <c r="H92" s="306" t="s">
        <v>338</v>
      </c>
      <c r="I92" s="306" t="s">
        <v>623</v>
      </c>
      <c r="J92" s="306" t="s">
        <v>570</v>
      </c>
      <c r="K92" s="306" t="s">
        <v>571</v>
      </c>
      <c r="L92" s="307">
        <v>0</v>
      </c>
      <c r="M92" s="307">
        <v>0</v>
      </c>
      <c r="N92" s="306">
        <v>8</v>
      </c>
      <c r="O92" s="353">
        <v>4.5</v>
      </c>
      <c r="P92" s="307"/>
      <c r="Q92" s="333"/>
      <c r="R92" s="306"/>
      <c r="S92" s="333">
        <v>0</v>
      </c>
      <c r="T92" s="353"/>
      <c r="U92" s="334">
        <v>0</v>
      </c>
    </row>
    <row r="93" spans="1:21" ht="14.4" customHeight="1" thickBot="1" x14ac:dyDescent="0.35">
      <c r="A93" s="311">
        <v>19</v>
      </c>
      <c r="B93" s="312" t="s">
        <v>339</v>
      </c>
      <c r="C93" s="312">
        <v>89301192</v>
      </c>
      <c r="D93" s="354" t="s">
        <v>647</v>
      </c>
      <c r="E93" s="355" t="s">
        <v>412</v>
      </c>
      <c r="F93" s="312" t="s">
        <v>401</v>
      </c>
      <c r="G93" s="312" t="s">
        <v>643</v>
      </c>
      <c r="H93" s="312" t="s">
        <v>338</v>
      </c>
      <c r="I93" s="312" t="s">
        <v>644</v>
      </c>
      <c r="J93" s="312" t="s">
        <v>645</v>
      </c>
      <c r="K93" s="312" t="s">
        <v>646</v>
      </c>
      <c r="L93" s="313">
        <v>0</v>
      </c>
      <c r="M93" s="313">
        <v>0</v>
      </c>
      <c r="N93" s="312">
        <v>1</v>
      </c>
      <c r="O93" s="356">
        <v>1</v>
      </c>
      <c r="P93" s="313"/>
      <c r="Q93" s="335"/>
      <c r="R93" s="312"/>
      <c r="S93" s="335">
        <v>0</v>
      </c>
      <c r="T93" s="356"/>
      <c r="U93" s="33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4" customWidth="1"/>
    <col min="3" max="3" width="5.5546875" style="87" customWidth="1"/>
    <col min="4" max="4" width="10" style="94" customWidth="1"/>
    <col min="5" max="5" width="5.5546875" style="87" customWidth="1"/>
    <col min="6" max="6" width="10" style="94" customWidth="1"/>
    <col min="7" max="7" width="8.88671875" style="65" customWidth="1"/>
    <col min="8" max="16384" width="8.88671875" style="65"/>
  </cols>
  <sheetData>
    <row r="1" spans="1:6" ht="18.600000000000001" customHeight="1" thickBot="1" x14ac:dyDescent="0.4">
      <c r="A1" s="219" t="s">
        <v>649</v>
      </c>
      <c r="B1" s="219"/>
      <c r="C1" s="219"/>
      <c r="D1" s="219"/>
      <c r="E1" s="219"/>
      <c r="F1" s="219"/>
    </row>
    <row r="2" spans="1:6" ht="14.4" customHeight="1" thickBot="1" x14ac:dyDescent="0.35">
      <c r="A2" s="262" t="s">
        <v>186</v>
      </c>
      <c r="B2" s="89"/>
      <c r="C2" s="90"/>
      <c r="D2" s="91"/>
      <c r="E2" s="90"/>
      <c r="F2" s="91"/>
    </row>
    <row r="3" spans="1:6" ht="14.4" customHeight="1" thickBot="1" x14ac:dyDescent="0.35">
      <c r="A3" s="160"/>
      <c r="B3" s="220" t="s">
        <v>158</v>
      </c>
      <c r="C3" s="221"/>
      <c r="D3" s="222" t="s">
        <v>157</v>
      </c>
      <c r="E3" s="221"/>
      <c r="F3" s="120" t="s">
        <v>6</v>
      </c>
    </row>
    <row r="4" spans="1:6" ht="14.4" customHeight="1" thickBot="1" x14ac:dyDescent="0.35">
      <c r="A4" s="357" t="s">
        <v>179</v>
      </c>
      <c r="B4" s="358" t="s">
        <v>17</v>
      </c>
      <c r="C4" s="359" t="s">
        <v>5</v>
      </c>
      <c r="D4" s="358" t="s">
        <v>17</v>
      </c>
      <c r="E4" s="359" t="s">
        <v>5</v>
      </c>
      <c r="F4" s="360" t="s">
        <v>17</v>
      </c>
    </row>
    <row r="5" spans="1:6" ht="14.4" customHeight="1" x14ac:dyDescent="0.3">
      <c r="A5" s="368" t="s">
        <v>407</v>
      </c>
      <c r="B5" s="303">
        <v>333.31</v>
      </c>
      <c r="C5" s="331">
        <v>8.7810211286158388E-2</v>
      </c>
      <c r="D5" s="303">
        <v>3462.49</v>
      </c>
      <c r="E5" s="331">
        <v>0.9121897887138416</v>
      </c>
      <c r="F5" s="304">
        <v>3795.7999999999997</v>
      </c>
    </row>
    <row r="6" spans="1:6" ht="14.4" customHeight="1" x14ac:dyDescent="0.3">
      <c r="A6" s="369" t="s">
        <v>411</v>
      </c>
      <c r="B6" s="309"/>
      <c r="C6" s="333">
        <v>0</v>
      </c>
      <c r="D6" s="309">
        <v>1144.96</v>
      </c>
      <c r="E6" s="333">
        <v>1</v>
      </c>
      <c r="F6" s="310">
        <v>1144.96</v>
      </c>
    </row>
    <row r="7" spans="1:6" ht="14.4" customHeight="1" x14ac:dyDescent="0.3">
      <c r="A7" s="369" t="s">
        <v>410</v>
      </c>
      <c r="B7" s="309">
        <v>1652.88</v>
      </c>
      <c r="C7" s="333">
        <v>0.65075809175843424</v>
      </c>
      <c r="D7" s="309">
        <v>887.05</v>
      </c>
      <c r="E7" s="333">
        <v>0.34924190824156565</v>
      </c>
      <c r="F7" s="310">
        <v>2539.9300000000003</v>
      </c>
    </row>
    <row r="8" spans="1:6" ht="14.4" customHeight="1" x14ac:dyDescent="0.3">
      <c r="A8" s="369" t="s">
        <v>406</v>
      </c>
      <c r="B8" s="309"/>
      <c r="C8" s="333">
        <v>0</v>
      </c>
      <c r="D8" s="309">
        <v>842.86999999999989</v>
      </c>
      <c r="E8" s="333">
        <v>1</v>
      </c>
      <c r="F8" s="310">
        <v>842.86999999999989</v>
      </c>
    </row>
    <row r="9" spans="1:6" ht="14.4" customHeight="1" x14ac:dyDescent="0.3">
      <c r="A9" s="369" t="s">
        <v>405</v>
      </c>
      <c r="B9" s="309"/>
      <c r="C9" s="333">
        <v>0</v>
      </c>
      <c r="D9" s="309">
        <v>399.92</v>
      </c>
      <c r="E9" s="333">
        <v>1</v>
      </c>
      <c r="F9" s="310">
        <v>399.92</v>
      </c>
    </row>
    <row r="10" spans="1:6" ht="14.4" customHeight="1" x14ac:dyDescent="0.3">
      <c r="A10" s="369" t="s">
        <v>409</v>
      </c>
      <c r="B10" s="309">
        <v>180.06</v>
      </c>
      <c r="C10" s="333">
        <v>0.51684941730294509</v>
      </c>
      <c r="D10" s="309">
        <v>168.32</v>
      </c>
      <c r="E10" s="333">
        <v>0.48315058269705491</v>
      </c>
      <c r="F10" s="310">
        <v>348.38</v>
      </c>
    </row>
    <row r="11" spans="1:6" ht="14.4" customHeight="1" thickBot="1" x14ac:dyDescent="0.35">
      <c r="A11" s="370" t="s">
        <v>408</v>
      </c>
      <c r="B11" s="361">
        <v>2192</v>
      </c>
      <c r="C11" s="362">
        <v>0.94224858684204871</v>
      </c>
      <c r="D11" s="361">
        <v>134.35</v>
      </c>
      <c r="E11" s="362">
        <v>5.7751413157951299E-2</v>
      </c>
      <c r="F11" s="363">
        <v>2326.35</v>
      </c>
    </row>
    <row r="12" spans="1:6" ht="14.4" customHeight="1" thickBot="1" x14ac:dyDescent="0.35">
      <c r="A12" s="364" t="s">
        <v>6</v>
      </c>
      <c r="B12" s="365">
        <v>4358.25</v>
      </c>
      <c r="C12" s="366">
        <v>0.38236266922613288</v>
      </c>
      <c r="D12" s="365">
        <v>7039.96</v>
      </c>
      <c r="E12" s="366">
        <v>0.61763733077386718</v>
      </c>
      <c r="F12" s="367">
        <v>11398.21</v>
      </c>
    </row>
    <row r="13" spans="1:6" ht="14.4" customHeight="1" thickBot="1" x14ac:dyDescent="0.35"/>
    <row r="14" spans="1:6" ht="14.4" customHeight="1" x14ac:dyDescent="0.3">
      <c r="A14" s="368" t="s">
        <v>650</v>
      </c>
      <c r="B14" s="303"/>
      <c r="C14" s="331">
        <v>0</v>
      </c>
      <c r="D14" s="303">
        <v>1599.68</v>
      </c>
      <c r="E14" s="331">
        <v>1</v>
      </c>
      <c r="F14" s="304">
        <v>1599.68</v>
      </c>
    </row>
    <row r="15" spans="1:6" ht="14.4" customHeight="1" x14ac:dyDescent="0.3">
      <c r="A15" s="369" t="s">
        <v>651</v>
      </c>
      <c r="B15" s="309"/>
      <c r="C15" s="333">
        <v>0</v>
      </c>
      <c r="D15" s="309">
        <v>887.05</v>
      </c>
      <c r="E15" s="333">
        <v>1</v>
      </c>
      <c r="F15" s="310">
        <v>887.05</v>
      </c>
    </row>
    <row r="16" spans="1:6" ht="14.4" customHeight="1" x14ac:dyDescent="0.3">
      <c r="A16" s="369" t="s">
        <v>652</v>
      </c>
      <c r="B16" s="309"/>
      <c r="C16" s="333">
        <v>0</v>
      </c>
      <c r="D16" s="309">
        <v>862.48</v>
      </c>
      <c r="E16" s="333">
        <v>1</v>
      </c>
      <c r="F16" s="310">
        <v>862.48</v>
      </c>
    </row>
    <row r="17" spans="1:6" ht="14.4" customHeight="1" x14ac:dyDescent="0.3">
      <c r="A17" s="369" t="s">
        <v>653</v>
      </c>
      <c r="B17" s="309"/>
      <c r="C17" s="333">
        <v>0</v>
      </c>
      <c r="D17" s="309">
        <v>826.44</v>
      </c>
      <c r="E17" s="333">
        <v>1</v>
      </c>
      <c r="F17" s="310">
        <v>826.44</v>
      </c>
    </row>
    <row r="18" spans="1:6" ht="14.4" customHeight="1" x14ac:dyDescent="0.3">
      <c r="A18" s="369" t="s">
        <v>654</v>
      </c>
      <c r="B18" s="309"/>
      <c r="C18" s="333">
        <v>0</v>
      </c>
      <c r="D18" s="309">
        <v>794.55000000000007</v>
      </c>
      <c r="E18" s="333">
        <v>1</v>
      </c>
      <c r="F18" s="310">
        <v>794.55000000000007</v>
      </c>
    </row>
    <row r="19" spans="1:6" ht="14.4" customHeight="1" x14ac:dyDescent="0.3">
      <c r="A19" s="369" t="s">
        <v>655</v>
      </c>
      <c r="B19" s="309"/>
      <c r="C19" s="333">
        <v>0</v>
      </c>
      <c r="D19" s="309">
        <v>716.43</v>
      </c>
      <c r="E19" s="333">
        <v>1</v>
      </c>
      <c r="F19" s="310">
        <v>716.43</v>
      </c>
    </row>
    <row r="20" spans="1:6" ht="14.4" customHeight="1" x14ac:dyDescent="0.3">
      <c r="A20" s="369" t="s">
        <v>656</v>
      </c>
      <c r="B20" s="309"/>
      <c r="C20" s="333">
        <v>0</v>
      </c>
      <c r="D20" s="309">
        <v>433.11</v>
      </c>
      <c r="E20" s="333">
        <v>1</v>
      </c>
      <c r="F20" s="310">
        <v>433.11</v>
      </c>
    </row>
    <row r="21" spans="1:6" ht="14.4" customHeight="1" x14ac:dyDescent="0.3">
      <c r="A21" s="369" t="s">
        <v>657</v>
      </c>
      <c r="B21" s="309">
        <v>333.31</v>
      </c>
      <c r="C21" s="333">
        <v>0.5</v>
      </c>
      <c r="D21" s="309">
        <v>333.31</v>
      </c>
      <c r="E21" s="333">
        <v>0.5</v>
      </c>
      <c r="F21" s="310">
        <v>666.62</v>
      </c>
    </row>
    <row r="22" spans="1:6" ht="14.4" customHeight="1" x14ac:dyDescent="0.3">
      <c r="A22" s="369" t="s">
        <v>658</v>
      </c>
      <c r="B22" s="309"/>
      <c r="C22" s="333">
        <v>0</v>
      </c>
      <c r="D22" s="309">
        <v>252.48</v>
      </c>
      <c r="E22" s="333">
        <v>1</v>
      </c>
      <c r="F22" s="310">
        <v>252.48</v>
      </c>
    </row>
    <row r="23" spans="1:6" ht="14.4" customHeight="1" x14ac:dyDescent="0.3">
      <c r="A23" s="369" t="s">
        <v>659</v>
      </c>
      <c r="B23" s="309">
        <v>180.06</v>
      </c>
      <c r="C23" s="333">
        <v>0.47366759614878728</v>
      </c>
      <c r="D23" s="309">
        <v>200.08</v>
      </c>
      <c r="E23" s="333">
        <v>0.52633240385121272</v>
      </c>
      <c r="F23" s="310">
        <v>380.14</v>
      </c>
    </row>
    <row r="24" spans="1:6" ht="14.4" customHeight="1" x14ac:dyDescent="0.3">
      <c r="A24" s="369" t="s">
        <v>660</v>
      </c>
      <c r="B24" s="309"/>
      <c r="C24" s="333">
        <v>0</v>
      </c>
      <c r="D24" s="309">
        <v>83.78</v>
      </c>
      <c r="E24" s="333">
        <v>1</v>
      </c>
      <c r="F24" s="310">
        <v>83.78</v>
      </c>
    </row>
    <row r="25" spans="1:6" ht="14.4" customHeight="1" x14ac:dyDescent="0.3">
      <c r="A25" s="369" t="s">
        <v>661</v>
      </c>
      <c r="B25" s="309"/>
      <c r="C25" s="333">
        <v>0</v>
      </c>
      <c r="D25" s="309">
        <v>50.57</v>
      </c>
      <c r="E25" s="333">
        <v>1</v>
      </c>
      <c r="F25" s="310">
        <v>50.57</v>
      </c>
    </row>
    <row r="26" spans="1:6" ht="14.4" customHeight="1" x14ac:dyDescent="0.3">
      <c r="A26" s="369" t="s">
        <v>662</v>
      </c>
      <c r="B26" s="309">
        <v>506.16</v>
      </c>
      <c r="C26" s="333">
        <v>1</v>
      </c>
      <c r="D26" s="309"/>
      <c r="E26" s="333">
        <v>0</v>
      </c>
      <c r="F26" s="310">
        <v>506.16</v>
      </c>
    </row>
    <row r="27" spans="1:6" ht="14.4" customHeight="1" x14ac:dyDescent="0.3">
      <c r="A27" s="369" t="s">
        <v>663</v>
      </c>
      <c r="B27" s="309">
        <v>0</v>
      </c>
      <c r="C27" s="333"/>
      <c r="D27" s="309"/>
      <c r="E27" s="333"/>
      <c r="F27" s="310">
        <v>0</v>
      </c>
    </row>
    <row r="28" spans="1:6" ht="14.4" customHeight="1" x14ac:dyDescent="0.3">
      <c r="A28" s="369" t="s">
        <v>664</v>
      </c>
      <c r="B28" s="309">
        <v>1492.58</v>
      </c>
      <c r="C28" s="333">
        <v>1</v>
      </c>
      <c r="D28" s="309"/>
      <c r="E28" s="333">
        <v>0</v>
      </c>
      <c r="F28" s="310">
        <v>1492.58</v>
      </c>
    </row>
    <row r="29" spans="1:6" ht="14.4" customHeight="1" x14ac:dyDescent="0.3">
      <c r="A29" s="369" t="s">
        <v>665</v>
      </c>
      <c r="B29" s="309">
        <v>1652.88</v>
      </c>
      <c r="C29" s="333">
        <v>1</v>
      </c>
      <c r="D29" s="309"/>
      <c r="E29" s="333">
        <v>0</v>
      </c>
      <c r="F29" s="310">
        <v>1652.88</v>
      </c>
    </row>
    <row r="30" spans="1:6" ht="14.4" customHeight="1" x14ac:dyDescent="0.3">
      <c r="A30" s="369" t="s">
        <v>666</v>
      </c>
      <c r="B30" s="309">
        <v>193.26</v>
      </c>
      <c r="C30" s="333">
        <v>1</v>
      </c>
      <c r="D30" s="309"/>
      <c r="E30" s="333">
        <v>0</v>
      </c>
      <c r="F30" s="310">
        <v>193.26</v>
      </c>
    </row>
    <row r="31" spans="1:6" ht="14.4" customHeight="1" thickBot="1" x14ac:dyDescent="0.35">
      <c r="A31" s="370" t="s">
        <v>667</v>
      </c>
      <c r="B31" s="361">
        <v>0</v>
      </c>
      <c r="C31" s="362"/>
      <c r="D31" s="361"/>
      <c r="E31" s="362"/>
      <c r="F31" s="363">
        <v>0</v>
      </c>
    </row>
    <row r="32" spans="1:6" ht="14.4" customHeight="1" thickBot="1" x14ac:dyDescent="0.35">
      <c r="A32" s="364" t="s">
        <v>6</v>
      </c>
      <c r="B32" s="365">
        <v>4358.25</v>
      </c>
      <c r="C32" s="366">
        <v>0.38236266922613288</v>
      </c>
      <c r="D32" s="365">
        <v>7039.9599999999991</v>
      </c>
      <c r="E32" s="366">
        <v>0.61763733077386707</v>
      </c>
      <c r="F32" s="367">
        <v>11398.21</v>
      </c>
    </row>
  </sheetData>
  <mergeCells count="3">
    <mergeCell ref="A1:F1"/>
    <mergeCell ref="B3:C3"/>
    <mergeCell ref="D3:E3"/>
  </mergeCells>
  <conditionalFormatting sqref="C5:C1048576">
    <cfRule type="cellIs" dxfId="22" priority="10" stopIfTrue="1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5" customWidth="1"/>
    <col min="2" max="2" width="8.88671875" style="65" bestFit="1" customWidth="1"/>
    <col min="3" max="3" width="7" style="65" bestFit="1" customWidth="1"/>
    <col min="4" max="5" width="22.21875" style="65" customWidth="1"/>
    <col min="6" max="6" width="6.6640625" style="94" customWidth="1"/>
    <col min="7" max="7" width="8.88671875" style="94" customWidth="1"/>
    <col min="8" max="8" width="6.77734375" style="87" customWidth="1"/>
    <col min="9" max="9" width="6.6640625" style="94" customWidth="1"/>
    <col min="10" max="10" width="8.88671875" style="94" customWidth="1"/>
    <col min="11" max="11" width="6.77734375" style="87" customWidth="1"/>
    <col min="12" max="12" width="6.6640625" style="94" customWidth="1"/>
    <col min="13" max="13" width="8.88671875" style="94" customWidth="1"/>
    <col min="14" max="16384" width="8.88671875" style="65"/>
  </cols>
  <sheetData>
    <row r="1" spans="1:13" ht="18.600000000000001" customHeight="1" thickBot="1" x14ac:dyDescent="0.4">
      <c r="A1" s="219" t="s">
        <v>164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185"/>
      <c r="M1" s="185"/>
    </row>
    <row r="2" spans="1:13" ht="14.4" customHeight="1" thickBot="1" x14ac:dyDescent="0.35">
      <c r="A2" s="262" t="s">
        <v>186</v>
      </c>
      <c r="B2" s="92"/>
      <c r="C2" s="92"/>
      <c r="D2" s="92"/>
      <c r="E2" s="92"/>
      <c r="F2" s="93"/>
      <c r="G2" s="93"/>
      <c r="H2" s="161"/>
      <c r="I2" s="93"/>
      <c r="J2" s="93"/>
      <c r="K2" s="161"/>
      <c r="L2" s="93"/>
    </row>
    <row r="3" spans="1:13" ht="14.4" customHeight="1" thickBot="1" x14ac:dyDescent="0.35">
      <c r="E3" s="119" t="s">
        <v>156</v>
      </c>
      <c r="F3" s="52">
        <f>SUBTOTAL(9,F6:F1048576)</f>
        <v>18</v>
      </c>
      <c r="G3" s="52">
        <f>SUBTOTAL(9,G6:G1048576)</f>
        <v>4358.25</v>
      </c>
      <c r="H3" s="53">
        <f>IF(M3=0,0,G3/M3)</f>
        <v>0.38236266922613288</v>
      </c>
      <c r="I3" s="52">
        <f>SUBTOTAL(9,I6:I1048576)</f>
        <v>36</v>
      </c>
      <c r="J3" s="52">
        <f>SUBTOTAL(9,J6:J1048576)</f>
        <v>7039.96</v>
      </c>
      <c r="K3" s="53">
        <f>IF(M3=0,0,J3/M3)</f>
        <v>0.61763733077386718</v>
      </c>
      <c r="L3" s="52">
        <f>SUBTOTAL(9,L6:L1048576)</f>
        <v>54</v>
      </c>
      <c r="M3" s="54">
        <f>SUBTOTAL(9,M6:M1048576)</f>
        <v>11398.21</v>
      </c>
    </row>
    <row r="4" spans="1:13" ht="14.4" customHeight="1" thickBot="1" x14ac:dyDescent="0.35">
      <c r="A4" s="50"/>
      <c r="B4" s="50"/>
      <c r="C4" s="50"/>
      <c r="D4" s="50"/>
      <c r="E4" s="51"/>
      <c r="F4" s="223" t="s">
        <v>158</v>
      </c>
      <c r="G4" s="224"/>
      <c r="H4" s="225"/>
      <c r="I4" s="226" t="s">
        <v>157</v>
      </c>
      <c r="J4" s="224"/>
      <c r="K4" s="225"/>
      <c r="L4" s="227" t="s">
        <v>6</v>
      </c>
      <c r="M4" s="228"/>
    </row>
    <row r="5" spans="1:13" ht="14.4" customHeight="1" thickBot="1" x14ac:dyDescent="0.35">
      <c r="A5" s="357" t="s">
        <v>163</v>
      </c>
      <c r="B5" s="371" t="s">
        <v>159</v>
      </c>
      <c r="C5" s="371" t="s">
        <v>93</v>
      </c>
      <c r="D5" s="371" t="s">
        <v>160</v>
      </c>
      <c r="E5" s="371" t="s">
        <v>161</v>
      </c>
      <c r="F5" s="372" t="s">
        <v>32</v>
      </c>
      <c r="G5" s="372" t="s">
        <v>17</v>
      </c>
      <c r="H5" s="359" t="s">
        <v>162</v>
      </c>
      <c r="I5" s="358" t="s">
        <v>32</v>
      </c>
      <c r="J5" s="372" t="s">
        <v>17</v>
      </c>
      <c r="K5" s="359" t="s">
        <v>162</v>
      </c>
      <c r="L5" s="358" t="s">
        <v>32</v>
      </c>
      <c r="M5" s="373" t="s">
        <v>17</v>
      </c>
    </row>
    <row r="6" spans="1:13" ht="14.4" customHeight="1" x14ac:dyDescent="0.3">
      <c r="A6" s="299" t="s">
        <v>405</v>
      </c>
      <c r="B6" s="300" t="s">
        <v>668</v>
      </c>
      <c r="C6" s="300" t="s">
        <v>422</v>
      </c>
      <c r="D6" s="300" t="s">
        <v>423</v>
      </c>
      <c r="E6" s="300" t="s">
        <v>424</v>
      </c>
      <c r="F6" s="303"/>
      <c r="G6" s="303"/>
      <c r="H6" s="331">
        <v>0</v>
      </c>
      <c r="I6" s="303">
        <v>1</v>
      </c>
      <c r="J6" s="303">
        <v>399.92</v>
      </c>
      <c r="K6" s="331">
        <v>1</v>
      </c>
      <c r="L6" s="303">
        <v>1</v>
      </c>
      <c r="M6" s="304">
        <v>399.92</v>
      </c>
    </row>
    <row r="7" spans="1:13" ht="14.4" customHeight="1" x14ac:dyDescent="0.3">
      <c r="A7" s="305" t="s">
        <v>406</v>
      </c>
      <c r="B7" s="306" t="s">
        <v>669</v>
      </c>
      <c r="C7" s="306" t="s">
        <v>435</v>
      </c>
      <c r="D7" s="306" t="s">
        <v>436</v>
      </c>
      <c r="E7" s="306" t="s">
        <v>437</v>
      </c>
      <c r="F7" s="309"/>
      <c r="G7" s="309"/>
      <c r="H7" s="333">
        <v>0</v>
      </c>
      <c r="I7" s="309">
        <v>1</v>
      </c>
      <c r="J7" s="309">
        <v>126.44</v>
      </c>
      <c r="K7" s="333">
        <v>1</v>
      </c>
      <c r="L7" s="309">
        <v>1</v>
      </c>
      <c r="M7" s="310">
        <v>126.44</v>
      </c>
    </row>
    <row r="8" spans="1:13" ht="14.4" customHeight="1" x14ac:dyDescent="0.3">
      <c r="A8" s="305" t="s">
        <v>406</v>
      </c>
      <c r="B8" s="306" t="s">
        <v>670</v>
      </c>
      <c r="C8" s="306" t="s">
        <v>439</v>
      </c>
      <c r="D8" s="306" t="s">
        <v>440</v>
      </c>
      <c r="E8" s="306" t="s">
        <v>441</v>
      </c>
      <c r="F8" s="309"/>
      <c r="G8" s="309"/>
      <c r="H8" s="333">
        <v>0</v>
      </c>
      <c r="I8" s="309">
        <v>1</v>
      </c>
      <c r="J8" s="309">
        <v>716.43</v>
      </c>
      <c r="K8" s="333">
        <v>1</v>
      </c>
      <c r="L8" s="309">
        <v>1</v>
      </c>
      <c r="M8" s="310">
        <v>716.43</v>
      </c>
    </row>
    <row r="9" spans="1:13" ht="14.4" customHeight="1" x14ac:dyDescent="0.3">
      <c r="A9" s="305" t="s">
        <v>407</v>
      </c>
      <c r="B9" s="306" t="s">
        <v>671</v>
      </c>
      <c r="C9" s="306" t="s">
        <v>489</v>
      </c>
      <c r="D9" s="306" t="s">
        <v>490</v>
      </c>
      <c r="E9" s="306" t="s">
        <v>491</v>
      </c>
      <c r="F9" s="309"/>
      <c r="G9" s="309"/>
      <c r="H9" s="333">
        <v>0</v>
      </c>
      <c r="I9" s="309">
        <v>2</v>
      </c>
      <c r="J9" s="309">
        <v>200.08</v>
      </c>
      <c r="K9" s="333">
        <v>1</v>
      </c>
      <c r="L9" s="309">
        <v>2</v>
      </c>
      <c r="M9" s="310">
        <v>200.08</v>
      </c>
    </row>
    <row r="10" spans="1:13" ht="14.4" customHeight="1" x14ac:dyDescent="0.3">
      <c r="A10" s="305" t="s">
        <v>407</v>
      </c>
      <c r="B10" s="306" t="s">
        <v>672</v>
      </c>
      <c r="C10" s="306" t="s">
        <v>443</v>
      </c>
      <c r="D10" s="306" t="s">
        <v>444</v>
      </c>
      <c r="E10" s="306" t="s">
        <v>445</v>
      </c>
      <c r="F10" s="309"/>
      <c r="G10" s="309"/>
      <c r="H10" s="333">
        <v>0</v>
      </c>
      <c r="I10" s="309">
        <v>2</v>
      </c>
      <c r="J10" s="309">
        <v>162.41999999999999</v>
      </c>
      <c r="K10" s="333">
        <v>1</v>
      </c>
      <c r="L10" s="309">
        <v>2</v>
      </c>
      <c r="M10" s="310">
        <v>162.41999999999999</v>
      </c>
    </row>
    <row r="11" spans="1:13" ht="14.4" customHeight="1" x14ac:dyDescent="0.3">
      <c r="A11" s="305" t="s">
        <v>407</v>
      </c>
      <c r="B11" s="306" t="s">
        <v>672</v>
      </c>
      <c r="C11" s="306" t="s">
        <v>446</v>
      </c>
      <c r="D11" s="306" t="s">
        <v>444</v>
      </c>
      <c r="E11" s="306" t="s">
        <v>447</v>
      </c>
      <c r="F11" s="309"/>
      <c r="G11" s="309"/>
      <c r="H11" s="333">
        <v>0</v>
      </c>
      <c r="I11" s="309">
        <v>1</v>
      </c>
      <c r="J11" s="309">
        <v>270.69</v>
      </c>
      <c r="K11" s="333">
        <v>1</v>
      </c>
      <c r="L11" s="309">
        <v>1</v>
      </c>
      <c r="M11" s="310">
        <v>270.69</v>
      </c>
    </row>
    <row r="12" spans="1:13" ht="14.4" customHeight="1" x14ac:dyDescent="0.3">
      <c r="A12" s="305" t="s">
        <v>407</v>
      </c>
      <c r="B12" s="306" t="s">
        <v>669</v>
      </c>
      <c r="C12" s="306" t="s">
        <v>503</v>
      </c>
      <c r="D12" s="306" t="s">
        <v>504</v>
      </c>
      <c r="E12" s="306" t="s">
        <v>445</v>
      </c>
      <c r="F12" s="309"/>
      <c r="G12" s="309"/>
      <c r="H12" s="333">
        <v>0</v>
      </c>
      <c r="I12" s="309">
        <v>2</v>
      </c>
      <c r="J12" s="309">
        <v>269.68</v>
      </c>
      <c r="K12" s="333">
        <v>1</v>
      </c>
      <c r="L12" s="309">
        <v>2</v>
      </c>
      <c r="M12" s="310">
        <v>269.68</v>
      </c>
    </row>
    <row r="13" spans="1:13" ht="14.4" customHeight="1" x14ac:dyDescent="0.3">
      <c r="A13" s="305" t="s">
        <v>407</v>
      </c>
      <c r="B13" s="306" t="s">
        <v>673</v>
      </c>
      <c r="C13" s="306" t="s">
        <v>479</v>
      </c>
      <c r="D13" s="306" t="s">
        <v>480</v>
      </c>
      <c r="E13" s="306" t="s">
        <v>481</v>
      </c>
      <c r="F13" s="309"/>
      <c r="G13" s="309"/>
      <c r="H13" s="333">
        <v>0</v>
      </c>
      <c r="I13" s="309">
        <v>2</v>
      </c>
      <c r="J13" s="309">
        <v>646.86</v>
      </c>
      <c r="K13" s="333">
        <v>1</v>
      </c>
      <c r="L13" s="309">
        <v>2</v>
      </c>
      <c r="M13" s="310">
        <v>646.86</v>
      </c>
    </row>
    <row r="14" spans="1:13" ht="14.4" customHeight="1" x14ac:dyDescent="0.3">
      <c r="A14" s="305" t="s">
        <v>407</v>
      </c>
      <c r="B14" s="306" t="s">
        <v>673</v>
      </c>
      <c r="C14" s="306" t="s">
        <v>482</v>
      </c>
      <c r="D14" s="306" t="s">
        <v>480</v>
      </c>
      <c r="E14" s="306" t="s">
        <v>483</v>
      </c>
      <c r="F14" s="309"/>
      <c r="G14" s="309"/>
      <c r="H14" s="333">
        <v>0</v>
      </c>
      <c r="I14" s="309">
        <v>2</v>
      </c>
      <c r="J14" s="309">
        <v>215.62</v>
      </c>
      <c r="K14" s="333">
        <v>1</v>
      </c>
      <c r="L14" s="309">
        <v>2</v>
      </c>
      <c r="M14" s="310">
        <v>215.62</v>
      </c>
    </row>
    <row r="15" spans="1:13" ht="14.4" customHeight="1" x14ac:dyDescent="0.3">
      <c r="A15" s="305" t="s">
        <v>407</v>
      </c>
      <c r="B15" s="306" t="s">
        <v>674</v>
      </c>
      <c r="C15" s="306" t="s">
        <v>449</v>
      </c>
      <c r="D15" s="306" t="s">
        <v>450</v>
      </c>
      <c r="E15" s="306" t="s">
        <v>451</v>
      </c>
      <c r="F15" s="309">
        <v>1</v>
      </c>
      <c r="G15" s="309">
        <v>333.31</v>
      </c>
      <c r="H15" s="333">
        <v>1</v>
      </c>
      <c r="I15" s="309"/>
      <c r="J15" s="309"/>
      <c r="K15" s="333">
        <v>0</v>
      </c>
      <c r="L15" s="309">
        <v>1</v>
      </c>
      <c r="M15" s="310">
        <v>333.31</v>
      </c>
    </row>
    <row r="16" spans="1:13" ht="14.4" customHeight="1" x14ac:dyDescent="0.3">
      <c r="A16" s="305" t="s">
        <v>407</v>
      </c>
      <c r="B16" s="306" t="s">
        <v>668</v>
      </c>
      <c r="C16" s="306" t="s">
        <v>422</v>
      </c>
      <c r="D16" s="306" t="s">
        <v>423</v>
      </c>
      <c r="E16" s="306" t="s">
        <v>424</v>
      </c>
      <c r="F16" s="309"/>
      <c r="G16" s="309"/>
      <c r="H16" s="333">
        <v>0</v>
      </c>
      <c r="I16" s="309">
        <v>3</v>
      </c>
      <c r="J16" s="309">
        <v>1199.76</v>
      </c>
      <c r="K16" s="333">
        <v>1</v>
      </c>
      <c r="L16" s="309">
        <v>3</v>
      </c>
      <c r="M16" s="310">
        <v>1199.76</v>
      </c>
    </row>
    <row r="17" spans="1:13" ht="14.4" customHeight="1" x14ac:dyDescent="0.3">
      <c r="A17" s="305" t="s">
        <v>407</v>
      </c>
      <c r="B17" s="306" t="s">
        <v>675</v>
      </c>
      <c r="C17" s="306" t="s">
        <v>506</v>
      </c>
      <c r="D17" s="306" t="s">
        <v>507</v>
      </c>
      <c r="E17" s="306" t="s">
        <v>508</v>
      </c>
      <c r="F17" s="309"/>
      <c r="G17" s="309"/>
      <c r="H17" s="333">
        <v>0</v>
      </c>
      <c r="I17" s="309">
        <v>2</v>
      </c>
      <c r="J17" s="309">
        <v>84.16</v>
      </c>
      <c r="K17" s="333">
        <v>1</v>
      </c>
      <c r="L17" s="309">
        <v>2</v>
      </c>
      <c r="M17" s="310">
        <v>84.16</v>
      </c>
    </row>
    <row r="18" spans="1:13" ht="14.4" customHeight="1" x14ac:dyDescent="0.3">
      <c r="A18" s="305" t="s">
        <v>407</v>
      </c>
      <c r="B18" s="306" t="s">
        <v>676</v>
      </c>
      <c r="C18" s="306" t="s">
        <v>453</v>
      </c>
      <c r="D18" s="306" t="s">
        <v>454</v>
      </c>
      <c r="E18" s="306" t="s">
        <v>441</v>
      </c>
      <c r="F18" s="309"/>
      <c r="G18" s="309"/>
      <c r="H18" s="333">
        <v>0</v>
      </c>
      <c r="I18" s="309">
        <v>1</v>
      </c>
      <c r="J18" s="309">
        <v>413.22</v>
      </c>
      <c r="K18" s="333">
        <v>1</v>
      </c>
      <c r="L18" s="309">
        <v>1</v>
      </c>
      <c r="M18" s="310">
        <v>413.22</v>
      </c>
    </row>
    <row r="19" spans="1:13" ht="14.4" customHeight="1" x14ac:dyDescent="0.3">
      <c r="A19" s="305" t="s">
        <v>408</v>
      </c>
      <c r="B19" s="306" t="s">
        <v>677</v>
      </c>
      <c r="C19" s="306" t="s">
        <v>536</v>
      </c>
      <c r="D19" s="306" t="s">
        <v>678</v>
      </c>
      <c r="E19" s="306" t="s">
        <v>538</v>
      </c>
      <c r="F19" s="309">
        <v>1</v>
      </c>
      <c r="G19" s="309">
        <v>1492.58</v>
      </c>
      <c r="H19" s="333">
        <v>1</v>
      </c>
      <c r="I19" s="309"/>
      <c r="J19" s="309"/>
      <c r="K19" s="333">
        <v>0</v>
      </c>
      <c r="L19" s="309">
        <v>1</v>
      </c>
      <c r="M19" s="310">
        <v>1492.58</v>
      </c>
    </row>
    <row r="20" spans="1:13" ht="14.4" customHeight="1" x14ac:dyDescent="0.3">
      <c r="A20" s="305" t="s">
        <v>408</v>
      </c>
      <c r="B20" s="306" t="s">
        <v>679</v>
      </c>
      <c r="C20" s="306" t="s">
        <v>521</v>
      </c>
      <c r="D20" s="306" t="s">
        <v>522</v>
      </c>
      <c r="E20" s="306" t="s">
        <v>523</v>
      </c>
      <c r="F20" s="309"/>
      <c r="G20" s="309"/>
      <c r="H20" s="333">
        <v>0</v>
      </c>
      <c r="I20" s="309">
        <v>2</v>
      </c>
      <c r="J20" s="309">
        <v>83.78</v>
      </c>
      <c r="K20" s="333">
        <v>1</v>
      </c>
      <c r="L20" s="309">
        <v>2</v>
      </c>
      <c r="M20" s="310">
        <v>83.78</v>
      </c>
    </row>
    <row r="21" spans="1:13" ht="14.4" customHeight="1" x14ac:dyDescent="0.3">
      <c r="A21" s="305" t="s">
        <v>408</v>
      </c>
      <c r="B21" s="306" t="s">
        <v>680</v>
      </c>
      <c r="C21" s="306" t="s">
        <v>550</v>
      </c>
      <c r="D21" s="306" t="s">
        <v>551</v>
      </c>
      <c r="E21" s="306" t="s">
        <v>552</v>
      </c>
      <c r="F21" s="309">
        <v>4</v>
      </c>
      <c r="G21" s="309">
        <v>506.16</v>
      </c>
      <c r="H21" s="333">
        <v>1</v>
      </c>
      <c r="I21" s="309"/>
      <c r="J21" s="309"/>
      <c r="K21" s="333">
        <v>0</v>
      </c>
      <c r="L21" s="309">
        <v>4</v>
      </c>
      <c r="M21" s="310">
        <v>506.16</v>
      </c>
    </row>
    <row r="22" spans="1:13" ht="14.4" customHeight="1" x14ac:dyDescent="0.3">
      <c r="A22" s="305" t="s">
        <v>408</v>
      </c>
      <c r="B22" s="306" t="s">
        <v>681</v>
      </c>
      <c r="C22" s="306" t="s">
        <v>554</v>
      </c>
      <c r="D22" s="306" t="s">
        <v>555</v>
      </c>
      <c r="E22" s="306" t="s">
        <v>556</v>
      </c>
      <c r="F22" s="309">
        <v>1</v>
      </c>
      <c r="G22" s="309">
        <v>0</v>
      </c>
      <c r="H22" s="333"/>
      <c r="I22" s="309"/>
      <c r="J22" s="309"/>
      <c r="K22" s="333"/>
      <c r="L22" s="309">
        <v>1</v>
      </c>
      <c r="M22" s="310">
        <v>0</v>
      </c>
    </row>
    <row r="23" spans="1:13" ht="14.4" customHeight="1" x14ac:dyDescent="0.3">
      <c r="A23" s="305" t="s">
        <v>408</v>
      </c>
      <c r="B23" s="306" t="s">
        <v>682</v>
      </c>
      <c r="C23" s="306" t="s">
        <v>540</v>
      </c>
      <c r="D23" s="306" t="s">
        <v>541</v>
      </c>
      <c r="E23" s="306" t="s">
        <v>542</v>
      </c>
      <c r="F23" s="309"/>
      <c r="G23" s="309"/>
      <c r="H23" s="333">
        <v>0</v>
      </c>
      <c r="I23" s="309">
        <v>1</v>
      </c>
      <c r="J23" s="309">
        <v>50.57</v>
      </c>
      <c r="K23" s="333">
        <v>1</v>
      </c>
      <c r="L23" s="309">
        <v>1</v>
      </c>
      <c r="M23" s="310">
        <v>50.57</v>
      </c>
    </row>
    <row r="24" spans="1:13" ht="14.4" customHeight="1" x14ac:dyDescent="0.3">
      <c r="A24" s="305" t="s">
        <v>408</v>
      </c>
      <c r="B24" s="306" t="s">
        <v>683</v>
      </c>
      <c r="C24" s="306" t="s">
        <v>529</v>
      </c>
      <c r="D24" s="306" t="s">
        <v>530</v>
      </c>
      <c r="E24" s="306" t="s">
        <v>424</v>
      </c>
      <c r="F24" s="309">
        <v>1</v>
      </c>
      <c r="G24" s="309">
        <v>0</v>
      </c>
      <c r="H24" s="333"/>
      <c r="I24" s="309"/>
      <c r="J24" s="309"/>
      <c r="K24" s="333"/>
      <c r="L24" s="309">
        <v>1</v>
      </c>
      <c r="M24" s="310">
        <v>0</v>
      </c>
    </row>
    <row r="25" spans="1:13" ht="14.4" customHeight="1" x14ac:dyDescent="0.3">
      <c r="A25" s="305" t="s">
        <v>408</v>
      </c>
      <c r="B25" s="306" t="s">
        <v>684</v>
      </c>
      <c r="C25" s="306" t="s">
        <v>544</v>
      </c>
      <c r="D25" s="306" t="s">
        <v>545</v>
      </c>
      <c r="E25" s="306" t="s">
        <v>546</v>
      </c>
      <c r="F25" s="309">
        <v>1</v>
      </c>
      <c r="G25" s="309">
        <v>0</v>
      </c>
      <c r="H25" s="333"/>
      <c r="I25" s="309"/>
      <c r="J25" s="309"/>
      <c r="K25" s="333"/>
      <c r="L25" s="309">
        <v>1</v>
      </c>
      <c r="M25" s="310">
        <v>0</v>
      </c>
    </row>
    <row r="26" spans="1:13" ht="14.4" customHeight="1" x14ac:dyDescent="0.3">
      <c r="A26" s="305" t="s">
        <v>408</v>
      </c>
      <c r="B26" s="306" t="s">
        <v>684</v>
      </c>
      <c r="C26" s="306" t="s">
        <v>547</v>
      </c>
      <c r="D26" s="306" t="s">
        <v>545</v>
      </c>
      <c r="E26" s="306" t="s">
        <v>548</v>
      </c>
      <c r="F26" s="309">
        <v>2</v>
      </c>
      <c r="G26" s="309">
        <v>193.26</v>
      </c>
      <c r="H26" s="333">
        <v>1</v>
      </c>
      <c r="I26" s="309"/>
      <c r="J26" s="309"/>
      <c r="K26" s="333">
        <v>0</v>
      </c>
      <c r="L26" s="309">
        <v>2</v>
      </c>
      <c r="M26" s="310">
        <v>193.26</v>
      </c>
    </row>
    <row r="27" spans="1:13" ht="14.4" customHeight="1" x14ac:dyDescent="0.3">
      <c r="A27" s="305" t="s">
        <v>409</v>
      </c>
      <c r="B27" s="306" t="s">
        <v>671</v>
      </c>
      <c r="C27" s="306" t="s">
        <v>565</v>
      </c>
      <c r="D27" s="306" t="s">
        <v>566</v>
      </c>
      <c r="E27" s="306" t="s">
        <v>567</v>
      </c>
      <c r="F27" s="309">
        <v>3</v>
      </c>
      <c r="G27" s="309">
        <v>180.06</v>
      </c>
      <c r="H27" s="333">
        <v>1</v>
      </c>
      <c r="I27" s="309"/>
      <c r="J27" s="309"/>
      <c r="K27" s="333">
        <v>0</v>
      </c>
      <c r="L27" s="309">
        <v>3</v>
      </c>
      <c r="M27" s="310">
        <v>180.06</v>
      </c>
    </row>
    <row r="28" spans="1:13" ht="14.4" customHeight="1" x14ac:dyDescent="0.3">
      <c r="A28" s="305" t="s">
        <v>409</v>
      </c>
      <c r="B28" s="306" t="s">
        <v>675</v>
      </c>
      <c r="C28" s="306" t="s">
        <v>506</v>
      </c>
      <c r="D28" s="306" t="s">
        <v>507</v>
      </c>
      <c r="E28" s="306" t="s">
        <v>508</v>
      </c>
      <c r="F28" s="309"/>
      <c r="G28" s="309"/>
      <c r="H28" s="333">
        <v>0</v>
      </c>
      <c r="I28" s="309">
        <v>4</v>
      </c>
      <c r="J28" s="309">
        <v>168.32</v>
      </c>
      <c r="K28" s="333">
        <v>1</v>
      </c>
      <c r="L28" s="309">
        <v>4</v>
      </c>
      <c r="M28" s="310">
        <v>168.32</v>
      </c>
    </row>
    <row r="29" spans="1:13" ht="14.4" customHeight="1" x14ac:dyDescent="0.3">
      <c r="A29" s="305" t="s">
        <v>410</v>
      </c>
      <c r="B29" s="306" t="s">
        <v>685</v>
      </c>
      <c r="C29" s="306" t="s">
        <v>584</v>
      </c>
      <c r="D29" s="306" t="s">
        <v>585</v>
      </c>
      <c r="E29" s="306" t="s">
        <v>586</v>
      </c>
      <c r="F29" s="309"/>
      <c r="G29" s="309"/>
      <c r="H29" s="333">
        <v>0</v>
      </c>
      <c r="I29" s="309">
        <v>1</v>
      </c>
      <c r="J29" s="309">
        <v>887.05</v>
      </c>
      <c r="K29" s="333">
        <v>1</v>
      </c>
      <c r="L29" s="309">
        <v>1</v>
      </c>
      <c r="M29" s="310">
        <v>887.05</v>
      </c>
    </row>
    <row r="30" spans="1:13" ht="14.4" customHeight="1" x14ac:dyDescent="0.3">
      <c r="A30" s="305" t="s">
        <v>410</v>
      </c>
      <c r="B30" s="306" t="s">
        <v>686</v>
      </c>
      <c r="C30" s="306" t="s">
        <v>592</v>
      </c>
      <c r="D30" s="306" t="s">
        <v>593</v>
      </c>
      <c r="E30" s="306" t="s">
        <v>594</v>
      </c>
      <c r="F30" s="309">
        <v>4</v>
      </c>
      <c r="G30" s="309">
        <v>1652.88</v>
      </c>
      <c r="H30" s="333">
        <v>1</v>
      </c>
      <c r="I30" s="309"/>
      <c r="J30" s="309"/>
      <c r="K30" s="333">
        <v>0</v>
      </c>
      <c r="L30" s="309">
        <v>4</v>
      </c>
      <c r="M30" s="310">
        <v>1652.88</v>
      </c>
    </row>
    <row r="31" spans="1:13" ht="14.4" customHeight="1" x14ac:dyDescent="0.3">
      <c r="A31" s="305" t="s">
        <v>411</v>
      </c>
      <c r="B31" s="306" t="s">
        <v>669</v>
      </c>
      <c r="C31" s="306" t="s">
        <v>635</v>
      </c>
      <c r="D31" s="306" t="s">
        <v>636</v>
      </c>
      <c r="E31" s="306" t="s">
        <v>637</v>
      </c>
      <c r="F31" s="309"/>
      <c r="G31" s="309"/>
      <c r="H31" s="333">
        <v>0</v>
      </c>
      <c r="I31" s="309">
        <v>3</v>
      </c>
      <c r="J31" s="309">
        <v>170.85000000000002</v>
      </c>
      <c r="K31" s="333">
        <v>1</v>
      </c>
      <c r="L31" s="309">
        <v>3</v>
      </c>
      <c r="M31" s="310">
        <v>170.85000000000002</v>
      </c>
    </row>
    <row r="32" spans="1:13" ht="14.4" customHeight="1" x14ac:dyDescent="0.3">
      <c r="A32" s="305" t="s">
        <v>411</v>
      </c>
      <c r="B32" s="306" t="s">
        <v>669</v>
      </c>
      <c r="C32" s="306" t="s">
        <v>638</v>
      </c>
      <c r="D32" s="306" t="s">
        <v>436</v>
      </c>
      <c r="E32" s="306" t="s">
        <v>639</v>
      </c>
      <c r="F32" s="309"/>
      <c r="G32" s="309"/>
      <c r="H32" s="333">
        <v>0</v>
      </c>
      <c r="I32" s="309">
        <v>3</v>
      </c>
      <c r="J32" s="309">
        <v>227.57999999999998</v>
      </c>
      <c r="K32" s="333">
        <v>1</v>
      </c>
      <c r="L32" s="309">
        <v>3</v>
      </c>
      <c r="M32" s="310">
        <v>227.57999999999998</v>
      </c>
    </row>
    <row r="33" spans="1:13" ht="14.4" customHeight="1" x14ac:dyDescent="0.3">
      <c r="A33" s="305" t="s">
        <v>411</v>
      </c>
      <c r="B33" s="306" t="s">
        <v>674</v>
      </c>
      <c r="C33" s="306" t="s">
        <v>595</v>
      </c>
      <c r="D33" s="306" t="s">
        <v>596</v>
      </c>
      <c r="E33" s="306" t="s">
        <v>451</v>
      </c>
      <c r="F33" s="309"/>
      <c r="G33" s="309"/>
      <c r="H33" s="333">
        <v>0</v>
      </c>
      <c r="I33" s="309">
        <v>1</v>
      </c>
      <c r="J33" s="309">
        <v>333.31</v>
      </c>
      <c r="K33" s="333">
        <v>1</v>
      </c>
      <c r="L33" s="309">
        <v>1</v>
      </c>
      <c r="M33" s="310">
        <v>333.31</v>
      </c>
    </row>
    <row r="34" spans="1:13" ht="14.4" customHeight="1" thickBot="1" x14ac:dyDescent="0.35">
      <c r="A34" s="311" t="s">
        <v>411</v>
      </c>
      <c r="B34" s="312" t="s">
        <v>676</v>
      </c>
      <c r="C34" s="312" t="s">
        <v>453</v>
      </c>
      <c r="D34" s="312" t="s">
        <v>454</v>
      </c>
      <c r="E34" s="312" t="s">
        <v>441</v>
      </c>
      <c r="F34" s="315"/>
      <c r="G34" s="315"/>
      <c r="H34" s="335">
        <v>0</v>
      </c>
      <c r="I34" s="315">
        <v>1</v>
      </c>
      <c r="J34" s="315">
        <v>413.22</v>
      </c>
      <c r="K34" s="335">
        <v>1</v>
      </c>
      <c r="L34" s="315">
        <v>1</v>
      </c>
      <c r="M34" s="316">
        <v>413.22</v>
      </c>
    </row>
  </sheetData>
  <autoFilter ref="A5:M1005"/>
  <mergeCells count="4">
    <mergeCell ref="A1:M1"/>
    <mergeCell ref="F4:H4"/>
    <mergeCell ref="I4:K4"/>
    <mergeCell ref="L4:M4"/>
  </mergeCells>
  <conditionalFormatting sqref="H3 H6:H1048576">
    <cfRule type="cellIs" dxfId="21" priority="4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12" t="s">
        <v>173</v>
      </c>
      <c r="B1" s="213"/>
      <c r="C1" s="213"/>
      <c r="D1" s="213"/>
      <c r="E1" s="213"/>
      <c r="F1" s="213"/>
      <c r="G1" s="186"/>
    </row>
    <row r="2" spans="1:8" ht="14.4" customHeight="1" thickBot="1" x14ac:dyDescent="0.35">
      <c r="A2" s="262" t="s">
        <v>186</v>
      </c>
      <c r="B2" s="92"/>
      <c r="C2" s="92"/>
      <c r="D2" s="92"/>
      <c r="E2" s="92"/>
      <c r="F2" s="92"/>
    </row>
    <row r="3" spans="1:8" ht="14.4" customHeight="1" thickBot="1" x14ac:dyDescent="0.35">
      <c r="A3" s="121" t="s">
        <v>0</v>
      </c>
      <c r="B3" s="122" t="s">
        <v>1</v>
      </c>
      <c r="C3" s="144" t="s">
        <v>2</v>
      </c>
      <c r="D3" s="145" t="s">
        <v>3</v>
      </c>
      <c r="E3" s="145" t="s">
        <v>4</v>
      </c>
      <c r="F3" s="145" t="s">
        <v>5</v>
      </c>
      <c r="G3" s="146" t="s">
        <v>177</v>
      </c>
    </row>
    <row r="4" spans="1:8" ht="14.4" customHeight="1" x14ac:dyDescent="0.3">
      <c r="A4" s="290" t="s">
        <v>337</v>
      </c>
      <c r="B4" s="291" t="s">
        <v>338</v>
      </c>
      <c r="C4" s="292" t="s">
        <v>339</v>
      </c>
      <c r="D4" s="292" t="s">
        <v>338</v>
      </c>
      <c r="E4" s="292" t="s">
        <v>338</v>
      </c>
      <c r="F4" s="293" t="s">
        <v>338</v>
      </c>
      <c r="G4" s="292" t="s">
        <v>338</v>
      </c>
      <c r="H4" s="292" t="s">
        <v>91</v>
      </c>
    </row>
    <row r="5" spans="1:8" ht="14.4" customHeight="1" x14ac:dyDescent="0.3">
      <c r="A5" s="290" t="s">
        <v>337</v>
      </c>
      <c r="B5" s="291" t="s">
        <v>687</v>
      </c>
      <c r="C5" s="292" t="s">
        <v>688</v>
      </c>
      <c r="D5" s="292">
        <v>1778.8698829653206</v>
      </c>
      <c r="E5" s="292">
        <v>780.45000000000016</v>
      </c>
      <c r="F5" s="293">
        <v>0.43873360692296076</v>
      </c>
      <c r="G5" s="292">
        <v>-998.41988296532043</v>
      </c>
      <c r="H5" s="292" t="s">
        <v>2</v>
      </c>
    </row>
    <row r="6" spans="1:8" ht="14.4" customHeight="1" x14ac:dyDescent="0.3">
      <c r="A6" s="290" t="s">
        <v>337</v>
      </c>
      <c r="B6" s="291" t="s">
        <v>689</v>
      </c>
      <c r="C6" s="292" t="s">
        <v>690</v>
      </c>
      <c r="D6" s="292">
        <v>19200.392849119282</v>
      </c>
      <c r="E6" s="292">
        <v>11985.140000000001</v>
      </c>
      <c r="F6" s="293">
        <v>0.62421326970660174</v>
      </c>
      <c r="G6" s="292">
        <v>-7215.2528491192807</v>
      </c>
      <c r="H6" s="292" t="s">
        <v>2</v>
      </c>
    </row>
    <row r="7" spans="1:8" ht="14.4" customHeight="1" x14ac:dyDescent="0.3">
      <c r="A7" s="290" t="s">
        <v>337</v>
      </c>
      <c r="B7" s="291" t="s">
        <v>691</v>
      </c>
      <c r="C7" s="292" t="s">
        <v>692</v>
      </c>
      <c r="D7" s="292">
        <v>23722.24892734789</v>
      </c>
      <c r="E7" s="292">
        <v>16872</v>
      </c>
      <c r="F7" s="293">
        <v>0.71123104945371907</v>
      </c>
      <c r="G7" s="292">
        <v>-6850.2489273478895</v>
      </c>
      <c r="H7" s="292" t="s">
        <v>2</v>
      </c>
    </row>
    <row r="8" spans="1:8" ht="14.4" customHeight="1" x14ac:dyDescent="0.3">
      <c r="A8" s="290" t="s">
        <v>337</v>
      </c>
      <c r="B8" s="291" t="s">
        <v>693</v>
      </c>
      <c r="C8" s="292" t="s">
        <v>694</v>
      </c>
      <c r="D8" s="292">
        <v>1750</v>
      </c>
      <c r="E8" s="292">
        <v>554</v>
      </c>
      <c r="F8" s="293">
        <v>0.31657142857142856</v>
      </c>
      <c r="G8" s="292">
        <v>-1196</v>
      </c>
      <c r="H8" s="292" t="s">
        <v>2</v>
      </c>
    </row>
    <row r="9" spans="1:8" ht="14.4" customHeight="1" x14ac:dyDescent="0.3">
      <c r="A9" s="290" t="s">
        <v>337</v>
      </c>
      <c r="B9" s="291" t="s">
        <v>695</v>
      </c>
      <c r="C9" s="292" t="s">
        <v>696</v>
      </c>
      <c r="D9" s="292">
        <v>1137.5376481088508</v>
      </c>
      <c r="E9" s="292">
        <v>1383</v>
      </c>
      <c r="F9" s="293">
        <v>1.2157839367331964</v>
      </c>
      <c r="G9" s="292">
        <v>245.46235189114918</v>
      </c>
      <c r="H9" s="292" t="s">
        <v>2</v>
      </c>
    </row>
    <row r="10" spans="1:8" ht="14.4" customHeight="1" x14ac:dyDescent="0.3">
      <c r="A10" s="290" t="s">
        <v>337</v>
      </c>
      <c r="B10" s="291" t="s">
        <v>6</v>
      </c>
      <c r="C10" s="292" t="s">
        <v>339</v>
      </c>
      <c r="D10" s="292">
        <v>50505.715974208018</v>
      </c>
      <c r="E10" s="292">
        <v>31574.590000000004</v>
      </c>
      <c r="F10" s="293">
        <v>0.62516864459706589</v>
      </c>
      <c r="G10" s="292">
        <v>-18931.125974208015</v>
      </c>
      <c r="H10" s="292" t="s">
        <v>344</v>
      </c>
    </row>
    <row r="12" spans="1:8" ht="14.4" customHeight="1" x14ac:dyDescent="0.3">
      <c r="A12" s="290" t="s">
        <v>337</v>
      </c>
      <c r="B12" s="291" t="s">
        <v>338</v>
      </c>
      <c r="C12" s="292" t="s">
        <v>339</v>
      </c>
      <c r="D12" s="292" t="s">
        <v>338</v>
      </c>
      <c r="E12" s="292" t="s">
        <v>338</v>
      </c>
      <c r="F12" s="293" t="s">
        <v>338</v>
      </c>
      <c r="G12" s="292" t="s">
        <v>338</v>
      </c>
      <c r="H12" s="292" t="s">
        <v>91</v>
      </c>
    </row>
    <row r="13" spans="1:8" ht="14.4" customHeight="1" x14ac:dyDescent="0.3">
      <c r="A13" s="290" t="s">
        <v>345</v>
      </c>
      <c r="B13" s="291" t="s">
        <v>687</v>
      </c>
      <c r="C13" s="292" t="s">
        <v>688</v>
      </c>
      <c r="D13" s="292">
        <v>1166.6583447612159</v>
      </c>
      <c r="E13" s="292">
        <v>430.26</v>
      </c>
      <c r="F13" s="293">
        <v>0.36879691636548734</v>
      </c>
      <c r="G13" s="292">
        <v>-736.39834476121587</v>
      </c>
      <c r="H13" s="292" t="s">
        <v>2</v>
      </c>
    </row>
    <row r="14" spans="1:8" ht="14.4" customHeight="1" x14ac:dyDescent="0.3">
      <c r="A14" s="290" t="s">
        <v>345</v>
      </c>
      <c r="B14" s="291" t="s">
        <v>689</v>
      </c>
      <c r="C14" s="292" t="s">
        <v>690</v>
      </c>
      <c r="D14" s="292">
        <v>11665.700306217652</v>
      </c>
      <c r="E14" s="292">
        <v>6650.2900000000009</v>
      </c>
      <c r="F14" s="293">
        <v>0.57007207672354576</v>
      </c>
      <c r="G14" s="292">
        <v>-5015.4103062176509</v>
      </c>
      <c r="H14" s="292" t="s">
        <v>2</v>
      </c>
    </row>
    <row r="15" spans="1:8" ht="14.4" customHeight="1" x14ac:dyDescent="0.3">
      <c r="A15" s="290" t="s">
        <v>345</v>
      </c>
      <c r="B15" s="291" t="s">
        <v>691</v>
      </c>
      <c r="C15" s="292" t="s">
        <v>692</v>
      </c>
      <c r="D15" s="292">
        <v>23722.24892734789</v>
      </c>
      <c r="E15" s="292">
        <v>16872</v>
      </c>
      <c r="F15" s="293">
        <v>0.71123104945371907</v>
      </c>
      <c r="G15" s="292">
        <v>-6850.2489273478895</v>
      </c>
      <c r="H15" s="292" t="s">
        <v>2</v>
      </c>
    </row>
    <row r="16" spans="1:8" ht="14.4" customHeight="1" x14ac:dyDescent="0.3">
      <c r="A16" s="290" t="s">
        <v>345</v>
      </c>
      <c r="B16" s="291" t="s">
        <v>693</v>
      </c>
      <c r="C16" s="292" t="s">
        <v>694</v>
      </c>
      <c r="D16" s="292">
        <v>583.33333333333337</v>
      </c>
      <c r="E16" s="292">
        <v>407</v>
      </c>
      <c r="F16" s="293">
        <v>0.69771428571428562</v>
      </c>
      <c r="G16" s="292">
        <v>-176.33333333333337</v>
      </c>
      <c r="H16" s="292" t="s">
        <v>2</v>
      </c>
    </row>
    <row r="17" spans="1:8" ht="14.4" customHeight="1" x14ac:dyDescent="0.3">
      <c r="A17" s="290" t="s">
        <v>345</v>
      </c>
      <c r="B17" s="291" t="s">
        <v>695</v>
      </c>
      <c r="C17" s="292" t="s">
        <v>696</v>
      </c>
      <c r="D17" s="292">
        <v>583.36402528856661</v>
      </c>
      <c r="E17" s="292">
        <v>612</v>
      </c>
      <c r="F17" s="293">
        <v>1.0490876596260257</v>
      </c>
      <c r="G17" s="292">
        <v>28.635974711433391</v>
      </c>
      <c r="H17" s="292" t="s">
        <v>2</v>
      </c>
    </row>
    <row r="18" spans="1:8" ht="14.4" customHeight="1" x14ac:dyDescent="0.3">
      <c r="A18" s="290" t="s">
        <v>345</v>
      </c>
      <c r="B18" s="291" t="s">
        <v>6</v>
      </c>
      <c r="C18" s="292" t="s">
        <v>346</v>
      </c>
      <c r="D18" s="292">
        <v>40637.971603615326</v>
      </c>
      <c r="E18" s="292">
        <v>24971.550000000003</v>
      </c>
      <c r="F18" s="293">
        <v>0.61448810101974749</v>
      </c>
      <c r="G18" s="292">
        <v>-15666.421603615323</v>
      </c>
      <c r="H18" s="292" t="s">
        <v>347</v>
      </c>
    </row>
    <row r="19" spans="1:8" ht="14.4" customHeight="1" x14ac:dyDescent="0.3">
      <c r="A19" s="290" t="s">
        <v>338</v>
      </c>
      <c r="B19" s="291" t="s">
        <v>338</v>
      </c>
      <c r="C19" s="292" t="s">
        <v>338</v>
      </c>
      <c r="D19" s="292" t="s">
        <v>338</v>
      </c>
      <c r="E19" s="292" t="s">
        <v>338</v>
      </c>
      <c r="F19" s="293" t="s">
        <v>338</v>
      </c>
      <c r="G19" s="292" t="s">
        <v>338</v>
      </c>
      <c r="H19" s="292" t="s">
        <v>348</v>
      </c>
    </row>
    <row r="20" spans="1:8" ht="14.4" customHeight="1" x14ac:dyDescent="0.3">
      <c r="A20" s="290" t="s">
        <v>697</v>
      </c>
      <c r="B20" s="291" t="s">
        <v>687</v>
      </c>
      <c r="C20" s="292" t="s">
        <v>688</v>
      </c>
      <c r="D20" s="292">
        <v>612.21153820410507</v>
      </c>
      <c r="E20" s="292">
        <v>350.19</v>
      </c>
      <c r="F20" s="293">
        <v>0.57200816735219751</v>
      </c>
      <c r="G20" s="292">
        <v>-262.02153820410507</v>
      </c>
      <c r="H20" s="292" t="s">
        <v>2</v>
      </c>
    </row>
    <row r="21" spans="1:8" ht="14.4" customHeight="1" x14ac:dyDescent="0.3">
      <c r="A21" s="290" t="s">
        <v>697</v>
      </c>
      <c r="B21" s="291" t="s">
        <v>689</v>
      </c>
      <c r="C21" s="292" t="s">
        <v>690</v>
      </c>
      <c r="D21" s="292">
        <v>6951.3606910598655</v>
      </c>
      <c r="E21" s="292">
        <v>5334.85</v>
      </c>
      <c r="F21" s="293">
        <v>0.76745406217535839</v>
      </c>
      <c r="G21" s="292">
        <v>-1616.5106910598652</v>
      </c>
      <c r="H21" s="292" t="s">
        <v>2</v>
      </c>
    </row>
    <row r="22" spans="1:8" ht="14.4" customHeight="1" x14ac:dyDescent="0.3">
      <c r="A22" s="290" t="s">
        <v>697</v>
      </c>
      <c r="B22" s="291" t="s">
        <v>693</v>
      </c>
      <c r="C22" s="292" t="s">
        <v>694</v>
      </c>
      <c r="D22" s="292">
        <v>583.33333333333337</v>
      </c>
      <c r="E22" s="292">
        <v>147</v>
      </c>
      <c r="F22" s="293">
        <v>0.252</v>
      </c>
      <c r="G22" s="292">
        <v>-436.33333333333337</v>
      </c>
      <c r="H22" s="292" t="s">
        <v>2</v>
      </c>
    </row>
    <row r="23" spans="1:8" ht="14.4" customHeight="1" x14ac:dyDescent="0.3">
      <c r="A23" s="290" t="s">
        <v>697</v>
      </c>
      <c r="B23" s="291" t="s">
        <v>695</v>
      </c>
      <c r="C23" s="292" t="s">
        <v>696</v>
      </c>
      <c r="D23" s="292">
        <v>554.17362282028432</v>
      </c>
      <c r="E23" s="292">
        <v>771</v>
      </c>
      <c r="F23" s="293">
        <v>1.3912607317472983</v>
      </c>
      <c r="G23" s="292">
        <v>216.82637717971568</v>
      </c>
      <c r="H23" s="292" t="s">
        <v>2</v>
      </c>
    </row>
    <row r="24" spans="1:8" ht="14.4" customHeight="1" x14ac:dyDescent="0.3">
      <c r="A24" s="290" t="s">
        <v>697</v>
      </c>
      <c r="B24" s="291" t="s">
        <v>6</v>
      </c>
      <c r="C24" s="292" t="s">
        <v>698</v>
      </c>
      <c r="D24" s="292">
        <v>8701.0791854175895</v>
      </c>
      <c r="E24" s="292">
        <v>6603.04</v>
      </c>
      <c r="F24" s="293">
        <v>0.75887598070205375</v>
      </c>
      <c r="G24" s="292">
        <v>-2098.0391854175896</v>
      </c>
      <c r="H24" s="292" t="s">
        <v>347</v>
      </c>
    </row>
    <row r="25" spans="1:8" ht="14.4" customHeight="1" x14ac:dyDescent="0.3">
      <c r="A25" s="290" t="s">
        <v>338</v>
      </c>
      <c r="B25" s="291" t="s">
        <v>338</v>
      </c>
      <c r="C25" s="292" t="s">
        <v>338</v>
      </c>
      <c r="D25" s="292" t="s">
        <v>338</v>
      </c>
      <c r="E25" s="292" t="s">
        <v>338</v>
      </c>
      <c r="F25" s="293" t="s">
        <v>338</v>
      </c>
      <c r="G25" s="292" t="s">
        <v>338</v>
      </c>
      <c r="H25" s="292" t="s">
        <v>348</v>
      </c>
    </row>
    <row r="26" spans="1:8" ht="14.4" customHeight="1" x14ac:dyDescent="0.3">
      <c r="A26" s="290" t="s">
        <v>337</v>
      </c>
      <c r="B26" s="291" t="s">
        <v>6</v>
      </c>
      <c r="C26" s="292" t="s">
        <v>339</v>
      </c>
      <c r="D26" s="292">
        <v>50505.715974208018</v>
      </c>
      <c r="E26" s="292">
        <v>31574.590000000004</v>
      </c>
      <c r="F26" s="293">
        <v>0.62516864459706589</v>
      </c>
      <c r="G26" s="292">
        <v>-18931.125974208015</v>
      </c>
      <c r="H26" s="292" t="s">
        <v>344</v>
      </c>
    </row>
  </sheetData>
  <autoFilter ref="A3:G3"/>
  <mergeCells count="1">
    <mergeCell ref="A1:G1"/>
  </mergeCells>
  <conditionalFormatting sqref="F11 F27:F65536">
    <cfRule type="cellIs" dxfId="20" priority="19" stopIfTrue="1" operator="greaterThan">
      <formula>1</formula>
    </cfRule>
  </conditionalFormatting>
  <conditionalFormatting sqref="G4:G10">
    <cfRule type="cellIs" dxfId="19" priority="12" operator="greaterThan">
      <formula>0</formula>
    </cfRule>
  </conditionalFormatting>
  <conditionalFormatting sqref="F4:F10">
    <cfRule type="cellIs" dxfId="18" priority="14" operator="greaterThan">
      <formula>1</formula>
    </cfRule>
  </conditionalFormatting>
  <conditionalFormatting sqref="B4:B10">
    <cfRule type="expression" dxfId="17" priority="18">
      <formula>AND(LEFT(H4,6)&lt;&gt;"mezera",H4&lt;&gt;"")</formula>
    </cfRule>
  </conditionalFormatting>
  <conditionalFormatting sqref="A4:A10">
    <cfRule type="expression" dxfId="16" priority="15">
      <formula>AND(H4&lt;&gt;"",H4&lt;&gt;"mezeraKL")</formula>
    </cfRule>
  </conditionalFormatting>
  <conditionalFormatting sqref="B4:G10">
    <cfRule type="expression" dxfId="15" priority="16">
      <formula>$H4="SumaNS"</formula>
    </cfRule>
    <cfRule type="expression" dxfId="14" priority="17">
      <formula>OR($H4="KL",$H4="SumaKL")</formula>
    </cfRule>
  </conditionalFormatting>
  <conditionalFormatting sqref="A4:G10">
    <cfRule type="expression" dxfId="13" priority="13">
      <formula>$H4&lt;&gt;""</formula>
    </cfRule>
  </conditionalFormatting>
  <conditionalFormatting sqref="F4:F10">
    <cfRule type="cellIs" dxfId="12" priority="9" operator="greaterThan">
      <formula>1</formula>
    </cfRule>
  </conditionalFormatting>
  <conditionalFormatting sqref="F4:F10">
    <cfRule type="expression" dxfId="11" priority="10">
      <formula>$H4="SumaNS"</formula>
    </cfRule>
    <cfRule type="expression" dxfId="10" priority="11">
      <formula>OR($H4="KL",$H4="SumaKL")</formula>
    </cfRule>
  </conditionalFormatting>
  <conditionalFormatting sqref="F4:F10">
    <cfRule type="expression" dxfId="9" priority="8">
      <formula>$H4&lt;&gt;""</formula>
    </cfRule>
  </conditionalFormatting>
  <conditionalFormatting sqref="G12:G26">
    <cfRule type="cellIs" dxfId="8" priority="1" operator="greaterThan">
      <formula>0</formula>
    </cfRule>
  </conditionalFormatting>
  <conditionalFormatting sqref="F12:F26">
    <cfRule type="cellIs" dxfId="7" priority="3" operator="greaterThan">
      <formula>1</formula>
    </cfRule>
  </conditionalFormatting>
  <conditionalFormatting sqref="B12:B26">
    <cfRule type="expression" dxfId="6" priority="7">
      <formula>AND(LEFT(H12,6)&lt;&gt;"mezera",H12&lt;&gt;"")</formula>
    </cfRule>
  </conditionalFormatting>
  <conditionalFormatting sqref="A12:A26">
    <cfRule type="expression" dxfId="5" priority="4">
      <formula>AND(H12&lt;&gt;"",H12&lt;&gt;"mezeraKL")</formula>
    </cfRule>
  </conditionalFormatting>
  <conditionalFormatting sqref="B12:G26">
    <cfRule type="expression" dxfId="4" priority="5">
      <formula>$H12="SumaNS"</formula>
    </cfRule>
    <cfRule type="expression" dxfId="3" priority="6">
      <formula>OR($H12="KL",$H12="SumaKL")</formula>
    </cfRule>
  </conditionalFormatting>
  <conditionalFormatting sqref="A12:G26">
    <cfRule type="expression" dxfId="2" priority="2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6" bestFit="1" customWidth="1"/>
    <col min="4" max="4" width="18.77734375" style="88" customWidth="1"/>
    <col min="5" max="5" width="9" style="86" bestFit="1" customWidth="1"/>
    <col min="6" max="6" width="18.77734375" style="88" customWidth="1"/>
    <col min="7" max="7" width="12.44140625" style="86" hidden="1" customWidth="1"/>
    <col min="8" max="8" width="25.77734375" style="86" customWidth="1"/>
    <col min="9" max="9" width="7.77734375" style="94" customWidth="1"/>
    <col min="10" max="10" width="8.88671875" style="94" customWidth="1"/>
    <col min="11" max="11" width="11.109375" style="94" customWidth="1"/>
    <col min="12" max="16384" width="8.88671875" style="65"/>
  </cols>
  <sheetData>
    <row r="1" spans="1:11" ht="18.600000000000001" customHeight="1" thickBot="1" x14ac:dyDescent="0.4">
      <c r="A1" s="218" t="s">
        <v>174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4" customHeight="1" thickBot="1" x14ac:dyDescent="0.35">
      <c r="A2" s="262" t="s">
        <v>186</v>
      </c>
      <c r="B2" s="84"/>
      <c r="C2" s="147"/>
      <c r="D2" s="147"/>
      <c r="E2" s="147"/>
      <c r="F2" s="147"/>
      <c r="G2" s="147"/>
      <c r="H2" s="147"/>
      <c r="I2" s="148"/>
      <c r="J2" s="148"/>
      <c r="K2" s="148"/>
    </row>
    <row r="3" spans="1:11" ht="14.4" customHeight="1" thickBot="1" x14ac:dyDescent="0.35">
      <c r="A3" s="84"/>
      <c r="B3" s="84"/>
      <c r="C3" s="214"/>
      <c r="D3" s="215"/>
      <c r="E3" s="215"/>
      <c r="F3" s="215"/>
      <c r="G3" s="215"/>
      <c r="H3" s="151" t="s">
        <v>156</v>
      </c>
      <c r="I3" s="149">
        <f>IF(J3&lt;&gt;0,K3/J3,0)</f>
        <v>2.4145132675690144</v>
      </c>
      <c r="J3" s="149">
        <f>SUBTOTAL(9,J5:J1048576)</f>
        <v>13077</v>
      </c>
      <c r="K3" s="150">
        <f>SUBTOTAL(9,K5:K1048576)</f>
        <v>31574.590000000004</v>
      </c>
    </row>
    <row r="4" spans="1:11" s="85" customFormat="1" ht="14.4" customHeight="1" thickBot="1" x14ac:dyDescent="0.35">
      <c r="A4" s="294" t="s">
        <v>7</v>
      </c>
      <c r="B4" s="295" t="s">
        <v>8</v>
      </c>
      <c r="C4" s="295" t="s">
        <v>0</v>
      </c>
      <c r="D4" s="295" t="s">
        <v>9</v>
      </c>
      <c r="E4" s="295" t="s">
        <v>10</v>
      </c>
      <c r="F4" s="295" t="s">
        <v>2</v>
      </c>
      <c r="G4" s="295" t="s">
        <v>93</v>
      </c>
      <c r="H4" s="296" t="s">
        <v>14</v>
      </c>
      <c r="I4" s="297" t="s">
        <v>178</v>
      </c>
      <c r="J4" s="297" t="s">
        <v>16</v>
      </c>
      <c r="K4" s="298" t="s">
        <v>18</v>
      </c>
    </row>
    <row r="5" spans="1:11" ht="14.4" customHeight="1" x14ac:dyDescent="0.3">
      <c r="A5" s="299" t="s">
        <v>337</v>
      </c>
      <c r="B5" s="300" t="s">
        <v>339</v>
      </c>
      <c r="C5" s="301" t="s">
        <v>345</v>
      </c>
      <c r="D5" s="302" t="s">
        <v>346</v>
      </c>
      <c r="E5" s="301" t="s">
        <v>687</v>
      </c>
      <c r="F5" s="302" t="s">
        <v>688</v>
      </c>
      <c r="G5" s="301" t="s">
        <v>699</v>
      </c>
      <c r="H5" s="301" t="s">
        <v>700</v>
      </c>
      <c r="I5" s="303">
        <v>4.3100000000000005</v>
      </c>
      <c r="J5" s="303">
        <v>9</v>
      </c>
      <c r="K5" s="304">
        <v>38.82</v>
      </c>
    </row>
    <row r="6" spans="1:11" ht="14.4" customHeight="1" x14ac:dyDescent="0.3">
      <c r="A6" s="305" t="s">
        <v>337</v>
      </c>
      <c r="B6" s="306" t="s">
        <v>339</v>
      </c>
      <c r="C6" s="307" t="s">
        <v>345</v>
      </c>
      <c r="D6" s="308" t="s">
        <v>346</v>
      </c>
      <c r="E6" s="307" t="s">
        <v>687</v>
      </c>
      <c r="F6" s="308" t="s">
        <v>688</v>
      </c>
      <c r="G6" s="307" t="s">
        <v>701</v>
      </c>
      <c r="H6" s="307" t="s">
        <v>702</v>
      </c>
      <c r="I6" s="309">
        <v>27.37</v>
      </c>
      <c r="J6" s="309">
        <v>2</v>
      </c>
      <c r="K6" s="310">
        <v>54.74</v>
      </c>
    </row>
    <row r="7" spans="1:11" ht="14.4" customHeight="1" x14ac:dyDescent="0.3">
      <c r="A7" s="305" t="s">
        <v>337</v>
      </c>
      <c r="B7" s="306" t="s">
        <v>339</v>
      </c>
      <c r="C7" s="307" t="s">
        <v>345</v>
      </c>
      <c r="D7" s="308" t="s">
        <v>346</v>
      </c>
      <c r="E7" s="307" t="s">
        <v>687</v>
      </c>
      <c r="F7" s="308" t="s">
        <v>688</v>
      </c>
      <c r="G7" s="307" t="s">
        <v>703</v>
      </c>
      <c r="H7" s="307" t="s">
        <v>704</v>
      </c>
      <c r="I7" s="309">
        <v>13.0375</v>
      </c>
      <c r="J7" s="309">
        <v>18</v>
      </c>
      <c r="K7" s="310">
        <v>234.71</v>
      </c>
    </row>
    <row r="8" spans="1:11" ht="14.4" customHeight="1" x14ac:dyDescent="0.3">
      <c r="A8" s="305" t="s">
        <v>337</v>
      </c>
      <c r="B8" s="306" t="s">
        <v>339</v>
      </c>
      <c r="C8" s="307" t="s">
        <v>345</v>
      </c>
      <c r="D8" s="308" t="s">
        <v>346</v>
      </c>
      <c r="E8" s="307" t="s">
        <v>687</v>
      </c>
      <c r="F8" s="308" t="s">
        <v>688</v>
      </c>
      <c r="G8" s="307" t="s">
        <v>705</v>
      </c>
      <c r="H8" s="307" t="s">
        <v>706</v>
      </c>
      <c r="I8" s="309">
        <v>26.32</v>
      </c>
      <c r="J8" s="309">
        <v>2</v>
      </c>
      <c r="K8" s="310">
        <v>52.64</v>
      </c>
    </row>
    <row r="9" spans="1:11" ht="14.4" customHeight="1" x14ac:dyDescent="0.3">
      <c r="A9" s="305" t="s">
        <v>337</v>
      </c>
      <c r="B9" s="306" t="s">
        <v>339</v>
      </c>
      <c r="C9" s="307" t="s">
        <v>345</v>
      </c>
      <c r="D9" s="308" t="s">
        <v>346</v>
      </c>
      <c r="E9" s="307" t="s">
        <v>687</v>
      </c>
      <c r="F9" s="308" t="s">
        <v>688</v>
      </c>
      <c r="G9" s="307" t="s">
        <v>707</v>
      </c>
      <c r="H9" s="307" t="s">
        <v>708</v>
      </c>
      <c r="I9" s="309">
        <v>9.8699999999999992</v>
      </c>
      <c r="J9" s="309">
        <v>5</v>
      </c>
      <c r="K9" s="310">
        <v>49.35</v>
      </c>
    </row>
    <row r="10" spans="1:11" ht="14.4" customHeight="1" x14ac:dyDescent="0.3">
      <c r="A10" s="305" t="s">
        <v>337</v>
      </c>
      <c r="B10" s="306" t="s">
        <v>339</v>
      </c>
      <c r="C10" s="307" t="s">
        <v>345</v>
      </c>
      <c r="D10" s="308" t="s">
        <v>346</v>
      </c>
      <c r="E10" s="307" t="s">
        <v>689</v>
      </c>
      <c r="F10" s="308" t="s">
        <v>690</v>
      </c>
      <c r="G10" s="307" t="s">
        <v>709</v>
      </c>
      <c r="H10" s="307" t="s">
        <v>710</v>
      </c>
      <c r="I10" s="309">
        <v>0.21</v>
      </c>
      <c r="J10" s="309">
        <v>200</v>
      </c>
      <c r="K10" s="310">
        <v>42</v>
      </c>
    </row>
    <row r="11" spans="1:11" ht="14.4" customHeight="1" x14ac:dyDescent="0.3">
      <c r="A11" s="305" t="s">
        <v>337</v>
      </c>
      <c r="B11" s="306" t="s">
        <v>339</v>
      </c>
      <c r="C11" s="307" t="s">
        <v>345</v>
      </c>
      <c r="D11" s="308" t="s">
        <v>346</v>
      </c>
      <c r="E11" s="307" t="s">
        <v>689</v>
      </c>
      <c r="F11" s="308" t="s">
        <v>690</v>
      </c>
      <c r="G11" s="307" t="s">
        <v>711</v>
      </c>
      <c r="H11" s="307" t="s">
        <v>712</v>
      </c>
      <c r="I11" s="309">
        <v>1.44</v>
      </c>
      <c r="J11" s="309">
        <v>100</v>
      </c>
      <c r="K11" s="310">
        <v>144</v>
      </c>
    </row>
    <row r="12" spans="1:11" ht="14.4" customHeight="1" x14ac:dyDescent="0.3">
      <c r="A12" s="305" t="s">
        <v>337</v>
      </c>
      <c r="B12" s="306" t="s">
        <v>339</v>
      </c>
      <c r="C12" s="307" t="s">
        <v>345</v>
      </c>
      <c r="D12" s="308" t="s">
        <v>346</v>
      </c>
      <c r="E12" s="307" t="s">
        <v>689</v>
      </c>
      <c r="F12" s="308" t="s">
        <v>690</v>
      </c>
      <c r="G12" s="307" t="s">
        <v>713</v>
      </c>
      <c r="H12" s="307" t="s">
        <v>714</v>
      </c>
      <c r="I12" s="309">
        <v>64.569999999999993</v>
      </c>
      <c r="J12" s="309">
        <v>2</v>
      </c>
      <c r="K12" s="310">
        <v>129.13999999999999</v>
      </c>
    </row>
    <row r="13" spans="1:11" ht="14.4" customHeight="1" x14ac:dyDescent="0.3">
      <c r="A13" s="305" t="s">
        <v>337</v>
      </c>
      <c r="B13" s="306" t="s">
        <v>339</v>
      </c>
      <c r="C13" s="307" t="s">
        <v>345</v>
      </c>
      <c r="D13" s="308" t="s">
        <v>346</v>
      </c>
      <c r="E13" s="307" t="s">
        <v>689</v>
      </c>
      <c r="F13" s="308" t="s">
        <v>690</v>
      </c>
      <c r="G13" s="307" t="s">
        <v>715</v>
      </c>
      <c r="H13" s="307" t="s">
        <v>716</v>
      </c>
      <c r="I13" s="309">
        <v>1.79</v>
      </c>
      <c r="J13" s="309">
        <v>50</v>
      </c>
      <c r="K13" s="310">
        <v>89.6</v>
      </c>
    </row>
    <row r="14" spans="1:11" ht="14.4" customHeight="1" x14ac:dyDescent="0.3">
      <c r="A14" s="305" t="s">
        <v>337</v>
      </c>
      <c r="B14" s="306" t="s">
        <v>339</v>
      </c>
      <c r="C14" s="307" t="s">
        <v>345</v>
      </c>
      <c r="D14" s="308" t="s">
        <v>346</v>
      </c>
      <c r="E14" s="307" t="s">
        <v>689</v>
      </c>
      <c r="F14" s="308" t="s">
        <v>690</v>
      </c>
      <c r="G14" s="307" t="s">
        <v>717</v>
      </c>
      <c r="H14" s="307" t="s">
        <v>718</v>
      </c>
      <c r="I14" s="309">
        <v>1.7966666666666666</v>
      </c>
      <c r="J14" s="309">
        <v>100</v>
      </c>
      <c r="K14" s="310">
        <v>180.1</v>
      </c>
    </row>
    <row r="15" spans="1:11" ht="14.4" customHeight="1" x14ac:dyDescent="0.3">
      <c r="A15" s="305" t="s">
        <v>337</v>
      </c>
      <c r="B15" s="306" t="s">
        <v>339</v>
      </c>
      <c r="C15" s="307" t="s">
        <v>345</v>
      </c>
      <c r="D15" s="308" t="s">
        <v>346</v>
      </c>
      <c r="E15" s="307" t="s">
        <v>689</v>
      </c>
      <c r="F15" s="308" t="s">
        <v>690</v>
      </c>
      <c r="G15" s="307" t="s">
        <v>719</v>
      </c>
      <c r="H15" s="307" t="s">
        <v>720</v>
      </c>
      <c r="I15" s="309">
        <v>1.7739999999999998</v>
      </c>
      <c r="J15" s="309">
        <v>750</v>
      </c>
      <c r="K15" s="310">
        <v>1330.5</v>
      </c>
    </row>
    <row r="16" spans="1:11" ht="14.4" customHeight="1" x14ac:dyDescent="0.3">
      <c r="A16" s="305" t="s">
        <v>337</v>
      </c>
      <c r="B16" s="306" t="s">
        <v>339</v>
      </c>
      <c r="C16" s="307" t="s">
        <v>345</v>
      </c>
      <c r="D16" s="308" t="s">
        <v>346</v>
      </c>
      <c r="E16" s="307" t="s">
        <v>689</v>
      </c>
      <c r="F16" s="308" t="s">
        <v>690</v>
      </c>
      <c r="G16" s="307" t="s">
        <v>721</v>
      </c>
      <c r="H16" s="307" t="s">
        <v>722</v>
      </c>
      <c r="I16" s="309">
        <v>2.75</v>
      </c>
      <c r="J16" s="309">
        <v>10</v>
      </c>
      <c r="K16" s="310">
        <v>27.5</v>
      </c>
    </row>
    <row r="17" spans="1:11" ht="14.4" customHeight="1" x14ac:dyDescent="0.3">
      <c r="A17" s="305" t="s">
        <v>337</v>
      </c>
      <c r="B17" s="306" t="s">
        <v>339</v>
      </c>
      <c r="C17" s="307" t="s">
        <v>345</v>
      </c>
      <c r="D17" s="308" t="s">
        <v>346</v>
      </c>
      <c r="E17" s="307" t="s">
        <v>689</v>
      </c>
      <c r="F17" s="308" t="s">
        <v>690</v>
      </c>
      <c r="G17" s="307" t="s">
        <v>723</v>
      </c>
      <c r="H17" s="307" t="s">
        <v>724</v>
      </c>
      <c r="I17" s="309">
        <v>1.76</v>
      </c>
      <c r="J17" s="309">
        <v>450</v>
      </c>
      <c r="K17" s="310">
        <v>792</v>
      </c>
    </row>
    <row r="18" spans="1:11" ht="14.4" customHeight="1" x14ac:dyDescent="0.3">
      <c r="A18" s="305" t="s">
        <v>337</v>
      </c>
      <c r="B18" s="306" t="s">
        <v>339</v>
      </c>
      <c r="C18" s="307" t="s">
        <v>345</v>
      </c>
      <c r="D18" s="308" t="s">
        <v>346</v>
      </c>
      <c r="E18" s="307" t="s">
        <v>689</v>
      </c>
      <c r="F18" s="308" t="s">
        <v>690</v>
      </c>
      <c r="G18" s="307" t="s">
        <v>725</v>
      </c>
      <c r="H18" s="307" t="s">
        <v>726</v>
      </c>
      <c r="I18" s="309">
        <v>1.75</v>
      </c>
      <c r="J18" s="309">
        <v>600</v>
      </c>
      <c r="K18" s="310">
        <v>1050</v>
      </c>
    </row>
    <row r="19" spans="1:11" ht="14.4" customHeight="1" x14ac:dyDescent="0.3">
      <c r="A19" s="305" t="s">
        <v>337</v>
      </c>
      <c r="B19" s="306" t="s">
        <v>339</v>
      </c>
      <c r="C19" s="307" t="s">
        <v>345</v>
      </c>
      <c r="D19" s="308" t="s">
        <v>346</v>
      </c>
      <c r="E19" s="307" t="s">
        <v>689</v>
      </c>
      <c r="F19" s="308" t="s">
        <v>690</v>
      </c>
      <c r="G19" s="307" t="s">
        <v>727</v>
      </c>
      <c r="H19" s="307" t="s">
        <v>728</v>
      </c>
      <c r="I19" s="309">
        <v>1.3333333333333334E-2</v>
      </c>
      <c r="J19" s="309">
        <v>600</v>
      </c>
      <c r="K19" s="310">
        <v>8</v>
      </c>
    </row>
    <row r="20" spans="1:11" ht="14.4" customHeight="1" x14ac:dyDescent="0.3">
      <c r="A20" s="305" t="s">
        <v>337</v>
      </c>
      <c r="B20" s="306" t="s">
        <v>339</v>
      </c>
      <c r="C20" s="307" t="s">
        <v>345</v>
      </c>
      <c r="D20" s="308" t="s">
        <v>346</v>
      </c>
      <c r="E20" s="307" t="s">
        <v>689</v>
      </c>
      <c r="F20" s="308" t="s">
        <v>690</v>
      </c>
      <c r="G20" s="307" t="s">
        <v>729</v>
      </c>
      <c r="H20" s="307" t="s">
        <v>730</v>
      </c>
      <c r="I20" s="309">
        <v>1.97</v>
      </c>
      <c r="J20" s="309">
        <v>15</v>
      </c>
      <c r="K20" s="310">
        <v>29.65</v>
      </c>
    </row>
    <row r="21" spans="1:11" ht="14.4" customHeight="1" x14ac:dyDescent="0.3">
      <c r="A21" s="305" t="s">
        <v>337</v>
      </c>
      <c r="B21" s="306" t="s">
        <v>339</v>
      </c>
      <c r="C21" s="307" t="s">
        <v>345</v>
      </c>
      <c r="D21" s="308" t="s">
        <v>346</v>
      </c>
      <c r="E21" s="307" t="s">
        <v>689</v>
      </c>
      <c r="F21" s="308" t="s">
        <v>690</v>
      </c>
      <c r="G21" s="307" t="s">
        <v>731</v>
      </c>
      <c r="H21" s="307" t="s">
        <v>732</v>
      </c>
      <c r="I21" s="309">
        <v>2.74</v>
      </c>
      <c r="J21" s="309">
        <v>50</v>
      </c>
      <c r="K21" s="310">
        <v>137</v>
      </c>
    </row>
    <row r="22" spans="1:11" ht="14.4" customHeight="1" x14ac:dyDescent="0.3">
      <c r="A22" s="305" t="s">
        <v>337</v>
      </c>
      <c r="B22" s="306" t="s">
        <v>339</v>
      </c>
      <c r="C22" s="307" t="s">
        <v>345</v>
      </c>
      <c r="D22" s="308" t="s">
        <v>346</v>
      </c>
      <c r="E22" s="307" t="s">
        <v>689</v>
      </c>
      <c r="F22" s="308" t="s">
        <v>690</v>
      </c>
      <c r="G22" s="307" t="s">
        <v>733</v>
      </c>
      <c r="H22" s="307" t="s">
        <v>734</v>
      </c>
      <c r="I22" s="309">
        <v>1.9750000000000001</v>
      </c>
      <c r="J22" s="309">
        <v>15</v>
      </c>
      <c r="K22" s="310">
        <v>29.7</v>
      </c>
    </row>
    <row r="23" spans="1:11" ht="14.4" customHeight="1" x14ac:dyDescent="0.3">
      <c r="A23" s="305" t="s">
        <v>337</v>
      </c>
      <c r="B23" s="306" t="s">
        <v>339</v>
      </c>
      <c r="C23" s="307" t="s">
        <v>345</v>
      </c>
      <c r="D23" s="308" t="s">
        <v>346</v>
      </c>
      <c r="E23" s="307" t="s">
        <v>689</v>
      </c>
      <c r="F23" s="308" t="s">
        <v>690</v>
      </c>
      <c r="G23" s="307" t="s">
        <v>735</v>
      </c>
      <c r="H23" s="307" t="s">
        <v>736</v>
      </c>
      <c r="I23" s="309">
        <v>1.8</v>
      </c>
      <c r="J23" s="309">
        <v>5</v>
      </c>
      <c r="K23" s="310">
        <v>9</v>
      </c>
    </row>
    <row r="24" spans="1:11" ht="14.4" customHeight="1" x14ac:dyDescent="0.3">
      <c r="A24" s="305" t="s">
        <v>337</v>
      </c>
      <c r="B24" s="306" t="s">
        <v>339</v>
      </c>
      <c r="C24" s="307" t="s">
        <v>345</v>
      </c>
      <c r="D24" s="308" t="s">
        <v>346</v>
      </c>
      <c r="E24" s="307" t="s">
        <v>689</v>
      </c>
      <c r="F24" s="308" t="s">
        <v>690</v>
      </c>
      <c r="G24" s="307" t="s">
        <v>737</v>
      </c>
      <c r="H24" s="307" t="s">
        <v>738</v>
      </c>
      <c r="I24" s="309">
        <v>2.3933333333333331</v>
      </c>
      <c r="J24" s="309">
        <v>450</v>
      </c>
      <c r="K24" s="310">
        <v>1077</v>
      </c>
    </row>
    <row r="25" spans="1:11" ht="14.4" customHeight="1" x14ac:dyDescent="0.3">
      <c r="A25" s="305" t="s">
        <v>337</v>
      </c>
      <c r="B25" s="306" t="s">
        <v>339</v>
      </c>
      <c r="C25" s="307" t="s">
        <v>345</v>
      </c>
      <c r="D25" s="308" t="s">
        <v>346</v>
      </c>
      <c r="E25" s="307" t="s">
        <v>689</v>
      </c>
      <c r="F25" s="308" t="s">
        <v>690</v>
      </c>
      <c r="G25" s="307" t="s">
        <v>739</v>
      </c>
      <c r="H25" s="307" t="s">
        <v>740</v>
      </c>
      <c r="I25" s="309">
        <v>9.5</v>
      </c>
      <c r="J25" s="309">
        <v>1</v>
      </c>
      <c r="K25" s="310">
        <v>9.5</v>
      </c>
    </row>
    <row r="26" spans="1:11" ht="14.4" customHeight="1" x14ac:dyDescent="0.3">
      <c r="A26" s="305" t="s">
        <v>337</v>
      </c>
      <c r="B26" s="306" t="s">
        <v>339</v>
      </c>
      <c r="C26" s="307" t="s">
        <v>345</v>
      </c>
      <c r="D26" s="308" t="s">
        <v>346</v>
      </c>
      <c r="E26" s="307" t="s">
        <v>689</v>
      </c>
      <c r="F26" s="308" t="s">
        <v>690</v>
      </c>
      <c r="G26" s="307" t="s">
        <v>741</v>
      </c>
      <c r="H26" s="307" t="s">
        <v>742</v>
      </c>
      <c r="I26" s="309">
        <v>1.68</v>
      </c>
      <c r="J26" s="309">
        <v>40</v>
      </c>
      <c r="K26" s="310">
        <v>67.2</v>
      </c>
    </row>
    <row r="27" spans="1:11" ht="14.4" customHeight="1" x14ac:dyDescent="0.3">
      <c r="A27" s="305" t="s">
        <v>337</v>
      </c>
      <c r="B27" s="306" t="s">
        <v>339</v>
      </c>
      <c r="C27" s="307" t="s">
        <v>345</v>
      </c>
      <c r="D27" s="308" t="s">
        <v>346</v>
      </c>
      <c r="E27" s="307" t="s">
        <v>689</v>
      </c>
      <c r="F27" s="308" t="s">
        <v>690</v>
      </c>
      <c r="G27" s="307" t="s">
        <v>743</v>
      </c>
      <c r="H27" s="307" t="s">
        <v>744</v>
      </c>
      <c r="I27" s="309">
        <v>12.1</v>
      </c>
      <c r="J27" s="309">
        <v>10</v>
      </c>
      <c r="K27" s="310">
        <v>121</v>
      </c>
    </row>
    <row r="28" spans="1:11" ht="14.4" customHeight="1" x14ac:dyDescent="0.3">
      <c r="A28" s="305" t="s">
        <v>337</v>
      </c>
      <c r="B28" s="306" t="s">
        <v>339</v>
      </c>
      <c r="C28" s="307" t="s">
        <v>345</v>
      </c>
      <c r="D28" s="308" t="s">
        <v>346</v>
      </c>
      <c r="E28" s="307" t="s">
        <v>689</v>
      </c>
      <c r="F28" s="308" t="s">
        <v>690</v>
      </c>
      <c r="G28" s="307" t="s">
        <v>745</v>
      </c>
      <c r="H28" s="307" t="s">
        <v>746</v>
      </c>
      <c r="I28" s="309">
        <v>2.813333333333333</v>
      </c>
      <c r="J28" s="309">
        <v>350</v>
      </c>
      <c r="K28" s="310">
        <v>985.5</v>
      </c>
    </row>
    <row r="29" spans="1:11" ht="14.4" customHeight="1" x14ac:dyDescent="0.3">
      <c r="A29" s="305" t="s">
        <v>337</v>
      </c>
      <c r="B29" s="306" t="s">
        <v>339</v>
      </c>
      <c r="C29" s="307" t="s">
        <v>345</v>
      </c>
      <c r="D29" s="308" t="s">
        <v>346</v>
      </c>
      <c r="E29" s="307" t="s">
        <v>689</v>
      </c>
      <c r="F29" s="308" t="s">
        <v>690</v>
      </c>
      <c r="G29" s="307" t="s">
        <v>747</v>
      </c>
      <c r="H29" s="307" t="s">
        <v>748</v>
      </c>
      <c r="I29" s="309">
        <v>21.24</v>
      </c>
      <c r="J29" s="309">
        <v>5</v>
      </c>
      <c r="K29" s="310">
        <v>106.2</v>
      </c>
    </row>
    <row r="30" spans="1:11" ht="14.4" customHeight="1" x14ac:dyDescent="0.3">
      <c r="A30" s="305" t="s">
        <v>337</v>
      </c>
      <c r="B30" s="306" t="s">
        <v>339</v>
      </c>
      <c r="C30" s="307" t="s">
        <v>345</v>
      </c>
      <c r="D30" s="308" t="s">
        <v>346</v>
      </c>
      <c r="E30" s="307" t="s">
        <v>689</v>
      </c>
      <c r="F30" s="308" t="s">
        <v>690</v>
      </c>
      <c r="G30" s="307" t="s">
        <v>749</v>
      </c>
      <c r="H30" s="307" t="s">
        <v>750</v>
      </c>
      <c r="I30" s="309">
        <v>34.200000000000003</v>
      </c>
      <c r="J30" s="309">
        <v>1</v>
      </c>
      <c r="K30" s="310">
        <v>34.200000000000003</v>
      </c>
    </row>
    <row r="31" spans="1:11" ht="14.4" customHeight="1" x14ac:dyDescent="0.3">
      <c r="A31" s="305" t="s">
        <v>337</v>
      </c>
      <c r="B31" s="306" t="s">
        <v>339</v>
      </c>
      <c r="C31" s="307" t="s">
        <v>345</v>
      </c>
      <c r="D31" s="308" t="s">
        <v>346</v>
      </c>
      <c r="E31" s="307" t="s">
        <v>689</v>
      </c>
      <c r="F31" s="308" t="s">
        <v>690</v>
      </c>
      <c r="G31" s="307" t="s">
        <v>751</v>
      </c>
      <c r="H31" s="307" t="s">
        <v>752</v>
      </c>
      <c r="I31" s="309">
        <v>9.5</v>
      </c>
      <c r="J31" s="309">
        <v>1</v>
      </c>
      <c r="K31" s="310">
        <v>9.5</v>
      </c>
    </row>
    <row r="32" spans="1:11" ht="14.4" customHeight="1" x14ac:dyDescent="0.3">
      <c r="A32" s="305" t="s">
        <v>337</v>
      </c>
      <c r="B32" s="306" t="s">
        <v>339</v>
      </c>
      <c r="C32" s="307" t="s">
        <v>345</v>
      </c>
      <c r="D32" s="308" t="s">
        <v>346</v>
      </c>
      <c r="E32" s="307" t="s">
        <v>689</v>
      </c>
      <c r="F32" s="308" t="s">
        <v>690</v>
      </c>
      <c r="G32" s="307" t="s">
        <v>753</v>
      </c>
      <c r="H32" s="307" t="s">
        <v>754</v>
      </c>
      <c r="I32" s="309">
        <v>2.42</v>
      </c>
      <c r="J32" s="309">
        <v>100</v>
      </c>
      <c r="K32" s="310">
        <v>242</v>
      </c>
    </row>
    <row r="33" spans="1:11" ht="14.4" customHeight="1" x14ac:dyDescent="0.3">
      <c r="A33" s="305" t="s">
        <v>337</v>
      </c>
      <c r="B33" s="306" t="s">
        <v>339</v>
      </c>
      <c r="C33" s="307" t="s">
        <v>345</v>
      </c>
      <c r="D33" s="308" t="s">
        <v>346</v>
      </c>
      <c r="E33" s="307" t="s">
        <v>691</v>
      </c>
      <c r="F33" s="308" t="s">
        <v>692</v>
      </c>
      <c r="G33" s="307" t="s">
        <v>755</v>
      </c>
      <c r="H33" s="307" t="s">
        <v>756</v>
      </c>
      <c r="I33" s="309">
        <v>8.0657142857142858</v>
      </c>
      <c r="J33" s="309">
        <v>2100</v>
      </c>
      <c r="K33" s="310">
        <v>16872</v>
      </c>
    </row>
    <row r="34" spans="1:11" ht="14.4" customHeight="1" x14ac:dyDescent="0.3">
      <c r="A34" s="305" t="s">
        <v>337</v>
      </c>
      <c r="B34" s="306" t="s">
        <v>339</v>
      </c>
      <c r="C34" s="307" t="s">
        <v>345</v>
      </c>
      <c r="D34" s="308" t="s">
        <v>346</v>
      </c>
      <c r="E34" s="307" t="s">
        <v>693</v>
      </c>
      <c r="F34" s="308" t="s">
        <v>694</v>
      </c>
      <c r="G34" s="307" t="s">
        <v>757</v>
      </c>
      <c r="H34" s="307" t="s">
        <v>758</v>
      </c>
      <c r="I34" s="309">
        <v>0.29249999999999998</v>
      </c>
      <c r="J34" s="309">
        <v>1300</v>
      </c>
      <c r="K34" s="310">
        <v>378</v>
      </c>
    </row>
    <row r="35" spans="1:11" ht="14.4" customHeight="1" x14ac:dyDescent="0.3">
      <c r="A35" s="305" t="s">
        <v>337</v>
      </c>
      <c r="B35" s="306" t="s">
        <v>339</v>
      </c>
      <c r="C35" s="307" t="s">
        <v>345</v>
      </c>
      <c r="D35" s="308" t="s">
        <v>346</v>
      </c>
      <c r="E35" s="307" t="s">
        <v>693</v>
      </c>
      <c r="F35" s="308" t="s">
        <v>694</v>
      </c>
      <c r="G35" s="307" t="s">
        <v>759</v>
      </c>
      <c r="H35" s="307" t="s">
        <v>760</v>
      </c>
      <c r="I35" s="309">
        <v>0.28999999999999998</v>
      </c>
      <c r="J35" s="309">
        <v>100</v>
      </c>
      <c r="K35" s="310">
        <v>29</v>
      </c>
    </row>
    <row r="36" spans="1:11" ht="14.4" customHeight="1" x14ac:dyDescent="0.3">
      <c r="A36" s="305" t="s">
        <v>337</v>
      </c>
      <c r="B36" s="306" t="s">
        <v>339</v>
      </c>
      <c r="C36" s="307" t="s">
        <v>345</v>
      </c>
      <c r="D36" s="308" t="s">
        <v>346</v>
      </c>
      <c r="E36" s="307" t="s">
        <v>695</v>
      </c>
      <c r="F36" s="308" t="s">
        <v>696</v>
      </c>
      <c r="G36" s="307" t="s">
        <v>761</v>
      </c>
      <c r="H36" s="307" t="s">
        <v>762</v>
      </c>
      <c r="I36" s="309">
        <v>0.72</v>
      </c>
      <c r="J36" s="309">
        <v>100</v>
      </c>
      <c r="K36" s="310">
        <v>72</v>
      </c>
    </row>
    <row r="37" spans="1:11" ht="14.4" customHeight="1" x14ac:dyDescent="0.3">
      <c r="A37" s="305" t="s">
        <v>337</v>
      </c>
      <c r="B37" s="306" t="s">
        <v>339</v>
      </c>
      <c r="C37" s="307" t="s">
        <v>345</v>
      </c>
      <c r="D37" s="308" t="s">
        <v>346</v>
      </c>
      <c r="E37" s="307" t="s">
        <v>695</v>
      </c>
      <c r="F37" s="308" t="s">
        <v>696</v>
      </c>
      <c r="G37" s="307" t="s">
        <v>763</v>
      </c>
      <c r="H37" s="307" t="s">
        <v>764</v>
      </c>
      <c r="I37" s="309">
        <v>0.68333333333333324</v>
      </c>
      <c r="J37" s="309">
        <v>800</v>
      </c>
      <c r="K37" s="310">
        <v>540</v>
      </c>
    </row>
    <row r="38" spans="1:11" ht="14.4" customHeight="1" x14ac:dyDescent="0.3">
      <c r="A38" s="305" t="s">
        <v>337</v>
      </c>
      <c r="B38" s="306" t="s">
        <v>339</v>
      </c>
      <c r="C38" s="307" t="s">
        <v>697</v>
      </c>
      <c r="D38" s="308" t="s">
        <v>698</v>
      </c>
      <c r="E38" s="307" t="s">
        <v>687</v>
      </c>
      <c r="F38" s="308" t="s">
        <v>688</v>
      </c>
      <c r="G38" s="307" t="s">
        <v>699</v>
      </c>
      <c r="H38" s="307" t="s">
        <v>700</v>
      </c>
      <c r="I38" s="309">
        <v>4.3100000000000005</v>
      </c>
      <c r="J38" s="309">
        <v>9</v>
      </c>
      <c r="K38" s="310">
        <v>38.82</v>
      </c>
    </row>
    <row r="39" spans="1:11" ht="14.4" customHeight="1" x14ac:dyDescent="0.3">
      <c r="A39" s="305" t="s">
        <v>337</v>
      </c>
      <c r="B39" s="306" t="s">
        <v>339</v>
      </c>
      <c r="C39" s="307" t="s">
        <v>697</v>
      </c>
      <c r="D39" s="308" t="s">
        <v>698</v>
      </c>
      <c r="E39" s="307" t="s">
        <v>687</v>
      </c>
      <c r="F39" s="308" t="s">
        <v>688</v>
      </c>
      <c r="G39" s="307" t="s">
        <v>765</v>
      </c>
      <c r="H39" s="307" t="s">
        <v>766</v>
      </c>
      <c r="I39" s="309">
        <v>30.17</v>
      </c>
      <c r="J39" s="309">
        <v>2</v>
      </c>
      <c r="K39" s="310">
        <v>60.34</v>
      </c>
    </row>
    <row r="40" spans="1:11" ht="14.4" customHeight="1" x14ac:dyDescent="0.3">
      <c r="A40" s="305" t="s">
        <v>337</v>
      </c>
      <c r="B40" s="306" t="s">
        <v>339</v>
      </c>
      <c r="C40" s="307" t="s">
        <v>697</v>
      </c>
      <c r="D40" s="308" t="s">
        <v>698</v>
      </c>
      <c r="E40" s="307" t="s">
        <v>687</v>
      </c>
      <c r="F40" s="308" t="s">
        <v>688</v>
      </c>
      <c r="G40" s="307" t="s">
        <v>703</v>
      </c>
      <c r="H40" s="307" t="s">
        <v>704</v>
      </c>
      <c r="I40" s="309">
        <v>13.06</v>
      </c>
      <c r="J40" s="309">
        <v>13</v>
      </c>
      <c r="K40" s="310">
        <v>169.77999999999997</v>
      </c>
    </row>
    <row r="41" spans="1:11" ht="14.4" customHeight="1" x14ac:dyDescent="0.3">
      <c r="A41" s="305" t="s">
        <v>337</v>
      </c>
      <c r="B41" s="306" t="s">
        <v>339</v>
      </c>
      <c r="C41" s="307" t="s">
        <v>697</v>
      </c>
      <c r="D41" s="308" t="s">
        <v>698</v>
      </c>
      <c r="E41" s="307" t="s">
        <v>687</v>
      </c>
      <c r="F41" s="308" t="s">
        <v>688</v>
      </c>
      <c r="G41" s="307" t="s">
        <v>705</v>
      </c>
      <c r="H41" s="307" t="s">
        <v>706</v>
      </c>
      <c r="I41" s="309">
        <v>26.324999999999999</v>
      </c>
      <c r="J41" s="309">
        <v>2</v>
      </c>
      <c r="K41" s="310">
        <v>52.65</v>
      </c>
    </row>
    <row r="42" spans="1:11" ht="14.4" customHeight="1" x14ac:dyDescent="0.3">
      <c r="A42" s="305" t="s">
        <v>337</v>
      </c>
      <c r="B42" s="306" t="s">
        <v>339</v>
      </c>
      <c r="C42" s="307" t="s">
        <v>697</v>
      </c>
      <c r="D42" s="308" t="s">
        <v>698</v>
      </c>
      <c r="E42" s="307" t="s">
        <v>687</v>
      </c>
      <c r="F42" s="308" t="s">
        <v>688</v>
      </c>
      <c r="G42" s="307" t="s">
        <v>707</v>
      </c>
      <c r="H42" s="307" t="s">
        <v>708</v>
      </c>
      <c r="I42" s="309">
        <v>9.8699999999999992</v>
      </c>
      <c r="J42" s="309">
        <v>2</v>
      </c>
      <c r="K42" s="310">
        <v>19.739999999999998</v>
      </c>
    </row>
    <row r="43" spans="1:11" ht="14.4" customHeight="1" x14ac:dyDescent="0.3">
      <c r="A43" s="305" t="s">
        <v>337</v>
      </c>
      <c r="B43" s="306" t="s">
        <v>339</v>
      </c>
      <c r="C43" s="307" t="s">
        <v>697</v>
      </c>
      <c r="D43" s="308" t="s">
        <v>698</v>
      </c>
      <c r="E43" s="307" t="s">
        <v>687</v>
      </c>
      <c r="F43" s="308" t="s">
        <v>688</v>
      </c>
      <c r="G43" s="307" t="s">
        <v>767</v>
      </c>
      <c r="H43" s="307" t="s">
        <v>768</v>
      </c>
      <c r="I43" s="309">
        <v>0.86</v>
      </c>
      <c r="J43" s="309">
        <v>5</v>
      </c>
      <c r="K43" s="310">
        <v>4.3</v>
      </c>
    </row>
    <row r="44" spans="1:11" ht="14.4" customHeight="1" x14ac:dyDescent="0.3">
      <c r="A44" s="305" t="s">
        <v>337</v>
      </c>
      <c r="B44" s="306" t="s">
        <v>339</v>
      </c>
      <c r="C44" s="307" t="s">
        <v>697</v>
      </c>
      <c r="D44" s="308" t="s">
        <v>698</v>
      </c>
      <c r="E44" s="307" t="s">
        <v>687</v>
      </c>
      <c r="F44" s="308" t="s">
        <v>688</v>
      </c>
      <c r="G44" s="307" t="s">
        <v>769</v>
      </c>
      <c r="H44" s="307" t="s">
        <v>770</v>
      </c>
      <c r="I44" s="309">
        <v>1.52</v>
      </c>
      <c r="J44" s="309">
        <v>3</v>
      </c>
      <c r="K44" s="310">
        <v>4.5599999999999996</v>
      </c>
    </row>
    <row r="45" spans="1:11" ht="14.4" customHeight="1" x14ac:dyDescent="0.3">
      <c r="A45" s="305" t="s">
        <v>337</v>
      </c>
      <c r="B45" s="306" t="s">
        <v>339</v>
      </c>
      <c r="C45" s="307" t="s">
        <v>697</v>
      </c>
      <c r="D45" s="308" t="s">
        <v>698</v>
      </c>
      <c r="E45" s="307" t="s">
        <v>689</v>
      </c>
      <c r="F45" s="308" t="s">
        <v>690</v>
      </c>
      <c r="G45" s="307" t="s">
        <v>709</v>
      </c>
      <c r="H45" s="307" t="s">
        <v>710</v>
      </c>
      <c r="I45" s="309">
        <v>0.21</v>
      </c>
      <c r="J45" s="309">
        <v>100</v>
      </c>
      <c r="K45" s="310">
        <v>21</v>
      </c>
    </row>
    <row r="46" spans="1:11" ht="14.4" customHeight="1" x14ac:dyDescent="0.3">
      <c r="A46" s="305" t="s">
        <v>337</v>
      </c>
      <c r="B46" s="306" t="s">
        <v>339</v>
      </c>
      <c r="C46" s="307" t="s">
        <v>697</v>
      </c>
      <c r="D46" s="308" t="s">
        <v>698</v>
      </c>
      <c r="E46" s="307" t="s">
        <v>689</v>
      </c>
      <c r="F46" s="308" t="s">
        <v>690</v>
      </c>
      <c r="G46" s="307" t="s">
        <v>711</v>
      </c>
      <c r="H46" s="307" t="s">
        <v>712</v>
      </c>
      <c r="I46" s="309">
        <v>1.35</v>
      </c>
      <c r="J46" s="309">
        <v>100</v>
      </c>
      <c r="K46" s="310">
        <v>135</v>
      </c>
    </row>
    <row r="47" spans="1:11" ht="14.4" customHeight="1" x14ac:dyDescent="0.3">
      <c r="A47" s="305" t="s">
        <v>337</v>
      </c>
      <c r="B47" s="306" t="s">
        <v>339</v>
      </c>
      <c r="C47" s="307" t="s">
        <v>697</v>
      </c>
      <c r="D47" s="308" t="s">
        <v>698</v>
      </c>
      <c r="E47" s="307" t="s">
        <v>689</v>
      </c>
      <c r="F47" s="308" t="s">
        <v>690</v>
      </c>
      <c r="G47" s="307" t="s">
        <v>715</v>
      </c>
      <c r="H47" s="307" t="s">
        <v>716</v>
      </c>
      <c r="I47" s="309">
        <v>1.7949999999999999</v>
      </c>
      <c r="J47" s="309">
        <v>130</v>
      </c>
      <c r="K47" s="310">
        <v>233.2</v>
      </c>
    </row>
    <row r="48" spans="1:11" ht="14.4" customHeight="1" x14ac:dyDescent="0.3">
      <c r="A48" s="305" t="s">
        <v>337</v>
      </c>
      <c r="B48" s="306" t="s">
        <v>339</v>
      </c>
      <c r="C48" s="307" t="s">
        <v>697</v>
      </c>
      <c r="D48" s="308" t="s">
        <v>698</v>
      </c>
      <c r="E48" s="307" t="s">
        <v>689</v>
      </c>
      <c r="F48" s="308" t="s">
        <v>690</v>
      </c>
      <c r="G48" s="307" t="s">
        <v>717</v>
      </c>
      <c r="H48" s="307" t="s">
        <v>718</v>
      </c>
      <c r="I48" s="309">
        <v>1.7666666666666666</v>
      </c>
      <c r="J48" s="309">
        <v>80</v>
      </c>
      <c r="K48" s="310">
        <v>141</v>
      </c>
    </row>
    <row r="49" spans="1:11" ht="14.4" customHeight="1" x14ac:dyDescent="0.3">
      <c r="A49" s="305" t="s">
        <v>337</v>
      </c>
      <c r="B49" s="306" t="s">
        <v>339</v>
      </c>
      <c r="C49" s="307" t="s">
        <v>697</v>
      </c>
      <c r="D49" s="308" t="s">
        <v>698</v>
      </c>
      <c r="E49" s="307" t="s">
        <v>689</v>
      </c>
      <c r="F49" s="308" t="s">
        <v>690</v>
      </c>
      <c r="G49" s="307" t="s">
        <v>719</v>
      </c>
      <c r="H49" s="307" t="s">
        <v>720</v>
      </c>
      <c r="I49" s="309">
        <v>1.7749999999999999</v>
      </c>
      <c r="J49" s="309">
        <v>250</v>
      </c>
      <c r="K49" s="310">
        <v>444</v>
      </c>
    </row>
    <row r="50" spans="1:11" ht="14.4" customHeight="1" x14ac:dyDescent="0.3">
      <c r="A50" s="305" t="s">
        <v>337</v>
      </c>
      <c r="B50" s="306" t="s">
        <v>339</v>
      </c>
      <c r="C50" s="307" t="s">
        <v>697</v>
      </c>
      <c r="D50" s="308" t="s">
        <v>698</v>
      </c>
      <c r="E50" s="307" t="s">
        <v>689</v>
      </c>
      <c r="F50" s="308" t="s">
        <v>690</v>
      </c>
      <c r="G50" s="307" t="s">
        <v>721</v>
      </c>
      <c r="H50" s="307" t="s">
        <v>722</v>
      </c>
      <c r="I50" s="309">
        <v>2.74</v>
      </c>
      <c r="J50" s="309">
        <v>30</v>
      </c>
      <c r="K50" s="310">
        <v>82.199999999999989</v>
      </c>
    </row>
    <row r="51" spans="1:11" ht="14.4" customHeight="1" x14ac:dyDescent="0.3">
      <c r="A51" s="305" t="s">
        <v>337</v>
      </c>
      <c r="B51" s="306" t="s">
        <v>339</v>
      </c>
      <c r="C51" s="307" t="s">
        <v>697</v>
      </c>
      <c r="D51" s="308" t="s">
        <v>698</v>
      </c>
      <c r="E51" s="307" t="s">
        <v>689</v>
      </c>
      <c r="F51" s="308" t="s">
        <v>690</v>
      </c>
      <c r="G51" s="307" t="s">
        <v>723</v>
      </c>
      <c r="H51" s="307" t="s">
        <v>724</v>
      </c>
      <c r="I51" s="309">
        <v>1.76</v>
      </c>
      <c r="J51" s="309">
        <v>300</v>
      </c>
      <c r="K51" s="310">
        <v>527</v>
      </c>
    </row>
    <row r="52" spans="1:11" ht="14.4" customHeight="1" x14ac:dyDescent="0.3">
      <c r="A52" s="305" t="s">
        <v>337</v>
      </c>
      <c r="B52" s="306" t="s">
        <v>339</v>
      </c>
      <c r="C52" s="307" t="s">
        <v>697</v>
      </c>
      <c r="D52" s="308" t="s">
        <v>698</v>
      </c>
      <c r="E52" s="307" t="s">
        <v>689</v>
      </c>
      <c r="F52" s="308" t="s">
        <v>690</v>
      </c>
      <c r="G52" s="307" t="s">
        <v>771</v>
      </c>
      <c r="H52" s="307" t="s">
        <v>772</v>
      </c>
      <c r="I52" s="309">
        <v>1.76</v>
      </c>
      <c r="J52" s="309">
        <v>100</v>
      </c>
      <c r="K52" s="310">
        <v>176</v>
      </c>
    </row>
    <row r="53" spans="1:11" ht="14.4" customHeight="1" x14ac:dyDescent="0.3">
      <c r="A53" s="305" t="s">
        <v>337</v>
      </c>
      <c r="B53" s="306" t="s">
        <v>339</v>
      </c>
      <c r="C53" s="307" t="s">
        <v>697</v>
      </c>
      <c r="D53" s="308" t="s">
        <v>698</v>
      </c>
      <c r="E53" s="307" t="s">
        <v>689</v>
      </c>
      <c r="F53" s="308" t="s">
        <v>690</v>
      </c>
      <c r="G53" s="307" t="s">
        <v>773</v>
      </c>
      <c r="H53" s="307" t="s">
        <v>774</v>
      </c>
      <c r="I53" s="309">
        <v>1.67</v>
      </c>
      <c r="J53" s="309">
        <v>20</v>
      </c>
      <c r="K53" s="310">
        <v>33.4</v>
      </c>
    </row>
    <row r="54" spans="1:11" ht="14.4" customHeight="1" x14ac:dyDescent="0.3">
      <c r="A54" s="305" t="s">
        <v>337</v>
      </c>
      <c r="B54" s="306" t="s">
        <v>339</v>
      </c>
      <c r="C54" s="307" t="s">
        <v>697</v>
      </c>
      <c r="D54" s="308" t="s">
        <v>698</v>
      </c>
      <c r="E54" s="307" t="s">
        <v>689</v>
      </c>
      <c r="F54" s="308" t="s">
        <v>690</v>
      </c>
      <c r="G54" s="307" t="s">
        <v>725</v>
      </c>
      <c r="H54" s="307" t="s">
        <v>726</v>
      </c>
      <c r="I54" s="309">
        <v>1.7533333333333332</v>
      </c>
      <c r="J54" s="309">
        <v>600</v>
      </c>
      <c r="K54" s="310">
        <v>1052</v>
      </c>
    </row>
    <row r="55" spans="1:11" ht="14.4" customHeight="1" x14ac:dyDescent="0.3">
      <c r="A55" s="305" t="s">
        <v>337</v>
      </c>
      <c r="B55" s="306" t="s">
        <v>339</v>
      </c>
      <c r="C55" s="307" t="s">
        <v>697</v>
      </c>
      <c r="D55" s="308" t="s">
        <v>698</v>
      </c>
      <c r="E55" s="307" t="s">
        <v>689</v>
      </c>
      <c r="F55" s="308" t="s">
        <v>690</v>
      </c>
      <c r="G55" s="307" t="s">
        <v>727</v>
      </c>
      <c r="H55" s="307" t="s">
        <v>728</v>
      </c>
      <c r="I55" s="309">
        <v>1.6666666666666666E-2</v>
      </c>
      <c r="J55" s="309">
        <v>600</v>
      </c>
      <c r="K55" s="310">
        <v>10</v>
      </c>
    </row>
    <row r="56" spans="1:11" ht="14.4" customHeight="1" x14ac:dyDescent="0.3">
      <c r="A56" s="305" t="s">
        <v>337</v>
      </c>
      <c r="B56" s="306" t="s">
        <v>339</v>
      </c>
      <c r="C56" s="307" t="s">
        <v>697</v>
      </c>
      <c r="D56" s="308" t="s">
        <v>698</v>
      </c>
      <c r="E56" s="307" t="s">
        <v>689</v>
      </c>
      <c r="F56" s="308" t="s">
        <v>690</v>
      </c>
      <c r="G56" s="307" t="s">
        <v>731</v>
      </c>
      <c r="H56" s="307" t="s">
        <v>732</v>
      </c>
      <c r="I56" s="309">
        <v>2.75</v>
      </c>
      <c r="J56" s="309">
        <v>50</v>
      </c>
      <c r="K56" s="310">
        <v>137.5</v>
      </c>
    </row>
    <row r="57" spans="1:11" ht="14.4" customHeight="1" x14ac:dyDescent="0.3">
      <c r="A57" s="305" t="s">
        <v>337</v>
      </c>
      <c r="B57" s="306" t="s">
        <v>339</v>
      </c>
      <c r="C57" s="307" t="s">
        <v>697</v>
      </c>
      <c r="D57" s="308" t="s">
        <v>698</v>
      </c>
      <c r="E57" s="307" t="s">
        <v>689</v>
      </c>
      <c r="F57" s="308" t="s">
        <v>690</v>
      </c>
      <c r="G57" s="307" t="s">
        <v>735</v>
      </c>
      <c r="H57" s="307" t="s">
        <v>736</v>
      </c>
      <c r="I57" s="309">
        <v>3.15</v>
      </c>
      <c r="J57" s="309">
        <v>5</v>
      </c>
      <c r="K57" s="310">
        <v>15.75</v>
      </c>
    </row>
    <row r="58" spans="1:11" ht="14.4" customHeight="1" x14ac:dyDescent="0.3">
      <c r="A58" s="305" t="s">
        <v>337</v>
      </c>
      <c r="B58" s="306" t="s">
        <v>339</v>
      </c>
      <c r="C58" s="307" t="s">
        <v>697</v>
      </c>
      <c r="D58" s="308" t="s">
        <v>698</v>
      </c>
      <c r="E58" s="307" t="s">
        <v>689</v>
      </c>
      <c r="F58" s="308" t="s">
        <v>690</v>
      </c>
      <c r="G58" s="307" t="s">
        <v>737</v>
      </c>
      <c r="H58" s="307" t="s">
        <v>738</v>
      </c>
      <c r="I58" s="309">
        <v>2.4</v>
      </c>
      <c r="J58" s="309">
        <v>500</v>
      </c>
      <c r="K58" s="310">
        <v>1200</v>
      </c>
    </row>
    <row r="59" spans="1:11" ht="14.4" customHeight="1" x14ac:dyDescent="0.3">
      <c r="A59" s="305" t="s">
        <v>337</v>
      </c>
      <c r="B59" s="306" t="s">
        <v>339</v>
      </c>
      <c r="C59" s="307" t="s">
        <v>697</v>
      </c>
      <c r="D59" s="308" t="s">
        <v>698</v>
      </c>
      <c r="E59" s="307" t="s">
        <v>689</v>
      </c>
      <c r="F59" s="308" t="s">
        <v>690</v>
      </c>
      <c r="G59" s="307" t="s">
        <v>743</v>
      </c>
      <c r="H59" s="307" t="s">
        <v>744</v>
      </c>
      <c r="I59" s="309">
        <v>12.105</v>
      </c>
      <c r="J59" s="309">
        <v>20</v>
      </c>
      <c r="K59" s="310">
        <v>242.1</v>
      </c>
    </row>
    <row r="60" spans="1:11" ht="14.4" customHeight="1" x14ac:dyDescent="0.3">
      <c r="A60" s="305" t="s">
        <v>337</v>
      </c>
      <c r="B60" s="306" t="s">
        <v>339</v>
      </c>
      <c r="C60" s="307" t="s">
        <v>697</v>
      </c>
      <c r="D60" s="308" t="s">
        <v>698</v>
      </c>
      <c r="E60" s="307" t="s">
        <v>689</v>
      </c>
      <c r="F60" s="308" t="s">
        <v>690</v>
      </c>
      <c r="G60" s="307" t="s">
        <v>745</v>
      </c>
      <c r="H60" s="307" t="s">
        <v>746</v>
      </c>
      <c r="I60" s="309">
        <v>2.835</v>
      </c>
      <c r="J60" s="309">
        <v>200</v>
      </c>
      <c r="K60" s="310">
        <v>567</v>
      </c>
    </row>
    <row r="61" spans="1:11" ht="14.4" customHeight="1" x14ac:dyDescent="0.3">
      <c r="A61" s="305" t="s">
        <v>337</v>
      </c>
      <c r="B61" s="306" t="s">
        <v>339</v>
      </c>
      <c r="C61" s="307" t="s">
        <v>697</v>
      </c>
      <c r="D61" s="308" t="s">
        <v>698</v>
      </c>
      <c r="E61" s="307" t="s">
        <v>689</v>
      </c>
      <c r="F61" s="308" t="s">
        <v>690</v>
      </c>
      <c r="G61" s="307" t="s">
        <v>747</v>
      </c>
      <c r="H61" s="307" t="s">
        <v>748</v>
      </c>
      <c r="I61" s="309">
        <v>21.18</v>
      </c>
      <c r="J61" s="309">
        <v>15</v>
      </c>
      <c r="K61" s="310">
        <v>317.70000000000005</v>
      </c>
    </row>
    <row r="62" spans="1:11" ht="14.4" customHeight="1" x14ac:dyDescent="0.3">
      <c r="A62" s="305" t="s">
        <v>337</v>
      </c>
      <c r="B62" s="306" t="s">
        <v>339</v>
      </c>
      <c r="C62" s="307" t="s">
        <v>697</v>
      </c>
      <c r="D62" s="308" t="s">
        <v>698</v>
      </c>
      <c r="E62" s="307" t="s">
        <v>693</v>
      </c>
      <c r="F62" s="308" t="s">
        <v>694</v>
      </c>
      <c r="G62" s="307" t="s">
        <v>757</v>
      </c>
      <c r="H62" s="307" t="s">
        <v>758</v>
      </c>
      <c r="I62" s="309">
        <v>0.29666666666666663</v>
      </c>
      <c r="J62" s="309">
        <v>400</v>
      </c>
      <c r="K62" s="310">
        <v>118</v>
      </c>
    </row>
    <row r="63" spans="1:11" ht="14.4" customHeight="1" x14ac:dyDescent="0.3">
      <c r="A63" s="305" t="s">
        <v>337</v>
      </c>
      <c r="B63" s="306" t="s">
        <v>339</v>
      </c>
      <c r="C63" s="307" t="s">
        <v>697</v>
      </c>
      <c r="D63" s="308" t="s">
        <v>698</v>
      </c>
      <c r="E63" s="307" t="s">
        <v>693</v>
      </c>
      <c r="F63" s="308" t="s">
        <v>694</v>
      </c>
      <c r="G63" s="307" t="s">
        <v>775</v>
      </c>
      <c r="H63" s="307" t="s">
        <v>776</v>
      </c>
      <c r="I63" s="309">
        <v>0.28999999999999998</v>
      </c>
      <c r="J63" s="309">
        <v>100</v>
      </c>
      <c r="K63" s="310">
        <v>29</v>
      </c>
    </row>
    <row r="64" spans="1:11" ht="14.4" customHeight="1" x14ac:dyDescent="0.3">
      <c r="A64" s="305" t="s">
        <v>337</v>
      </c>
      <c r="B64" s="306" t="s">
        <v>339</v>
      </c>
      <c r="C64" s="307" t="s">
        <v>697</v>
      </c>
      <c r="D64" s="308" t="s">
        <v>698</v>
      </c>
      <c r="E64" s="307" t="s">
        <v>695</v>
      </c>
      <c r="F64" s="308" t="s">
        <v>696</v>
      </c>
      <c r="G64" s="307" t="s">
        <v>761</v>
      </c>
      <c r="H64" s="307" t="s">
        <v>762</v>
      </c>
      <c r="I64" s="309">
        <v>0.68333333333333324</v>
      </c>
      <c r="J64" s="309">
        <v>400</v>
      </c>
      <c r="K64" s="310">
        <v>271</v>
      </c>
    </row>
    <row r="65" spans="1:11" ht="14.4" customHeight="1" thickBot="1" x14ac:dyDescent="0.35">
      <c r="A65" s="311" t="s">
        <v>337</v>
      </c>
      <c r="B65" s="312" t="s">
        <v>339</v>
      </c>
      <c r="C65" s="313" t="s">
        <v>697</v>
      </c>
      <c r="D65" s="314" t="s">
        <v>698</v>
      </c>
      <c r="E65" s="313" t="s">
        <v>695</v>
      </c>
      <c r="F65" s="314" t="s">
        <v>696</v>
      </c>
      <c r="G65" s="313" t="s">
        <v>763</v>
      </c>
      <c r="H65" s="313" t="s">
        <v>764</v>
      </c>
      <c r="I65" s="315">
        <v>0.71750000000000003</v>
      </c>
      <c r="J65" s="315">
        <v>700</v>
      </c>
      <c r="K65" s="316">
        <v>500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4" topLeftCell="A5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4" customWidth="1"/>
    <col min="3" max="3" width="5.44140625" style="65" hidden="1" customWidth="1"/>
    <col min="4" max="4" width="7.77734375" style="164" customWidth="1"/>
    <col min="5" max="5" width="5.4414062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5.44140625" style="65" hidden="1" customWidth="1"/>
    <col min="10" max="10" width="7.77734375" style="164" customWidth="1"/>
    <col min="11" max="11" width="5.44140625" style="65" hidden="1" customWidth="1"/>
    <col min="12" max="12" width="7.77734375" style="164" customWidth="1"/>
    <col min="13" max="13" width="7.77734375" style="87" customWidth="1"/>
    <col min="14" max="14" width="7.77734375" style="164" customWidth="1"/>
    <col min="15" max="15" width="5" style="65" hidden="1" customWidth="1"/>
    <col min="16" max="16" width="7.77734375" style="164" customWidth="1"/>
    <col min="17" max="17" width="5" style="65" hidden="1" customWidth="1"/>
    <col min="18" max="18" width="7.77734375" style="164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245" t="s">
        <v>150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</row>
    <row r="2" spans="1:19" ht="14.4" customHeight="1" thickBot="1" x14ac:dyDescent="0.35">
      <c r="A2" s="262" t="s">
        <v>186</v>
      </c>
      <c r="B2" s="163"/>
      <c r="C2" s="106"/>
      <c r="D2" s="163"/>
      <c r="E2" s="106"/>
      <c r="F2" s="163"/>
      <c r="G2" s="165"/>
      <c r="H2" s="163"/>
      <c r="I2" s="106"/>
      <c r="J2" s="163"/>
      <c r="K2" s="106"/>
      <c r="L2" s="163"/>
      <c r="M2" s="165"/>
      <c r="N2" s="163"/>
      <c r="O2" s="106"/>
      <c r="P2" s="163"/>
      <c r="Q2" s="106"/>
      <c r="R2" s="163"/>
      <c r="S2" s="165"/>
    </row>
    <row r="3" spans="1:19" ht="14.4" customHeight="1" x14ac:dyDescent="0.3">
      <c r="A3" s="246" t="s">
        <v>122</v>
      </c>
      <c r="B3" s="247" t="s">
        <v>123</v>
      </c>
      <c r="C3" s="248"/>
      <c r="D3" s="248"/>
      <c r="E3" s="248"/>
      <c r="F3" s="248"/>
      <c r="G3" s="249"/>
      <c r="H3" s="247" t="s">
        <v>124</v>
      </c>
      <c r="I3" s="248"/>
      <c r="J3" s="248"/>
      <c r="K3" s="248"/>
      <c r="L3" s="248"/>
      <c r="M3" s="249"/>
      <c r="N3" s="247" t="s">
        <v>125</v>
      </c>
      <c r="O3" s="248"/>
      <c r="P3" s="248"/>
      <c r="Q3" s="248"/>
      <c r="R3" s="248"/>
      <c r="S3" s="249"/>
    </row>
    <row r="4" spans="1:19" ht="14.4" customHeight="1" thickBot="1" x14ac:dyDescent="0.35">
      <c r="A4" s="374"/>
      <c r="B4" s="375">
        <v>2011</v>
      </c>
      <c r="C4" s="376"/>
      <c r="D4" s="376">
        <v>2012</v>
      </c>
      <c r="E4" s="376"/>
      <c r="F4" s="376">
        <v>2013</v>
      </c>
      <c r="G4" s="377" t="s">
        <v>5</v>
      </c>
      <c r="H4" s="375">
        <v>2011</v>
      </c>
      <c r="I4" s="376"/>
      <c r="J4" s="376">
        <v>2012</v>
      </c>
      <c r="K4" s="376"/>
      <c r="L4" s="376">
        <v>2013</v>
      </c>
      <c r="M4" s="377" t="s">
        <v>5</v>
      </c>
      <c r="N4" s="375">
        <v>2011</v>
      </c>
      <c r="O4" s="376"/>
      <c r="P4" s="376">
        <v>2012</v>
      </c>
      <c r="Q4" s="376"/>
      <c r="R4" s="376">
        <v>2013</v>
      </c>
      <c r="S4" s="377" t="s">
        <v>5</v>
      </c>
    </row>
    <row r="5" spans="1:19" ht="14.4" customHeight="1" x14ac:dyDescent="0.3">
      <c r="A5" s="368" t="s">
        <v>777</v>
      </c>
      <c r="B5" s="378">
        <v>1500510</v>
      </c>
      <c r="C5" s="300">
        <v>1</v>
      </c>
      <c r="D5" s="378">
        <v>1236588</v>
      </c>
      <c r="E5" s="300">
        <v>0.82411180198732426</v>
      </c>
      <c r="F5" s="378">
        <v>1054758</v>
      </c>
      <c r="G5" s="331">
        <v>0.70293300277905513</v>
      </c>
      <c r="H5" s="378">
        <v>25886.71</v>
      </c>
      <c r="I5" s="300">
        <v>1</v>
      </c>
      <c r="J5" s="378">
        <v>50098.55000000001</v>
      </c>
      <c r="K5" s="300">
        <v>1.9353000052922913</v>
      </c>
      <c r="L5" s="378">
        <v>46180.2</v>
      </c>
      <c r="M5" s="331">
        <v>1.7839346908123899</v>
      </c>
      <c r="N5" s="378"/>
      <c r="O5" s="300"/>
      <c r="P5" s="378"/>
      <c r="Q5" s="300"/>
      <c r="R5" s="378"/>
      <c r="S5" s="332"/>
    </row>
    <row r="6" spans="1:19" ht="14.4" customHeight="1" thickBot="1" x14ac:dyDescent="0.35">
      <c r="A6" s="370" t="s">
        <v>778</v>
      </c>
      <c r="B6" s="380"/>
      <c r="C6" s="381"/>
      <c r="D6" s="380"/>
      <c r="E6" s="381"/>
      <c r="F6" s="380">
        <v>26442</v>
      </c>
      <c r="G6" s="362"/>
      <c r="H6" s="380"/>
      <c r="I6" s="381"/>
      <c r="J6" s="380"/>
      <c r="K6" s="381"/>
      <c r="L6" s="380"/>
      <c r="M6" s="362"/>
      <c r="N6" s="380"/>
      <c r="O6" s="381"/>
      <c r="P6" s="380"/>
      <c r="Q6" s="381"/>
      <c r="R6" s="380"/>
      <c r="S6" s="382"/>
    </row>
    <row r="7" spans="1:19" ht="14.4" customHeight="1" thickBot="1" x14ac:dyDescent="0.35">
      <c r="A7" s="364" t="s">
        <v>6</v>
      </c>
      <c r="B7" s="383">
        <v>1500510</v>
      </c>
      <c r="C7" s="384">
        <v>1</v>
      </c>
      <c r="D7" s="383">
        <v>1236588</v>
      </c>
      <c r="E7" s="384">
        <v>0.82411180198732426</v>
      </c>
      <c r="F7" s="383">
        <v>1081200</v>
      </c>
      <c r="G7" s="366">
        <v>0.72055501129615929</v>
      </c>
      <c r="H7" s="383">
        <v>25886.71</v>
      </c>
      <c r="I7" s="384">
        <v>1</v>
      </c>
      <c r="J7" s="383">
        <v>50098.55000000001</v>
      </c>
      <c r="K7" s="384">
        <v>1.9353000052922913</v>
      </c>
      <c r="L7" s="383">
        <v>46180.2</v>
      </c>
      <c r="M7" s="366">
        <v>1.7839346908123899</v>
      </c>
      <c r="N7" s="383"/>
      <c r="O7" s="384"/>
      <c r="P7" s="383"/>
      <c r="Q7" s="384"/>
      <c r="R7" s="383"/>
      <c r="S7" s="385"/>
    </row>
  </sheetData>
  <mergeCells count="5">
    <mergeCell ref="A1:S1"/>
    <mergeCell ref="A3:A4"/>
    <mergeCell ref="B3:G3"/>
    <mergeCell ref="H3:M3"/>
    <mergeCell ref="N3:S3"/>
  </mergeCells>
  <conditionalFormatting sqref="G3:G1048576">
    <cfRule type="cellIs" dxfId="1" priority="1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4" customWidth="1"/>
    <col min="7" max="8" width="9.33203125" style="65" hidden="1" customWidth="1"/>
    <col min="9" max="10" width="11.109375" style="94" customWidth="1"/>
    <col min="11" max="12" width="9.33203125" style="65" hidden="1" customWidth="1"/>
    <col min="13" max="14" width="11.109375" style="94" customWidth="1"/>
    <col min="15" max="15" width="11.109375" style="87" customWidth="1"/>
    <col min="16" max="16" width="11.109375" style="94" customWidth="1"/>
    <col min="17" max="16384" width="8.88671875" style="65"/>
  </cols>
  <sheetData>
    <row r="1" spans="1:16" ht="18.600000000000001" customHeight="1" thickBot="1" x14ac:dyDescent="0.4">
      <c r="A1" s="184" t="s">
        <v>151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ht="14.4" customHeight="1" thickBot="1" x14ac:dyDescent="0.4">
      <c r="A2" s="262" t="s">
        <v>186</v>
      </c>
      <c r="B2" s="107"/>
      <c r="C2" s="107"/>
      <c r="D2" s="107"/>
      <c r="E2" s="166"/>
      <c r="F2" s="166"/>
      <c r="G2" s="107"/>
      <c r="H2" s="107"/>
      <c r="I2" s="166"/>
      <c r="J2" s="166"/>
      <c r="K2" s="107"/>
      <c r="L2" s="107"/>
      <c r="M2" s="166"/>
      <c r="N2" s="166"/>
      <c r="O2" s="170"/>
      <c r="P2" s="166"/>
    </row>
    <row r="3" spans="1:16" ht="14.4" customHeight="1" thickBot="1" x14ac:dyDescent="0.35">
      <c r="D3" s="127" t="s">
        <v>156</v>
      </c>
      <c r="E3" s="167">
        <f t="shared" ref="E3:N3" si="0">SUBTOTAL(9,E6:E1048576)</f>
        <v>9293.7999999999993</v>
      </c>
      <c r="F3" s="168">
        <f t="shared" si="0"/>
        <v>1526396.71</v>
      </c>
      <c r="G3" s="108"/>
      <c r="H3" s="108"/>
      <c r="I3" s="168">
        <f t="shared" si="0"/>
        <v>8839.6</v>
      </c>
      <c r="J3" s="168">
        <f t="shared" si="0"/>
        <v>1286686.55</v>
      </c>
      <c r="K3" s="108"/>
      <c r="L3" s="108"/>
      <c r="M3" s="168">
        <f t="shared" si="0"/>
        <v>10153.4</v>
      </c>
      <c r="N3" s="168">
        <f t="shared" si="0"/>
        <v>1127380.2</v>
      </c>
      <c r="O3" s="109">
        <f>IF(F3=0,0,N3/F3)</f>
        <v>0.73858924918673341</v>
      </c>
      <c r="P3" s="169">
        <f>IF(M3=0,0,N3/M3)</f>
        <v>111.03474698130675</v>
      </c>
    </row>
    <row r="4" spans="1:16" ht="14.4" customHeight="1" x14ac:dyDescent="0.3">
      <c r="A4" s="251" t="s">
        <v>118</v>
      </c>
      <c r="B4" s="252" t="s">
        <v>119</v>
      </c>
      <c r="C4" s="253" t="s">
        <v>120</v>
      </c>
      <c r="D4" s="254" t="s">
        <v>92</v>
      </c>
      <c r="E4" s="255">
        <v>2011</v>
      </c>
      <c r="F4" s="256"/>
      <c r="G4" s="162"/>
      <c r="H4" s="162"/>
      <c r="I4" s="255">
        <v>2012</v>
      </c>
      <c r="J4" s="256"/>
      <c r="K4" s="162"/>
      <c r="L4" s="162"/>
      <c r="M4" s="255">
        <v>2013</v>
      </c>
      <c r="N4" s="256"/>
      <c r="O4" s="257" t="s">
        <v>5</v>
      </c>
      <c r="P4" s="250" t="s">
        <v>121</v>
      </c>
    </row>
    <row r="5" spans="1:16" ht="14.4" customHeight="1" thickBot="1" x14ac:dyDescent="0.35">
      <c r="A5" s="386"/>
      <c r="B5" s="387"/>
      <c r="C5" s="388"/>
      <c r="D5" s="389"/>
      <c r="E5" s="390" t="s">
        <v>94</v>
      </c>
      <c r="F5" s="391" t="s">
        <v>17</v>
      </c>
      <c r="G5" s="392"/>
      <c r="H5" s="392"/>
      <c r="I5" s="390" t="s">
        <v>94</v>
      </c>
      <c r="J5" s="391" t="s">
        <v>17</v>
      </c>
      <c r="K5" s="392"/>
      <c r="L5" s="392"/>
      <c r="M5" s="390" t="s">
        <v>94</v>
      </c>
      <c r="N5" s="391" t="s">
        <v>17</v>
      </c>
      <c r="O5" s="393"/>
      <c r="P5" s="394"/>
    </row>
    <row r="6" spans="1:16" ht="14.4" customHeight="1" x14ac:dyDescent="0.3">
      <c r="A6" s="299" t="s">
        <v>779</v>
      </c>
      <c r="B6" s="300" t="s">
        <v>780</v>
      </c>
      <c r="C6" s="300" t="s">
        <v>781</v>
      </c>
      <c r="D6" s="300" t="s">
        <v>782</v>
      </c>
      <c r="E6" s="303">
        <v>21.2</v>
      </c>
      <c r="F6" s="303">
        <v>1968.41</v>
      </c>
      <c r="G6" s="300">
        <v>1</v>
      </c>
      <c r="H6" s="300">
        <v>92.849528301886807</v>
      </c>
      <c r="I6" s="303">
        <v>159.60000000000002</v>
      </c>
      <c r="J6" s="303">
        <v>14818.769999999999</v>
      </c>
      <c r="K6" s="300">
        <v>7.5282944102092539</v>
      </c>
      <c r="L6" s="300">
        <v>92.849436090225538</v>
      </c>
      <c r="M6" s="303">
        <v>260.60000000000002</v>
      </c>
      <c r="N6" s="303">
        <v>23764.050000000003</v>
      </c>
      <c r="O6" s="331">
        <v>12.072713509888693</v>
      </c>
      <c r="P6" s="304">
        <v>91.189754412893322</v>
      </c>
    </row>
    <row r="7" spans="1:16" ht="14.4" customHeight="1" x14ac:dyDescent="0.3">
      <c r="A7" s="305" t="s">
        <v>779</v>
      </c>
      <c r="B7" s="306" t="s">
        <v>780</v>
      </c>
      <c r="C7" s="306" t="s">
        <v>783</v>
      </c>
      <c r="D7" s="306" t="s">
        <v>784</v>
      </c>
      <c r="E7" s="309"/>
      <c r="F7" s="309"/>
      <c r="G7" s="306"/>
      <c r="H7" s="306"/>
      <c r="I7" s="309">
        <v>4.2</v>
      </c>
      <c r="J7" s="309">
        <v>506.17999999999995</v>
      </c>
      <c r="K7" s="306"/>
      <c r="L7" s="306">
        <v>120.5190476190476</v>
      </c>
      <c r="M7" s="309">
        <v>4</v>
      </c>
      <c r="N7" s="309">
        <v>486.32</v>
      </c>
      <c r="O7" s="333"/>
      <c r="P7" s="310">
        <v>121.58</v>
      </c>
    </row>
    <row r="8" spans="1:16" ht="14.4" customHeight="1" x14ac:dyDescent="0.3">
      <c r="A8" s="305" t="s">
        <v>779</v>
      </c>
      <c r="B8" s="306" t="s">
        <v>780</v>
      </c>
      <c r="C8" s="306" t="s">
        <v>785</v>
      </c>
      <c r="D8" s="306" t="s">
        <v>786</v>
      </c>
      <c r="E8" s="309">
        <v>0.1</v>
      </c>
      <c r="F8" s="309">
        <v>13.02</v>
      </c>
      <c r="G8" s="306">
        <v>1</v>
      </c>
      <c r="H8" s="306">
        <v>130.19999999999999</v>
      </c>
      <c r="I8" s="309"/>
      <c r="J8" s="309"/>
      <c r="K8" s="306"/>
      <c r="L8" s="306"/>
      <c r="M8" s="309"/>
      <c r="N8" s="309"/>
      <c r="O8" s="333"/>
      <c r="P8" s="310"/>
    </row>
    <row r="9" spans="1:16" ht="14.4" customHeight="1" x14ac:dyDescent="0.3">
      <c r="A9" s="305" t="s">
        <v>779</v>
      </c>
      <c r="B9" s="306" t="s">
        <v>780</v>
      </c>
      <c r="C9" s="306" t="s">
        <v>787</v>
      </c>
      <c r="D9" s="306" t="s">
        <v>788</v>
      </c>
      <c r="E9" s="309"/>
      <c r="F9" s="309"/>
      <c r="G9" s="306"/>
      <c r="H9" s="306"/>
      <c r="I9" s="309">
        <v>3</v>
      </c>
      <c r="J9" s="309">
        <v>417.8</v>
      </c>
      <c r="K9" s="306"/>
      <c r="L9" s="306">
        <v>139.26666666666668</v>
      </c>
      <c r="M9" s="309"/>
      <c r="N9" s="309"/>
      <c r="O9" s="333"/>
      <c r="P9" s="310"/>
    </row>
    <row r="10" spans="1:16" ht="14.4" customHeight="1" x14ac:dyDescent="0.3">
      <c r="A10" s="305" t="s">
        <v>779</v>
      </c>
      <c r="B10" s="306" t="s">
        <v>780</v>
      </c>
      <c r="C10" s="306" t="s">
        <v>789</v>
      </c>
      <c r="D10" s="306" t="s">
        <v>790</v>
      </c>
      <c r="E10" s="309">
        <v>0.5</v>
      </c>
      <c r="F10" s="309">
        <v>50.05</v>
      </c>
      <c r="G10" s="306">
        <v>1</v>
      </c>
      <c r="H10" s="306">
        <v>100.1</v>
      </c>
      <c r="I10" s="309">
        <v>11.8</v>
      </c>
      <c r="J10" s="309">
        <v>1233.5</v>
      </c>
      <c r="K10" s="306">
        <v>24.645354645354647</v>
      </c>
      <c r="L10" s="306">
        <v>104.53389830508473</v>
      </c>
      <c r="M10" s="309">
        <v>13.6</v>
      </c>
      <c r="N10" s="309">
        <v>1434.22</v>
      </c>
      <c r="O10" s="333">
        <v>28.655744255744256</v>
      </c>
      <c r="P10" s="310">
        <v>105.45735294117648</v>
      </c>
    </row>
    <row r="11" spans="1:16" ht="14.4" customHeight="1" x14ac:dyDescent="0.3">
      <c r="A11" s="305" t="s">
        <v>779</v>
      </c>
      <c r="B11" s="306" t="s">
        <v>780</v>
      </c>
      <c r="C11" s="306" t="s">
        <v>791</v>
      </c>
      <c r="D11" s="306" t="s">
        <v>792</v>
      </c>
      <c r="E11" s="309"/>
      <c r="F11" s="309"/>
      <c r="G11" s="306"/>
      <c r="H11" s="306"/>
      <c r="I11" s="309"/>
      <c r="J11" s="309"/>
      <c r="K11" s="306"/>
      <c r="L11" s="306"/>
      <c r="M11" s="309">
        <v>14.2</v>
      </c>
      <c r="N11" s="309">
        <v>1570.9099999999999</v>
      </c>
      <c r="O11" s="333"/>
      <c r="P11" s="310">
        <v>110.6274647887324</v>
      </c>
    </row>
    <row r="12" spans="1:16" ht="14.4" customHeight="1" x14ac:dyDescent="0.3">
      <c r="A12" s="305" t="s">
        <v>779</v>
      </c>
      <c r="B12" s="306" t="s">
        <v>780</v>
      </c>
      <c r="C12" s="306" t="s">
        <v>793</v>
      </c>
      <c r="D12" s="306" t="s">
        <v>794</v>
      </c>
      <c r="E12" s="309">
        <v>58</v>
      </c>
      <c r="F12" s="309">
        <v>929.96</v>
      </c>
      <c r="G12" s="306">
        <v>1</v>
      </c>
      <c r="H12" s="306">
        <v>16.033793103448275</v>
      </c>
      <c r="I12" s="309">
        <v>40</v>
      </c>
      <c r="J12" s="309">
        <v>535.55999999999995</v>
      </c>
      <c r="K12" s="306">
        <v>0.57589573745107303</v>
      </c>
      <c r="L12" s="306">
        <v>13.388999999999999</v>
      </c>
      <c r="M12" s="309">
        <v>13</v>
      </c>
      <c r="N12" s="309">
        <v>122.85</v>
      </c>
      <c r="O12" s="333">
        <v>0.13210245601961373</v>
      </c>
      <c r="P12" s="310">
        <v>9.4499999999999993</v>
      </c>
    </row>
    <row r="13" spans="1:16" ht="14.4" customHeight="1" x14ac:dyDescent="0.3">
      <c r="A13" s="305" t="s">
        <v>779</v>
      </c>
      <c r="B13" s="306" t="s">
        <v>780</v>
      </c>
      <c r="C13" s="306" t="s">
        <v>795</v>
      </c>
      <c r="D13" s="306" t="s">
        <v>794</v>
      </c>
      <c r="E13" s="309">
        <v>578</v>
      </c>
      <c r="F13" s="309">
        <v>7477.7199999999993</v>
      </c>
      <c r="G13" s="306">
        <v>1</v>
      </c>
      <c r="H13" s="306">
        <v>12.937231833910033</v>
      </c>
      <c r="I13" s="309">
        <v>704</v>
      </c>
      <c r="J13" s="309">
        <v>7915.2800000000007</v>
      </c>
      <c r="K13" s="306">
        <v>1.0585151623756976</v>
      </c>
      <c r="L13" s="306">
        <v>11.243295454545455</v>
      </c>
      <c r="M13" s="309">
        <v>1303</v>
      </c>
      <c r="N13" s="309">
        <v>4925.34</v>
      </c>
      <c r="O13" s="333">
        <v>0.65866868510722532</v>
      </c>
      <c r="P13" s="310">
        <v>3.7800000000000002</v>
      </c>
    </row>
    <row r="14" spans="1:16" ht="14.4" customHeight="1" x14ac:dyDescent="0.3">
      <c r="A14" s="305" t="s">
        <v>779</v>
      </c>
      <c r="B14" s="306" t="s">
        <v>780</v>
      </c>
      <c r="C14" s="306" t="s">
        <v>796</v>
      </c>
      <c r="D14" s="306" t="s">
        <v>797</v>
      </c>
      <c r="E14" s="309">
        <v>290</v>
      </c>
      <c r="F14" s="309">
        <v>15447.55</v>
      </c>
      <c r="G14" s="306">
        <v>1</v>
      </c>
      <c r="H14" s="306">
        <v>53.267413793103444</v>
      </c>
      <c r="I14" s="309">
        <v>251</v>
      </c>
      <c r="J14" s="309">
        <v>24671.46</v>
      </c>
      <c r="K14" s="306">
        <v>1.5971115160656544</v>
      </c>
      <c r="L14" s="306">
        <v>98.292669322709159</v>
      </c>
      <c r="M14" s="309">
        <v>197</v>
      </c>
      <c r="N14" s="309">
        <v>13876.510000000002</v>
      </c>
      <c r="O14" s="333">
        <v>0.89829843567426571</v>
      </c>
      <c r="P14" s="310">
        <v>70.439137055837577</v>
      </c>
    </row>
    <row r="15" spans="1:16" ht="14.4" customHeight="1" x14ac:dyDescent="0.3">
      <c r="A15" s="305" t="s">
        <v>779</v>
      </c>
      <c r="B15" s="306" t="s">
        <v>798</v>
      </c>
      <c r="C15" s="306" t="s">
        <v>799</v>
      </c>
      <c r="D15" s="306" t="s">
        <v>800</v>
      </c>
      <c r="E15" s="309">
        <v>19</v>
      </c>
      <c r="F15" s="309">
        <v>3173</v>
      </c>
      <c r="G15" s="306">
        <v>1</v>
      </c>
      <c r="H15" s="306">
        <v>167</v>
      </c>
      <c r="I15" s="309">
        <v>20</v>
      </c>
      <c r="J15" s="309">
        <v>3340</v>
      </c>
      <c r="K15" s="306">
        <v>1.0526315789473684</v>
      </c>
      <c r="L15" s="306">
        <v>167</v>
      </c>
      <c r="M15" s="309"/>
      <c r="N15" s="309"/>
      <c r="O15" s="333"/>
      <c r="P15" s="310"/>
    </row>
    <row r="16" spans="1:16" ht="14.4" customHeight="1" x14ac:dyDescent="0.3">
      <c r="A16" s="305" t="s">
        <v>779</v>
      </c>
      <c r="B16" s="306" t="s">
        <v>798</v>
      </c>
      <c r="C16" s="306" t="s">
        <v>801</v>
      </c>
      <c r="D16" s="306" t="s">
        <v>800</v>
      </c>
      <c r="E16" s="309">
        <v>419</v>
      </c>
      <c r="F16" s="309">
        <v>180170</v>
      </c>
      <c r="G16" s="306">
        <v>1</v>
      </c>
      <c r="H16" s="306">
        <v>430</v>
      </c>
      <c r="I16" s="309">
        <v>383</v>
      </c>
      <c r="J16" s="309">
        <v>165456</v>
      </c>
      <c r="K16" s="306">
        <v>0.91833268579674754</v>
      </c>
      <c r="L16" s="306">
        <v>432</v>
      </c>
      <c r="M16" s="309"/>
      <c r="N16" s="309"/>
      <c r="O16" s="333"/>
      <c r="P16" s="310"/>
    </row>
    <row r="17" spans="1:16" ht="14.4" customHeight="1" x14ac:dyDescent="0.3">
      <c r="A17" s="305" t="s">
        <v>779</v>
      </c>
      <c r="B17" s="306" t="s">
        <v>798</v>
      </c>
      <c r="C17" s="306" t="s">
        <v>802</v>
      </c>
      <c r="D17" s="306" t="s">
        <v>803</v>
      </c>
      <c r="E17" s="309">
        <v>46</v>
      </c>
      <c r="F17" s="309">
        <v>7728</v>
      </c>
      <c r="G17" s="306">
        <v>1</v>
      </c>
      <c r="H17" s="306">
        <v>168</v>
      </c>
      <c r="I17" s="309">
        <v>35</v>
      </c>
      <c r="J17" s="309">
        <v>5880</v>
      </c>
      <c r="K17" s="306">
        <v>0.76086956521739135</v>
      </c>
      <c r="L17" s="306">
        <v>168</v>
      </c>
      <c r="M17" s="309"/>
      <c r="N17" s="309"/>
      <c r="O17" s="333"/>
      <c r="P17" s="310"/>
    </row>
    <row r="18" spans="1:16" ht="14.4" customHeight="1" x14ac:dyDescent="0.3">
      <c r="A18" s="305" t="s">
        <v>779</v>
      </c>
      <c r="B18" s="306" t="s">
        <v>798</v>
      </c>
      <c r="C18" s="306" t="s">
        <v>804</v>
      </c>
      <c r="D18" s="306" t="s">
        <v>805</v>
      </c>
      <c r="E18" s="309"/>
      <c r="F18" s="309"/>
      <c r="G18" s="306"/>
      <c r="H18" s="306"/>
      <c r="I18" s="309">
        <v>55</v>
      </c>
      <c r="J18" s="309">
        <v>9240</v>
      </c>
      <c r="K18" s="306"/>
      <c r="L18" s="306">
        <v>168</v>
      </c>
      <c r="M18" s="309">
        <v>95</v>
      </c>
      <c r="N18" s="309">
        <v>16055</v>
      </c>
      <c r="O18" s="333"/>
      <c r="P18" s="310">
        <v>169</v>
      </c>
    </row>
    <row r="19" spans="1:16" ht="14.4" customHeight="1" x14ac:dyDescent="0.3">
      <c r="A19" s="305" t="s">
        <v>779</v>
      </c>
      <c r="B19" s="306" t="s">
        <v>798</v>
      </c>
      <c r="C19" s="306" t="s">
        <v>806</v>
      </c>
      <c r="D19" s="306" t="s">
        <v>807</v>
      </c>
      <c r="E19" s="309">
        <v>85</v>
      </c>
      <c r="F19" s="309">
        <v>4845</v>
      </c>
      <c r="G19" s="306">
        <v>1</v>
      </c>
      <c r="H19" s="306">
        <v>57</v>
      </c>
      <c r="I19" s="309">
        <v>134</v>
      </c>
      <c r="J19" s="309">
        <v>7638</v>
      </c>
      <c r="K19" s="306">
        <v>1.5764705882352941</v>
      </c>
      <c r="L19" s="306">
        <v>57</v>
      </c>
      <c r="M19" s="309">
        <v>182</v>
      </c>
      <c r="N19" s="309">
        <v>10192</v>
      </c>
      <c r="O19" s="333">
        <v>2.1036119711042311</v>
      </c>
      <c r="P19" s="310">
        <v>56</v>
      </c>
    </row>
    <row r="20" spans="1:16" ht="14.4" customHeight="1" x14ac:dyDescent="0.3">
      <c r="A20" s="305" t="s">
        <v>779</v>
      </c>
      <c r="B20" s="306" t="s">
        <v>798</v>
      </c>
      <c r="C20" s="306" t="s">
        <v>808</v>
      </c>
      <c r="D20" s="306" t="s">
        <v>809</v>
      </c>
      <c r="E20" s="309">
        <v>100</v>
      </c>
      <c r="F20" s="309">
        <v>2500</v>
      </c>
      <c r="G20" s="306">
        <v>1</v>
      </c>
      <c r="H20" s="306">
        <v>25</v>
      </c>
      <c r="I20" s="309">
        <v>197</v>
      </c>
      <c r="J20" s="309">
        <v>4925</v>
      </c>
      <c r="K20" s="306">
        <v>1.97</v>
      </c>
      <c r="L20" s="306">
        <v>25</v>
      </c>
      <c r="M20" s="309">
        <v>343</v>
      </c>
      <c r="N20" s="309">
        <v>12005</v>
      </c>
      <c r="O20" s="333">
        <v>4.8019999999999996</v>
      </c>
      <c r="P20" s="310">
        <v>35</v>
      </c>
    </row>
    <row r="21" spans="1:16" ht="14.4" customHeight="1" x14ac:dyDescent="0.3">
      <c r="A21" s="305" t="s">
        <v>779</v>
      </c>
      <c r="B21" s="306" t="s">
        <v>798</v>
      </c>
      <c r="C21" s="306" t="s">
        <v>810</v>
      </c>
      <c r="D21" s="306" t="s">
        <v>811</v>
      </c>
      <c r="E21" s="309">
        <v>682</v>
      </c>
      <c r="F21" s="309">
        <v>51832</v>
      </c>
      <c r="G21" s="306">
        <v>1</v>
      </c>
      <c r="H21" s="306">
        <v>76</v>
      </c>
      <c r="I21" s="309">
        <v>476</v>
      </c>
      <c r="J21" s="309">
        <v>36176</v>
      </c>
      <c r="K21" s="306">
        <v>0.69794721407624638</v>
      </c>
      <c r="L21" s="306">
        <v>76</v>
      </c>
      <c r="M21" s="309">
        <v>320</v>
      </c>
      <c r="N21" s="309">
        <v>24320</v>
      </c>
      <c r="O21" s="333">
        <v>0.46920821114369504</v>
      </c>
      <c r="P21" s="310">
        <v>76</v>
      </c>
    </row>
    <row r="22" spans="1:16" ht="14.4" customHeight="1" x14ac:dyDescent="0.3">
      <c r="A22" s="305" t="s">
        <v>779</v>
      </c>
      <c r="B22" s="306" t="s">
        <v>798</v>
      </c>
      <c r="C22" s="306" t="s">
        <v>812</v>
      </c>
      <c r="D22" s="306" t="s">
        <v>813</v>
      </c>
      <c r="E22" s="309">
        <v>1</v>
      </c>
      <c r="F22" s="309">
        <v>62</v>
      </c>
      <c r="G22" s="306">
        <v>1</v>
      </c>
      <c r="H22" s="306">
        <v>62</v>
      </c>
      <c r="I22" s="309">
        <v>17</v>
      </c>
      <c r="J22" s="309">
        <v>1054</v>
      </c>
      <c r="K22" s="306">
        <v>17</v>
      </c>
      <c r="L22" s="306">
        <v>62</v>
      </c>
      <c r="M22" s="309">
        <v>42</v>
      </c>
      <c r="N22" s="309">
        <v>4704</v>
      </c>
      <c r="O22" s="333">
        <v>75.870967741935488</v>
      </c>
      <c r="P22" s="310">
        <v>112</v>
      </c>
    </row>
    <row r="23" spans="1:16" ht="14.4" customHeight="1" x14ac:dyDescent="0.3">
      <c r="A23" s="305" t="s">
        <v>779</v>
      </c>
      <c r="B23" s="306" t="s">
        <v>798</v>
      </c>
      <c r="C23" s="306" t="s">
        <v>814</v>
      </c>
      <c r="D23" s="306" t="s">
        <v>815</v>
      </c>
      <c r="E23" s="309"/>
      <c r="F23" s="309"/>
      <c r="G23" s="306"/>
      <c r="H23" s="306"/>
      <c r="I23" s="309">
        <v>11</v>
      </c>
      <c r="J23" s="309">
        <v>154</v>
      </c>
      <c r="K23" s="306"/>
      <c r="L23" s="306">
        <v>14</v>
      </c>
      <c r="M23" s="309">
        <v>18</v>
      </c>
      <c r="N23" s="309">
        <v>468</v>
      </c>
      <c r="O23" s="333"/>
      <c r="P23" s="310">
        <v>26</v>
      </c>
    </row>
    <row r="24" spans="1:16" ht="14.4" customHeight="1" x14ac:dyDescent="0.3">
      <c r="A24" s="305" t="s">
        <v>779</v>
      </c>
      <c r="B24" s="306" t="s">
        <v>798</v>
      </c>
      <c r="C24" s="306" t="s">
        <v>816</v>
      </c>
      <c r="D24" s="306" t="s">
        <v>817</v>
      </c>
      <c r="E24" s="309">
        <v>13</v>
      </c>
      <c r="F24" s="309">
        <v>247</v>
      </c>
      <c r="G24" s="306">
        <v>1</v>
      </c>
      <c r="H24" s="306">
        <v>19</v>
      </c>
      <c r="I24" s="309">
        <v>6</v>
      </c>
      <c r="J24" s="309">
        <v>114</v>
      </c>
      <c r="K24" s="306">
        <v>0.46153846153846156</v>
      </c>
      <c r="L24" s="306">
        <v>19</v>
      </c>
      <c r="M24" s="309"/>
      <c r="N24" s="309"/>
      <c r="O24" s="333"/>
      <c r="P24" s="310"/>
    </row>
    <row r="25" spans="1:16" ht="14.4" customHeight="1" x14ac:dyDescent="0.3">
      <c r="A25" s="305" t="s">
        <v>779</v>
      </c>
      <c r="B25" s="306" t="s">
        <v>798</v>
      </c>
      <c r="C25" s="306" t="s">
        <v>818</v>
      </c>
      <c r="D25" s="306" t="s">
        <v>819</v>
      </c>
      <c r="E25" s="309">
        <v>932</v>
      </c>
      <c r="F25" s="309">
        <v>129548</v>
      </c>
      <c r="G25" s="306">
        <v>1</v>
      </c>
      <c r="H25" s="306">
        <v>139</v>
      </c>
      <c r="I25" s="309">
        <v>1009</v>
      </c>
      <c r="J25" s="309">
        <v>142269</v>
      </c>
      <c r="K25" s="306">
        <v>1.0981952635316639</v>
      </c>
      <c r="L25" s="306">
        <v>141</v>
      </c>
      <c r="M25" s="309">
        <v>1518</v>
      </c>
      <c r="N25" s="309">
        <v>214038</v>
      </c>
      <c r="O25" s="333">
        <v>1.6521906937968938</v>
      </c>
      <c r="P25" s="310">
        <v>141</v>
      </c>
    </row>
    <row r="26" spans="1:16" ht="14.4" customHeight="1" x14ac:dyDescent="0.3">
      <c r="A26" s="305" t="s">
        <v>779</v>
      </c>
      <c r="B26" s="306" t="s">
        <v>798</v>
      </c>
      <c r="C26" s="306" t="s">
        <v>820</v>
      </c>
      <c r="D26" s="306" t="s">
        <v>821</v>
      </c>
      <c r="E26" s="309">
        <v>1311</v>
      </c>
      <c r="F26" s="309">
        <v>44574</v>
      </c>
      <c r="G26" s="306">
        <v>1</v>
      </c>
      <c r="H26" s="306">
        <v>34</v>
      </c>
      <c r="I26" s="309">
        <v>1445</v>
      </c>
      <c r="J26" s="309">
        <v>49130</v>
      </c>
      <c r="K26" s="306">
        <v>1.1022120518688023</v>
      </c>
      <c r="L26" s="306">
        <v>34</v>
      </c>
      <c r="M26" s="309">
        <v>2080</v>
      </c>
      <c r="N26" s="309">
        <v>70720</v>
      </c>
      <c r="O26" s="333">
        <v>1.5865751334858886</v>
      </c>
      <c r="P26" s="310">
        <v>34</v>
      </c>
    </row>
    <row r="27" spans="1:16" ht="14.4" customHeight="1" x14ac:dyDescent="0.3">
      <c r="A27" s="305" t="s">
        <v>779</v>
      </c>
      <c r="B27" s="306" t="s">
        <v>798</v>
      </c>
      <c r="C27" s="306" t="s">
        <v>822</v>
      </c>
      <c r="D27" s="306" t="s">
        <v>823</v>
      </c>
      <c r="E27" s="309">
        <v>324</v>
      </c>
      <c r="F27" s="309">
        <v>22032</v>
      </c>
      <c r="G27" s="306">
        <v>1</v>
      </c>
      <c r="H27" s="306">
        <v>68</v>
      </c>
      <c r="I27" s="309">
        <v>555</v>
      </c>
      <c r="J27" s="309">
        <v>37740</v>
      </c>
      <c r="K27" s="306">
        <v>1.712962962962963</v>
      </c>
      <c r="L27" s="306">
        <v>68</v>
      </c>
      <c r="M27" s="309">
        <v>515</v>
      </c>
      <c r="N27" s="309">
        <v>35535</v>
      </c>
      <c r="O27" s="333">
        <v>1.6128812636165577</v>
      </c>
      <c r="P27" s="310">
        <v>69</v>
      </c>
    </row>
    <row r="28" spans="1:16" ht="14.4" customHeight="1" x14ac:dyDescent="0.3">
      <c r="A28" s="305" t="s">
        <v>779</v>
      </c>
      <c r="B28" s="306" t="s">
        <v>798</v>
      </c>
      <c r="C28" s="306" t="s">
        <v>824</v>
      </c>
      <c r="D28" s="306" t="s">
        <v>825</v>
      </c>
      <c r="E28" s="309">
        <v>3</v>
      </c>
      <c r="F28" s="309">
        <v>609</v>
      </c>
      <c r="G28" s="306">
        <v>1</v>
      </c>
      <c r="H28" s="306">
        <v>203</v>
      </c>
      <c r="I28" s="309">
        <v>13</v>
      </c>
      <c r="J28" s="309">
        <v>2665</v>
      </c>
      <c r="K28" s="306">
        <v>4.376026272577997</v>
      </c>
      <c r="L28" s="306">
        <v>205</v>
      </c>
      <c r="M28" s="309">
        <v>56</v>
      </c>
      <c r="N28" s="309">
        <v>11536</v>
      </c>
      <c r="O28" s="333">
        <v>18.942528735632184</v>
      </c>
      <c r="P28" s="310">
        <v>206</v>
      </c>
    </row>
    <row r="29" spans="1:16" ht="14.4" customHeight="1" x14ac:dyDescent="0.3">
      <c r="A29" s="305" t="s">
        <v>779</v>
      </c>
      <c r="B29" s="306" t="s">
        <v>798</v>
      </c>
      <c r="C29" s="306" t="s">
        <v>826</v>
      </c>
      <c r="D29" s="306" t="s">
        <v>827</v>
      </c>
      <c r="E29" s="309">
        <v>64</v>
      </c>
      <c r="F29" s="309">
        <v>640</v>
      </c>
      <c r="G29" s="306">
        <v>1</v>
      </c>
      <c r="H29" s="306">
        <v>10</v>
      </c>
      <c r="I29" s="309">
        <v>89</v>
      </c>
      <c r="J29" s="309">
        <v>890</v>
      </c>
      <c r="K29" s="306">
        <v>1.390625</v>
      </c>
      <c r="L29" s="306">
        <v>10</v>
      </c>
      <c r="M29" s="309">
        <v>356</v>
      </c>
      <c r="N29" s="309">
        <v>3560</v>
      </c>
      <c r="O29" s="333">
        <v>5.5625</v>
      </c>
      <c r="P29" s="310">
        <v>10</v>
      </c>
    </row>
    <row r="30" spans="1:16" ht="14.4" customHeight="1" x14ac:dyDescent="0.3">
      <c r="A30" s="305" t="s">
        <v>779</v>
      </c>
      <c r="B30" s="306" t="s">
        <v>798</v>
      </c>
      <c r="C30" s="306" t="s">
        <v>828</v>
      </c>
      <c r="D30" s="306" t="s">
        <v>829</v>
      </c>
      <c r="E30" s="309">
        <v>13</v>
      </c>
      <c r="F30" s="309">
        <v>65</v>
      </c>
      <c r="G30" s="306">
        <v>1</v>
      </c>
      <c r="H30" s="306">
        <v>5</v>
      </c>
      <c r="I30" s="309">
        <v>27</v>
      </c>
      <c r="J30" s="309">
        <v>135</v>
      </c>
      <c r="K30" s="306">
        <v>2.0769230769230771</v>
      </c>
      <c r="L30" s="306">
        <v>5</v>
      </c>
      <c r="M30" s="309">
        <v>56</v>
      </c>
      <c r="N30" s="309">
        <v>280</v>
      </c>
      <c r="O30" s="333">
        <v>4.3076923076923075</v>
      </c>
      <c r="P30" s="310">
        <v>5</v>
      </c>
    </row>
    <row r="31" spans="1:16" ht="14.4" customHeight="1" x14ac:dyDescent="0.3">
      <c r="A31" s="305" t="s">
        <v>779</v>
      </c>
      <c r="B31" s="306" t="s">
        <v>798</v>
      </c>
      <c r="C31" s="306" t="s">
        <v>830</v>
      </c>
      <c r="D31" s="306" t="s">
        <v>831</v>
      </c>
      <c r="E31" s="309">
        <v>2</v>
      </c>
      <c r="F31" s="309">
        <v>10</v>
      </c>
      <c r="G31" s="306">
        <v>1</v>
      </c>
      <c r="H31" s="306">
        <v>5</v>
      </c>
      <c r="I31" s="309">
        <v>5</v>
      </c>
      <c r="J31" s="309">
        <v>25</v>
      </c>
      <c r="K31" s="306">
        <v>2.5</v>
      </c>
      <c r="L31" s="306">
        <v>5</v>
      </c>
      <c r="M31" s="309">
        <v>18</v>
      </c>
      <c r="N31" s="309">
        <v>90</v>
      </c>
      <c r="O31" s="333">
        <v>9</v>
      </c>
      <c r="P31" s="310">
        <v>5</v>
      </c>
    </row>
    <row r="32" spans="1:16" ht="14.4" customHeight="1" x14ac:dyDescent="0.3">
      <c r="A32" s="305" t="s">
        <v>779</v>
      </c>
      <c r="B32" s="306" t="s">
        <v>798</v>
      </c>
      <c r="C32" s="306" t="s">
        <v>832</v>
      </c>
      <c r="D32" s="306" t="s">
        <v>833</v>
      </c>
      <c r="E32" s="309">
        <v>11</v>
      </c>
      <c r="F32" s="309">
        <v>748</v>
      </c>
      <c r="G32" s="306">
        <v>1</v>
      </c>
      <c r="H32" s="306">
        <v>68</v>
      </c>
      <c r="I32" s="309">
        <v>12</v>
      </c>
      <c r="J32" s="309">
        <v>816</v>
      </c>
      <c r="K32" s="306">
        <v>1.0909090909090908</v>
      </c>
      <c r="L32" s="306">
        <v>68</v>
      </c>
      <c r="M32" s="309">
        <v>79</v>
      </c>
      <c r="N32" s="309">
        <v>5451</v>
      </c>
      <c r="O32" s="333">
        <v>7.2874331550802136</v>
      </c>
      <c r="P32" s="310">
        <v>69</v>
      </c>
    </row>
    <row r="33" spans="1:16" ht="14.4" customHeight="1" x14ac:dyDescent="0.3">
      <c r="A33" s="305" t="s">
        <v>779</v>
      </c>
      <c r="B33" s="306" t="s">
        <v>798</v>
      </c>
      <c r="C33" s="306" t="s">
        <v>834</v>
      </c>
      <c r="D33" s="306" t="s">
        <v>835</v>
      </c>
      <c r="E33" s="309"/>
      <c r="F33" s="309"/>
      <c r="G33" s="306"/>
      <c r="H33" s="306"/>
      <c r="I33" s="309"/>
      <c r="J33" s="309"/>
      <c r="K33" s="306"/>
      <c r="L33" s="306"/>
      <c r="M33" s="309">
        <v>1</v>
      </c>
      <c r="N33" s="309">
        <v>117</v>
      </c>
      <c r="O33" s="333"/>
      <c r="P33" s="310">
        <v>117</v>
      </c>
    </row>
    <row r="34" spans="1:16" ht="14.4" customHeight="1" x14ac:dyDescent="0.3">
      <c r="A34" s="305" t="s">
        <v>779</v>
      </c>
      <c r="B34" s="306" t="s">
        <v>798</v>
      </c>
      <c r="C34" s="306" t="s">
        <v>836</v>
      </c>
      <c r="D34" s="306" t="s">
        <v>837</v>
      </c>
      <c r="E34" s="309">
        <v>884</v>
      </c>
      <c r="F34" s="309">
        <v>210392</v>
      </c>
      <c r="G34" s="306">
        <v>1</v>
      </c>
      <c r="H34" s="306">
        <v>238</v>
      </c>
      <c r="I34" s="309">
        <v>531</v>
      </c>
      <c r="J34" s="309">
        <v>126909</v>
      </c>
      <c r="K34" s="306">
        <v>0.60320259325449632</v>
      </c>
      <c r="L34" s="306">
        <v>239</v>
      </c>
      <c r="M34" s="309">
        <v>173</v>
      </c>
      <c r="N34" s="309">
        <v>41520</v>
      </c>
      <c r="O34" s="333">
        <v>0.19734590668846724</v>
      </c>
      <c r="P34" s="310">
        <v>240</v>
      </c>
    </row>
    <row r="35" spans="1:16" ht="14.4" customHeight="1" x14ac:dyDescent="0.3">
      <c r="A35" s="305" t="s">
        <v>779</v>
      </c>
      <c r="B35" s="306" t="s">
        <v>798</v>
      </c>
      <c r="C35" s="306" t="s">
        <v>838</v>
      </c>
      <c r="D35" s="306" t="s">
        <v>839</v>
      </c>
      <c r="E35" s="309">
        <v>759</v>
      </c>
      <c r="F35" s="309">
        <v>88044</v>
      </c>
      <c r="G35" s="306">
        <v>1</v>
      </c>
      <c r="H35" s="306">
        <v>116</v>
      </c>
      <c r="I35" s="309">
        <v>902</v>
      </c>
      <c r="J35" s="309">
        <v>104632</v>
      </c>
      <c r="K35" s="306">
        <v>1.1884057971014492</v>
      </c>
      <c r="L35" s="306">
        <v>116</v>
      </c>
      <c r="M35" s="309">
        <v>554</v>
      </c>
      <c r="N35" s="309">
        <v>64818</v>
      </c>
      <c r="O35" s="333">
        <v>0.73620008177729312</v>
      </c>
      <c r="P35" s="310">
        <v>117</v>
      </c>
    </row>
    <row r="36" spans="1:16" ht="14.4" customHeight="1" x14ac:dyDescent="0.3">
      <c r="A36" s="305" t="s">
        <v>779</v>
      </c>
      <c r="B36" s="306" t="s">
        <v>798</v>
      </c>
      <c r="C36" s="306" t="s">
        <v>840</v>
      </c>
      <c r="D36" s="306" t="s">
        <v>841</v>
      </c>
      <c r="E36" s="309">
        <v>256</v>
      </c>
      <c r="F36" s="309">
        <v>42496</v>
      </c>
      <c r="G36" s="306">
        <v>1</v>
      </c>
      <c r="H36" s="306">
        <v>166</v>
      </c>
      <c r="I36" s="309">
        <v>209</v>
      </c>
      <c r="J36" s="309">
        <v>34903</v>
      </c>
      <c r="K36" s="306">
        <v>0.82132435993975905</v>
      </c>
      <c r="L36" s="306">
        <v>167</v>
      </c>
      <c r="M36" s="309">
        <v>195</v>
      </c>
      <c r="N36" s="309">
        <v>32760</v>
      </c>
      <c r="O36" s="333">
        <v>0.77089608433734935</v>
      </c>
      <c r="P36" s="310">
        <v>168</v>
      </c>
    </row>
    <row r="37" spans="1:16" ht="14.4" customHeight="1" x14ac:dyDescent="0.3">
      <c r="A37" s="305" t="s">
        <v>779</v>
      </c>
      <c r="B37" s="306" t="s">
        <v>798</v>
      </c>
      <c r="C37" s="306" t="s">
        <v>842</v>
      </c>
      <c r="D37" s="306" t="s">
        <v>843</v>
      </c>
      <c r="E37" s="309">
        <v>227</v>
      </c>
      <c r="F37" s="309">
        <v>146188</v>
      </c>
      <c r="G37" s="306">
        <v>1</v>
      </c>
      <c r="H37" s="306">
        <v>644</v>
      </c>
      <c r="I37" s="309">
        <v>271</v>
      </c>
      <c r="J37" s="309">
        <v>175066</v>
      </c>
      <c r="K37" s="306">
        <v>1.1975401537745916</v>
      </c>
      <c r="L37" s="306">
        <v>646</v>
      </c>
      <c r="M37" s="309">
        <v>336</v>
      </c>
      <c r="N37" s="309">
        <v>216720</v>
      </c>
      <c r="O37" s="333">
        <v>1.4824746217199771</v>
      </c>
      <c r="P37" s="310">
        <v>645</v>
      </c>
    </row>
    <row r="38" spans="1:16" ht="14.4" customHeight="1" x14ac:dyDescent="0.3">
      <c r="A38" s="305" t="s">
        <v>779</v>
      </c>
      <c r="B38" s="306" t="s">
        <v>798</v>
      </c>
      <c r="C38" s="306" t="s">
        <v>844</v>
      </c>
      <c r="D38" s="306" t="s">
        <v>845</v>
      </c>
      <c r="E38" s="309">
        <v>868</v>
      </c>
      <c r="F38" s="309">
        <v>284704</v>
      </c>
      <c r="G38" s="306">
        <v>1</v>
      </c>
      <c r="H38" s="306">
        <v>328</v>
      </c>
      <c r="I38" s="309">
        <v>519</v>
      </c>
      <c r="J38" s="309">
        <v>171270</v>
      </c>
      <c r="K38" s="306">
        <v>0.60157215915477125</v>
      </c>
      <c r="L38" s="306">
        <v>330</v>
      </c>
      <c r="M38" s="309">
        <v>374</v>
      </c>
      <c r="N38" s="309">
        <v>122298</v>
      </c>
      <c r="O38" s="333">
        <v>0.42956193098797346</v>
      </c>
      <c r="P38" s="310">
        <v>327</v>
      </c>
    </row>
    <row r="39" spans="1:16" ht="14.4" customHeight="1" x14ac:dyDescent="0.3">
      <c r="A39" s="305" t="s">
        <v>779</v>
      </c>
      <c r="B39" s="306" t="s">
        <v>798</v>
      </c>
      <c r="C39" s="306" t="s">
        <v>846</v>
      </c>
      <c r="D39" s="306" t="s">
        <v>847</v>
      </c>
      <c r="E39" s="309">
        <v>2</v>
      </c>
      <c r="F39" s="309">
        <v>328</v>
      </c>
      <c r="G39" s="306">
        <v>1</v>
      </c>
      <c r="H39" s="306">
        <v>164</v>
      </c>
      <c r="I39" s="309">
        <v>22</v>
      </c>
      <c r="J39" s="309">
        <v>3608</v>
      </c>
      <c r="K39" s="306">
        <v>11</v>
      </c>
      <c r="L39" s="306">
        <v>164</v>
      </c>
      <c r="M39" s="309">
        <v>89</v>
      </c>
      <c r="N39" s="309">
        <v>14507</v>
      </c>
      <c r="O39" s="333">
        <v>44.228658536585364</v>
      </c>
      <c r="P39" s="310">
        <v>163</v>
      </c>
    </row>
    <row r="40" spans="1:16" ht="14.4" customHeight="1" x14ac:dyDescent="0.3">
      <c r="A40" s="305" t="s">
        <v>779</v>
      </c>
      <c r="B40" s="306" t="s">
        <v>798</v>
      </c>
      <c r="C40" s="306" t="s">
        <v>848</v>
      </c>
      <c r="D40" s="306" t="s">
        <v>849</v>
      </c>
      <c r="E40" s="309">
        <v>1325</v>
      </c>
      <c r="F40" s="309">
        <v>279575</v>
      </c>
      <c r="G40" s="306">
        <v>1</v>
      </c>
      <c r="H40" s="306">
        <v>211</v>
      </c>
      <c r="I40" s="309">
        <v>723</v>
      </c>
      <c r="J40" s="309">
        <v>152553</v>
      </c>
      <c r="K40" s="306">
        <v>0.5456603773584906</v>
      </c>
      <c r="L40" s="306">
        <v>211</v>
      </c>
      <c r="M40" s="309">
        <v>722</v>
      </c>
      <c r="N40" s="309">
        <v>153064</v>
      </c>
      <c r="O40" s="333">
        <v>0.54748815165876774</v>
      </c>
      <c r="P40" s="310">
        <v>212</v>
      </c>
    </row>
    <row r="41" spans="1:16" ht="14.4" customHeight="1" thickBot="1" x14ac:dyDescent="0.35">
      <c r="A41" s="311" t="s">
        <v>850</v>
      </c>
      <c r="B41" s="312" t="s">
        <v>798</v>
      </c>
      <c r="C41" s="312" t="s">
        <v>838</v>
      </c>
      <c r="D41" s="312" t="s">
        <v>839</v>
      </c>
      <c r="E41" s="315"/>
      <c r="F41" s="315"/>
      <c r="G41" s="312"/>
      <c r="H41" s="312"/>
      <c r="I41" s="315"/>
      <c r="J41" s="315"/>
      <c r="K41" s="312"/>
      <c r="L41" s="312"/>
      <c r="M41" s="315">
        <v>226</v>
      </c>
      <c r="N41" s="315">
        <v>26442</v>
      </c>
      <c r="O41" s="335"/>
      <c r="P41" s="316">
        <v>117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1"/>
  <sheetViews>
    <sheetView showGridLines="0" showRowColHeaders="0" workbookViewId="0">
      <pane ySplit="4" topLeftCell="A5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64" customWidth="1"/>
    <col min="3" max="3" width="0.109375" style="65" hidden="1" customWidth="1"/>
    <col min="4" max="4" width="7.77734375" style="164" customWidth="1"/>
    <col min="5" max="5" width="5.4414062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5.44140625" style="65" hidden="1" customWidth="1"/>
    <col min="10" max="10" width="7.77734375" style="164" customWidth="1"/>
    <col min="11" max="11" width="5.44140625" style="65" hidden="1" customWidth="1"/>
    <col min="12" max="12" width="7.77734375" style="164" customWidth="1"/>
    <col min="13" max="13" width="7.77734375" style="87" customWidth="1"/>
    <col min="14" max="14" width="7.77734375" style="164" customWidth="1"/>
    <col min="15" max="15" width="5" style="65" hidden="1" customWidth="1"/>
    <col min="16" max="16" width="7.77734375" style="164" customWidth="1"/>
    <col min="17" max="17" width="5" style="65" hidden="1" customWidth="1"/>
    <col min="18" max="18" width="7.77734375" style="164" customWidth="1"/>
    <col min="19" max="19" width="7.77734375" style="87" customWidth="1"/>
    <col min="20" max="16384" width="8.88671875" style="65"/>
  </cols>
  <sheetData>
    <row r="1" spans="1:19" ht="18.600000000000001" customHeight="1" thickBot="1" x14ac:dyDescent="0.4">
      <c r="A1" s="196" t="s">
        <v>152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</row>
    <row r="2" spans="1:19" ht="14.4" customHeight="1" thickBot="1" x14ac:dyDescent="0.35">
      <c r="A2" s="262" t="s">
        <v>186</v>
      </c>
      <c r="B2" s="152"/>
      <c r="C2" s="110"/>
      <c r="D2" s="152"/>
      <c r="E2" s="110"/>
      <c r="F2" s="152"/>
      <c r="G2" s="143"/>
      <c r="H2" s="152"/>
      <c r="I2" s="110"/>
      <c r="J2" s="152"/>
      <c r="K2" s="110"/>
      <c r="L2" s="152"/>
      <c r="M2" s="143"/>
      <c r="N2" s="152"/>
      <c r="O2" s="110"/>
      <c r="P2" s="152"/>
      <c r="Q2" s="110"/>
      <c r="R2" s="152"/>
      <c r="S2" s="143"/>
    </row>
    <row r="3" spans="1:19" ht="14.4" customHeight="1" x14ac:dyDescent="0.3">
      <c r="A3" s="246" t="s">
        <v>131</v>
      </c>
      <c r="B3" s="247" t="s">
        <v>123</v>
      </c>
      <c r="C3" s="248"/>
      <c r="D3" s="248"/>
      <c r="E3" s="248"/>
      <c r="F3" s="248"/>
      <c r="G3" s="249"/>
      <c r="H3" s="247" t="s">
        <v>124</v>
      </c>
      <c r="I3" s="248"/>
      <c r="J3" s="248"/>
      <c r="K3" s="248"/>
      <c r="L3" s="248"/>
      <c r="M3" s="249"/>
      <c r="N3" s="247" t="s">
        <v>125</v>
      </c>
      <c r="O3" s="248"/>
      <c r="P3" s="248"/>
      <c r="Q3" s="248"/>
      <c r="R3" s="248"/>
      <c r="S3" s="249"/>
    </row>
    <row r="4" spans="1:19" ht="14.4" customHeight="1" thickBot="1" x14ac:dyDescent="0.35">
      <c r="A4" s="374"/>
      <c r="B4" s="375">
        <v>2011</v>
      </c>
      <c r="C4" s="376"/>
      <c r="D4" s="376">
        <v>2012</v>
      </c>
      <c r="E4" s="376"/>
      <c r="F4" s="376">
        <v>2013</v>
      </c>
      <c r="G4" s="377" t="s">
        <v>5</v>
      </c>
      <c r="H4" s="375">
        <v>2011</v>
      </c>
      <c r="I4" s="376"/>
      <c r="J4" s="376">
        <v>2012</v>
      </c>
      <c r="K4" s="376"/>
      <c r="L4" s="376">
        <v>2013</v>
      </c>
      <c r="M4" s="377" t="s">
        <v>5</v>
      </c>
      <c r="N4" s="375">
        <v>2011</v>
      </c>
      <c r="O4" s="376"/>
      <c r="P4" s="376">
        <v>2012</v>
      </c>
      <c r="Q4" s="376"/>
      <c r="R4" s="376">
        <v>2013</v>
      </c>
      <c r="S4" s="377" t="s">
        <v>5</v>
      </c>
    </row>
    <row r="5" spans="1:19" ht="14.4" customHeight="1" x14ac:dyDescent="0.3">
      <c r="A5" s="368" t="s">
        <v>851</v>
      </c>
      <c r="B5" s="378">
        <v>1924</v>
      </c>
      <c r="C5" s="300">
        <v>1</v>
      </c>
      <c r="D5" s="378">
        <v>956</v>
      </c>
      <c r="E5" s="300">
        <v>0.49688149688149691</v>
      </c>
      <c r="F5" s="378">
        <v>7352</v>
      </c>
      <c r="G5" s="331">
        <v>3.8212058212058211</v>
      </c>
      <c r="H5" s="378"/>
      <c r="I5" s="300"/>
      <c r="J5" s="378"/>
      <c r="K5" s="300"/>
      <c r="L5" s="378"/>
      <c r="M5" s="331"/>
      <c r="N5" s="378"/>
      <c r="O5" s="300"/>
      <c r="P5" s="378"/>
      <c r="Q5" s="300"/>
      <c r="R5" s="378"/>
      <c r="S5" s="332"/>
    </row>
    <row r="6" spans="1:19" ht="14.4" customHeight="1" x14ac:dyDescent="0.3">
      <c r="A6" s="369" t="s">
        <v>852</v>
      </c>
      <c r="B6" s="379">
        <v>900</v>
      </c>
      <c r="C6" s="306">
        <v>1</v>
      </c>
      <c r="D6" s="379"/>
      <c r="E6" s="306"/>
      <c r="F6" s="379"/>
      <c r="G6" s="333"/>
      <c r="H6" s="379"/>
      <c r="I6" s="306"/>
      <c r="J6" s="379"/>
      <c r="K6" s="306"/>
      <c r="L6" s="379"/>
      <c r="M6" s="333"/>
      <c r="N6" s="379"/>
      <c r="O6" s="306"/>
      <c r="P6" s="379"/>
      <c r="Q6" s="306"/>
      <c r="R6" s="379"/>
      <c r="S6" s="334"/>
    </row>
    <row r="7" spans="1:19" ht="14.4" customHeight="1" x14ac:dyDescent="0.3">
      <c r="A7" s="369" t="s">
        <v>853</v>
      </c>
      <c r="B7" s="379">
        <v>1288</v>
      </c>
      <c r="C7" s="306">
        <v>1</v>
      </c>
      <c r="D7" s="379">
        <v>680</v>
      </c>
      <c r="E7" s="306">
        <v>0.52795031055900621</v>
      </c>
      <c r="F7" s="379">
        <v>1290</v>
      </c>
      <c r="G7" s="333">
        <v>1.0015527950310559</v>
      </c>
      <c r="H7" s="379"/>
      <c r="I7" s="306"/>
      <c r="J7" s="379"/>
      <c r="K7" s="306"/>
      <c r="L7" s="379"/>
      <c r="M7" s="333"/>
      <c r="N7" s="379"/>
      <c r="O7" s="306"/>
      <c r="P7" s="379"/>
      <c r="Q7" s="306"/>
      <c r="R7" s="379"/>
      <c r="S7" s="334"/>
    </row>
    <row r="8" spans="1:19" ht="14.4" customHeight="1" x14ac:dyDescent="0.3">
      <c r="A8" s="369" t="s">
        <v>854</v>
      </c>
      <c r="B8" s="379">
        <v>416</v>
      </c>
      <c r="C8" s="306">
        <v>1</v>
      </c>
      <c r="D8" s="379"/>
      <c r="E8" s="306"/>
      <c r="F8" s="379"/>
      <c r="G8" s="333"/>
      <c r="H8" s="379"/>
      <c r="I8" s="306"/>
      <c r="J8" s="379"/>
      <c r="K8" s="306"/>
      <c r="L8" s="379"/>
      <c r="M8" s="333"/>
      <c r="N8" s="379"/>
      <c r="O8" s="306"/>
      <c r="P8" s="379"/>
      <c r="Q8" s="306"/>
      <c r="R8" s="379"/>
      <c r="S8" s="334"/>
    </row>
    <row r="9" spans="1:19" ht="14.4" customHeight="1" x14ac:dyDescent="0.3">
      <c r="A9" s="369" t="s">
        <v>855</v>
      </c>
      <c r="B9" s="379">
        <v>2291388</v>
      </c>
      <c r="C9" s="306">
        <v>1</v>
      </c>
      <c r="D9" s="379">
        <v>2386738</v>
      </c>
      <c r="E9" s="306">
        <v>1.0416123327869395</v>
      </c>
      <c r="F9" s="379"/>
      <c r="G9" s="333"/>
      <c r="H9" s="379"/>
      <c r="I9" s="306"/>
      <c r="J9" s="379"/>
      <c r="K9" s="306"/>
      <c r="L9" s="379"/>
      <c r="M9" s="333"/>
      <c r="N9" s="379"/>
      <c r="O9" s="306"/>
      <c r="P9" s="379"/>
      <c r="Q9" s="306"/>
      <c r="R9" s="379"/>
      <c r="S9" s="334"/>
    </row>
    <row r="10" spans="1:19" ht="14.4" customHeight="1" thickBot="1" x14ac:dyDescent="0.35">
      <c r="A10" s="370" t="s">
        <v>856</v>
      </c>
      <c r="B10" s="380">
        <v>804</v>
      </c>
      <c r="C10" s="381">
        <v>1</v>
      </c>
      <c r="D10" s="380"/>
      <c r="E10" s="381"/>
      <c r="F10" s="380"/>
      <c r="G10" s="362"/>
      <c r="H10" s="380"/>
      <c r="I10" s="381"/>
      <c r="J10" s="380"/>
      <c r="K10" s="381"/>
      <c r="L10" s="380"/>
      <c r="M10" s="362"/>
      <c r="N10" s="380"/>
      <c r="O10" s="381"/>
      <c r="P10" s="380"/>
      <c r="Q10" s="381"/>
      <c r="R10" s="380"/>
      <c r="S10" s="382"/>
    </row>
    <row r="11" spans="1:19" ht="14.4" customHeight="1" thickBot="1" x14ac:dyDescent="0.35">
      <c r="A11" s="364" t="s">
        <v>6</v>
      </c>
      <c r="B11" s="383">
        <v>2296720</v>
      </c>
      <c r="C11" s="384">
        <v>1</v>
      </c>
      <c r="D11" s="383">
        <v>2388374</v>
      </c>
      <c r="E11" s="384">
        <v>1.0399064753213279</v>
      </c>
      <c r="F11" s="383">
        <v>8642</v>
      </c>
      <c r="G11" s="366">
        <v>3.7627573234874081E-3</v>
      </c>
      <c r="H11" s="383"/>
      <c r="I11" s="384"/>
      <c r="J11" s="383"/>
      <c r="K11" s="384"/>
      <c r="L11" s="383"/>
      <c r="M11" s="366"/>
      <c r="N11" s="383"/>
      <c r="O11" s="384"/>
      <c r="P11" s="383"/>
      <c r="Q11" s="384"/>
      <c r="R11" s="383"/>
      <c r="S11" s="385"/>
    </row>
  </sheetData>
  <mergeCells count="5">
    <mergeCell ref="A1:S1"/>
    <mergeCell ref="A3:A4"/>
    <mergeCell ref="B3:G3"/>
    <mergeCell ref="H3:M3"/>
    <mergeCell ref="N3:S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184" t="s">
        <v>153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7" ht="14.4" customHeight="1" thickBot="1" x14ac:dyDescent="0.4">
      <c r="A2" s="262" t="s">
        <v>186</v>
      </c>
      <c r="B2" s="107"/>
      <c r="C2" s="107"/>
      <c r="D2" s="107"/>
      <c r="E2" s="107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70"/>
      <c r="Q2" s="166"/>
    </row>
    <row r="3" spans="1:17" ht="14.4" customHeight="1" thickBot="1" x14ac:dyDescent="0.35">
      <c r="E3" s="127" t="s">
        <v>156</v>
      </c>
      <c r="F3" s="167">
        <f t="shared" ref="F3:O3" si="0">SUBTOTAL(9,F6:F1048576)</f>
        <v>3389</v>
      </c>
      <c r="G3" s="168">
        <f t="shared" si="0"/>
        <v>2296720</v>
      </c>
      <c r="H3" s="168"/>
      <c r="I3" s="168"/>
      <c r="J3" s="168">
        <f t="shared" si="0"/>
        <v>3094</v>
      </c>
      <c r="K3" s="168">
        <f t="shared" si="0"/>
        <v>2388374</v>
      </c>
      <c r="L3" s="168"/>
      <c r="M3" s="168"/>
      <c r="N3" s="168">
        <f t="shared" si="0"/>
        <v>77</v>
      </c>
      <c r="O3" s="168">
        <f t="shared" si="0"/>
        <v>8642</v>
      </c>
      <c r="P3" s="109">
        <f>IF(G3=0,0,O3/G3)</f>
        <v>3.7627573234874081E-3</v>
      </c>
      <c r="Q3" s="169">
        <f>IF(N3=0,0,O3/N3)</f>
        <v>112.23376623376623</v>
      </c>
    </row>
    <row r="4" spans="1:17" ht="14.4" customHeight="1" x14ac:dyDescent="0.3">
      <c r="A4" s="252" t="s">
        <v>91</v>
      </c>
      <c r="B4" s="251" t="s">
        <v>118</v>
      </c>
      <c r="C4" s="252" t="s">
        <v>119</v>
      </c>
      <c r="D4" s="253" t="s">
        <v>120</v>
      </c>
      <c r="E4" s="254" t="s">
        <v>92</v>
      </c>
      <c r="F4" s="258">
        <v>2011</v>
      </c>
      <c r="G4" s="259"/>
      <c r="H4" s="171"/>
      <c r="I4" s="171"/>
      <c r="J4" s="258">
        <v>2012</v>
      </c>
      <c r="K4" s="259"/>
      <c r="L4" s="171"/>
      <c r="M4" s="171"/>
      <c r="N4" s="258">
        <v>2013</v>
      </c>
      <c r="O4" s="259"/>
      <c r="P4" s="260" t="s">
        <v>5</v>
      </c>
      <c r="Q4" s="250" t="s">
        <v>121</v>
      </c>
    </row>
    <row r="5" spans="1:17" ht="14.4" customHeight="1" thickBot="1" x14ac:dyDescent="0.35">
      <c r="A5" s="387"/>
      <c r="B5" s="386"/>
      <c r="C5" s="387"/>
      <c r="D5" s="388"/>
      <c r="E5" s="389"/>
      <c r="F5" s="395" t="s">
        <v>94</v>
      </c>
      <c r="G5" s="396" t="s">
        <v>17</v>
      </c>
      <c r="H5" s="397"/>
      <c r="I5" s="397"/>
      <c r="J5" s="395" t="s">
        <v>94</v>
      </c>
      <c r="K5" s="396" t="s">
        <v>17</v>
      </c>
      <c r="L5" s="397"/>
      <c r="M5" s="397"/>
      <c r="N5" s="395" t="s">
        <v>94</v>
      </c>
      <c r="O5" s="396" t="s">
        <v>17</v>
      </c>
      <c r="P5" s="398"/>
      <c r="Q5" s="394"/>
    </row>
    <row r="6" spans="1:17" ht="14.4" customHeight="1" x14ac:dyDescent="0.3">
      <c r="A6" s="299" t="s">
        <v>857</v>
      </c>
      <c r="B6" s="300" t="s">
        <v>779</v>
      </c>
      <c r="C6" s="300" t="s">
        <v>798</v>
      </c>
      <c r="D6" s="300" t="s">
        <v>820</v>
      </c>
      <c r="E6" s="300" t="s">
        <v>821</v>
      </c>
      <c r="F6" s="303">
        <v>2</v>
      </c>
      <c r="G6" s="303">
        <v>68</v>
      </c>
      <c r="H6" s="303">
        <v>1</v>
      </c>
      <c r="I6" s="303">
        <v>34</v>
      </c>
      <c r="J6" s="303"/>
      <c r="K6" s="303"/>
      <c r="L6" s="303"/>
      <c r="M6" s="303"/>
      <c r="N6" s="303">
        <v>29</v>
      </c>
      <c r="O6" s="303">
        <v>986</v>
      </c>
      <c r="P6" s="331">
        <v>14.5</v>
      </c>
      <c r="Q6" s="304">
        <v>34</v>
      </c>
    </row>
    <row r="7" spans="1:17" ht="14.4" customHeight="1" x14ac:dyDescent="0.3">
      <c r="A7" s="305" t="s">
        <v>857</v>
      </c>
      <c r="B7" s="306" t="s">
        <v>779</v>
      </c>
      <c r="C7" s="306" t="s">
        <v>798</v>
      </c>
      <c r="D7" s="306" t="s">
        <v>836</v>
      </c>
      <c r="E7" s="306" t="s">
        <v>837</v>
      </c>
      <c r="F7" s="309"/>
      <c r="G7" s="309"/>
      <c r="H7" s="309"/>
      <c r="I7" s="309"/>
      <c r="J7" s="309">
        <v>4</v>
      </c>
      <c r="K7" s="309">
        <v>956</v>
      </c>
      <c r="L7" s="309"/>
      <c r="M7" s="309">
        <v>239</v>
      </c>
      <c r="N7" s="309">
        <v>8</v>
      </c>
      <c r="O7" s="309">
        <v>1920</v>
      </c>
      <c r="P7" s="333"/>
      <c r="Q7" s="310">
        <v>240</v>
      </c>
    </row>
    <row r="8" spans="1:17" ht="14.4" customHeight="1" x14ac:dyDescent="0.3">
      <c r="A8" s="305" t="s">
        <v>857</v>
      </c>
      <c r="B8" s="306" t="s">
        <v>779</v>
      </c>
      <c r="C8" s="306" t="s">
        <v>798</v>
      </c>
      <c r="D8" s="306" t="s">
        <v>838</v>
      </c>
      <c r="E8" s="306" t="s">
        <v>839</v>
      </c>
      <c r="F8" s="309">
        <v>16</v>
      </c>
      <c r="G8" s="309">
        <v>1856</v>
      </c>
      <c r="H8" s="309">
        <v>1</v>
      </c>
      <c r="I8" s="309">
        <v>116</v>
      </c>
      <c r="J8" s="309"/>
      <c r="K8" s="309"/>
      <c r="L8" s="309"/>
      <c r="M8" s="309"/>
      <c r="N8" s="309">
        <v>38</v>
      </c>
      <c r="O8" s="309">
        <v>4446</v>
      </c>
      <c r="P8" s="333">
        <v>2.3954741379310347</v>
      </c>
      <c r="Q8" s="310">
        <v>117</v>
      </c>
    </row>
    <row r="9" spans="1:17" ht="14.4" customHeight="1" x14ac:dyDescent="0.3">
      <c r="A9" s="305" t="s">
        <v>858</v>
      </c>
      <c r="B9" s="306" t="s">
        <v>779</v>
      </c>
      <c r="C9" s="306" t="s">
        <v>798</v>
      </c>
      <c r="D9" s="306" t="s">
        <v>820</v>
      </c>
      <c r="E9" s="306" t="s">
        <v>821</v>
      </c>
      <c r="F9" s="309">
        <v>6</v>
      </c>
      <c r="G9" s="309">
        <v>204</v>
      </c>
      <c r="H9" s="309">
        <v>1</v>
      </c>
      <c r="I9" s="309">
        <v>34</v>
      </c>
      <c r="J9" s="309"/>
      <c r="K9" s="309"/>
      <c r="L9" s="309"/>
      <c r="M9" s="309"/>
      <c r="N9" s="309"/>
      <c r="O9" s="309"/>
      <c r="P9" s="333"/>
      <c r="Q9" s="310"/>
    </row>
    <row r="10" spans="1:17" ht="14.4" customHeight="1" x14ac:dyDescent="0.3">
      <c r="A10" s="305" t="s">
        <v>858</v>
      </c>
      <c r="B10" s="306" t="s">
        <v>779</v>
      </c>
      <c r="C10" s="306" t="s">
        <v>798</v>
      </c>
      <c r="D10" s="306" t="s">
        <v>838</v>
      </c>
      <c r="E10" s="306" t="s">
        <v>839</v>
      </c>
      <c r="F10" s="309">
        <v>6</v>
      </c>
      <c r="G10" s="309">
        <v>696</v>
      </c>
      <c r="H10" s="309">
        <v>1</v>
      </c>
      <c r="I10" s="309">
        <v>116</v>
      </c>
      <c r="J10" s="309"/>
      <c r="K10" s="309"/>
      <c r="L10" s="309"/>
      <c r="M10" s="309"/>
      <c r="N10" s="309"/>
      <c r="O10" s="309"/>
      <c r="P10" s="333"/>
      <c r="Q10" s="310"/>
    </row>
    <row r="11" spans="1:17" ht="14.4" customHeight="1" x14ac:dyDescent="0.3">
      <c r="A11" s="305" t="s">
        <v>859</v>
      </c>
      <c r="B11" s="306" t="s">
        <v>779</v>
      </c>
      <c r="C11" s="306" t="s">
        <v>798</v>
      </c>
      <c r="D11" s="306" t="s">
        <v>820</v>
      </c>
      <c r="E11" s="306" t="s">
        <v>821</v>
      </c>
      <c r="F11" s="309"/>
      <c r="G11" s="309"/>
      <c r="H11" s="309"/>
      <c r="I11" s="309"/>
      <c r="J11" s="309">
        <v>1</v>
      </c>
      <c r="K11" s="309">
        <v>34</v>
      </c>
      <c r="L11" s="309"/>
      <c r="M11" s="309">
        <v>34</v>
      </c>
      <c r="N11" s="309"/>
      <c r="O11" s="309"/>
      <c r="P11" s="333"/>
      <c r="Q11" s="310"/>
    </row>
    <row r="12" spans="1:17" ht="14.4" customHeight="1" x14ac:dyDescent="0.3">
      <c r="A12" s="305" t="s">
        <v>859</v>
      </c>
      <c r="B12" s="306" t="s">
        <v>779</v>
      </c>
      <c r="C12" s="306" t="s">
        <v>798</v>
      </c>
      <c r="D12" s="306" t="s">
        <v>842</v>
      </c>
      <c r="E12" s="306" t="s">
        <v>843</v>
      </c>
      <c r="F12" s="309">
        <v>2</v>
      </c>
      <c r="G12" s="309">
        <v>1288</v>
      </c>
      <c r="H12" s="309">
        <v>1</v>
      </c>
      <c r="I12" s="309">
        <v>644</v>
      </c>
      <c r="J12" s="309">
        <v>1</v>
      </c>
      <c r="K12" s="309">
        <v>646</v>
      </c>
      <c r="L12" s="309">
        <v>0.50155279503105588</v>
      </c>
      <c r="M12" s="309">
        <v>646</v>
      </c>
      <c r="N12" s="309">
        <v>2</v>
      </c>
      <c r="O12" s="309">
        <v>1290</v>
      </c>
      <c r="P12" s="333">
        <v>1.0015527950310559</v>
      </c>
      <c r="Q12" s="310">
        <v>645</v>
      </c>
    </row>
    <row r="13" spans="1:17" ht="14.4" customHeight="1" x14ac:dyDescent="0.3">
      <c r="A13" s="305" t="s">
        <v>860</v>
      </c>
      <c r="B13" s="306" t="s">
        <v>779</v>
      </c>
      <c r="C13" s="306" t="s">
        <v>798</v>
      </c>
      <c r="D13" s="306" t="s">
        <v>820</v>
      </c>
      <c r="E13" s="306" t="s">
        <v>821</v>
      </c>
      <c r="F13" s="309">
        <v>2</v>
      </c>
      <c r="G13" s="309">
        <v>68</v>
      </c>
      <c r="H13" s="309">
        <v>1</v>
      </c>
      <c r="I13" s="309">
        <v>34</v>
      </c>
      <c r="J13" s="309"/>
      <c r="K13" s="309"/>
      <c r="L13" s="309"/>
      <c r="M13" s="309"/>
      <c r="N13" s="309"/>
      <c r="O13" s="309"/>
      <c r="P13" s="333"/>
      <c r="Q13" s="310"/>
    </row>
    <row r="14" spans="1:17" ht="14.4" customHeight="1" x14ac:dyDescent="0.3">
      <c r="A14" s="305" t="s">
        <v>860</v>
      </c>
      <c r="B14" s="306" t="s">
        <v>779</v>
      </c>
      <c r="C14" s="306" t="s">
        <v>798</v>
      </c>
      <c r="D14" s="306" t="s">
        <v>838</v>
      </c>
      <c r="E14" s="306" t="s">
        <v>839</v>
      </c>
      <c r="F14" s="309">
        <v>3</v>
      </c>
      <c r="G14" s="309">
        <v>348</v>
      </c>
      <c r="H14" s="309">
        <v>1</v>
      </c>
      <c r="I14" s="309">
        <v>116</v>
      </c>
      <c r="J14" s="309"/>
      <c r="K14" s="309"/>
      <c r="L14" s="309"/>
      <c r="M14" s="309"/>
      <c r="N14" s="309"/>
      <c r="O14" s="309"/>
      <c r="P14" s="333"/>
      <c r="Q14" s="310"/>
    </row>
    <row r="15" spans="1:17" ht="14.4" customHeight="1" x14ac:dyDescent="0.3">
      <c r="A15" s="305" t="s">
        <v>337</v>
      </c>
      <c r="B15" s="306" t="s">
        <v>779</v>
      </c>
      <c r="C15" s="306" t="s">
        <v>798</v>
      </c>
      <c r="D15" s="306" t="s">
        <v>820</v>
      </c>
      <c r="E15" s="306" t="s">
        <v>821</v>
      </c>
      <c r="F15" s="309">
        <v>227</v>
      </c>
      <c r="G15" s="309">
        <v>7718</v>
      </c>
      <c r="H15" s="309">
        <v>1</v>
      </c>
      <c r="I15" s="309">
        <v>34</v>
      </c>
      <c r="J15" s="309">
        <v>266</v>
      </c>
      <c r="K15" s="309">
        <v>9044</v>
      </c>
      <c r="L15" s="309">
        <v>1.1718061674008811</v>
      </c>
      <c r="M15" s="309">
        <v>34</v>
      </c>
      <c r="N15" s="309"/>
      <c r="O15" s="309"/>
      <c r="P15" s="333"/>
      <c r="Q15" s="310"/>
    </row>
    <row r="16" spans="1:17" ht="14.4" customHeight="1" x14ac:dyDescent="0.3">
      <c r="A16" s="305" t="s">
        <v>337</v>
      </c>
      <c r="B16" s="306" t="s">
        <v>779</v>
      </c>
      <c r="C16" s="306" t="s">
        <v>798</v>
      </c>
      <c r="D16" s="306" t="s">
        <v>828</v>
      </c>
      <c r="E16" s="306" t="s">
        <v>829</v>
      </c>
      <c r="F16" s="309">
        <v>60</v>
      </c>
      <c r="G16" s="309">
        <v>300</v>
      </c>
      <c r="H16" s="309">
        <v>1</v>
      </c>
      <c r="I16" s="309">
        <v>5</v>
      </c>
      <c r="J16" s="309">
        <v>96</v>
      </c>
      <c r="K16" s="309">
        <v>480</v>
      </c>
      <c r="L16" s="309">
        <v>1.6</v>
      </c>
      <c r="M16" s="309">
        <v>5</v>
      </c>
      <c r="N16" s="309"/>
      <c r="O16" s="309"/>
      <c r="P16" s="333"/>
      <c r="Q16" s="310"/>
    </row>
    <row r="17" spans="1:17" ht="14.4" customHeight="1" x14ac:dyDescent="0.3">
      <c r="A17" s="305" t="s">
        <v>337</v>
      </c>
      <c r="B17" s="306" t="s">
        <v>779</v>
      </c>
      <c r="C17" s="306" t="s">
        <v>798</v>
      </c>
      <c r="D17" s="306" t="s">
        <v>830</v>
      </c>
      <c r="E17" s="306" t="s">
        <v>831</v>
      </c>
      <c r="F17" s="309">
        <v>3</v>
      </c>
      <c r="G17" s="309">
        <v>15</v>
      </c>
      <c r="H17" s="309">
        <v>1</v>
      </c>
      <c r="I17" s="309">
        <v>5</v>
      </c>
      <c r="J17" s="309"/>
      <c r="K17" s="309"/>
      <c r="L17" s="309"/>
      <c r="M17" s="309"/>
      <c r="N17" s="309"/>
      <c r="O17" s="309"/>
      <c r="P17" s="333"/>
      <c r="Q17" s="310"/>
    </row>
    <row r="18" spans="1:17" ht="14.4" customHeight="1" x14ac:dyDescent="0.3">
      <c r="A18" s="305" t="s">
        <v>337</v>
      </c>
      <c r="B18" s="306" t="s">
        <v>779</v>
      </c>
      <c r="C18" s="306" t="s">
        <v>798</v>
      </c>
      <c r="D18" s="306" t="s">
        <v>836</v>
      </c>
      <c r="E18" s="306" t="s">
        <v>837</v>
      </c>
      <c r="F18" s="309">
        <v>64</v>
      </c>
      <c r="G18" s="309">
        <v>15232</v>
      </c>
      <c r="H18" s="309">
        <v>1</v>
      </c>
      <c r="I18" s="309">
        <v>238</v>
      </c>
      <c r="J18" s="309">
        <v>14</v>
      </c>
      <c r="K18" s="309">
        <v>3346</v>
      </c>
      <c r="L18" s="309">
        <v>0.21966911764705882</v>
      </c>
      <c r="M18" s="309">
        <v>239</v>
      </c>
      <c r="N18" s="309"/>
      <c r="O18" s="309"/>
      <c r="P18" s="333"/>
      <c r="Q18" s="310"/>
    </row>
    <row r="19" spans="1:17" ht="14.4" customHeight="1" x14ac:dyDescent="0.3">
      <c r="A19" s="305" t="s">
        <v>337</v>
      </c>
      <c r="B19" s="306" t="s">
        <v>779</v>
      </c>
      <c r="C19" s="306" t="s">
        <v>798</v>
      </c>
      <c r="D19" s="306" t="s">
        <v>838</v>
      </c>
      <c r="E19" s="306" t="s">
        <v>839</v>
      </c>
      <c r="F19" s="309">
        <v>1</v>
      </c>
      <c r="G19" s="309">
        <v>116</v>
      </c>
      <c r="H19" s="309">
        <v>1</v>
      </c>
      <c r="I19" s="309">
        <v>116</v>
      </c>
      <c r="J19" s="309"/>
      <c r="K19" s="309"/>
      <c r="L19" s="309"/>
      <c r="M19" s="309"/>
      <c r="N19" s="309"/>
      <c r="O19" s="309"/>
      <c r="P19" s="333"/>
      <c r="Q19" s="310"/>
    </row>
    <row r="20" spans="1:17" ht="14.4" customHeight="1" x14ac:dyDescent="0.3">
      <c r="A20" s="305" t="s">
        <v>337</v>
      </c>
      <c r="B20" s="306" t="s">
        <v>779</v>
      </c>
      <c r="C20" s="306" t="s">
        <v>798</v>
      </c>
      <c r="D20" s="306" t="s">
        <v>840</v>
      </c>
      <c r="E20" s="306" t="s">
        <v>841</v>
      </c>
      <c r="F20" s="309">
        <v>63</v>
      </c>
      <c r="G20" s="309">
        <v>10458</v>
      </c>
      <c r="H20" s="309">
        <v>1</v>
      </c>
      <c r="I20" s="309">
        <v>166</v>
      </c>
      <c r="J20" s="309">
        <v>26</v>
      </c>
      <c r="K20" s="309">
        <v>4342</v>
      </c>
      <c r="L20" s="309">
        <v>0.41518454771466817</v>
      </c>
      <c r="M20" s="309">
        <v>167</v>
      </c>
      <c r="N20" s="309"/>
      <c r="O20" s="309"/>
      <c r="P20" s="333"/>
      <c r="Q20" s="310"/>
    </row>
    <row r="21" spans="1:17" ht="14.4" customHeight="1" x14ac:dyDescent="0.3">
      <c r="A21" s="305" t="s">
        <v>337</v>
      </c>
      <c r="B21" s="306" t="s">
        <v>779</v>
      </c>
      <c r="C21" s="306" t="s">
        <v>798</v>
      </c>
      <c r="D21" s="306" t="s">
        <v>848</v>
      </c>
      <c r="E21" s="306" t="s">
        <v>849</v>
      </c>
      <c r="F21" s="309">
        <v>4</v>
      </c>
      <c r="G21" s="309">
        <v>844</v>
      </c>
      <c r="H21" s="309">
        <v>1</v>
      </c>
      <c r="I21" s="309">
        <v>211</v>
      </c>
      <c r="J21" s="309"/>
      <c r="K21" s="309"/>
      <c r="L21" s="309"/>
      <c r="M21" s="309"/>
      <c r="N21" s="309"/>
      <c r="O21" s="309"/>
      <c r="P21" s="333"/>
      <c r="Q21" s="310"/>
    </row>
    <row r="22" spans="1:17" ht="14.4" customHeight="1" x14ac:dyDescent="0.3">
      <c r="A22" s="305" t="s">
        <v>337</v>
      </c>
      <c r="B22" s="306" t="s">
        <v>861</v>
      </c>
      <c r="C22" s="306" t="s">
        <v>798</v>
      </c>
      <c r="D22" s="306" t="s">
        <v>862</v>
      </c>
      <c r="E22" s="306" t="s">
        <v>863</v>
      </c>
      <c r="F22" s="309">
        <v>1694</v>
      </c>
      <c r="G22" s="309">
        <v>1926586</v>
      </c>
      <c r="H22" s="309">
        <v>1</v>
      </c>
      <c r="I22" s="309">
        <v>1137.2998819362456</v>
      </c>
      <c r="J22" s="309">
        <v>1795</v>
      </c>
      <c r="K22" s="309">
        <v>2060714</v>
      </c>
      <c r="L22" s="309">
        <v>1.0696195238624178</v>
      </c>
      <c r="M22" s="309">
        <v>1148.0300835654596</v>
      </c>
      <c r="N22" s="309"/>
      <c r="O22" s="309"/>
      <c r="P22" s="333"/>
      <c r="Q22" s="310"/>
    </row>
    <row r="23" spans="1:17" ht="14.4" customHeight="1" x14ac:dyDescent="0.3">
      <c r="A23" s="305" t="s">
        <v>337</v>
      </c>
      <c r="B23" s="306" t="s">
        <v>861</v>
      </c>
      <c r="C23" s="306" t="s">
        <v>798</v>
      </c>
      <c r="D23" s="306" t="s">
        <v>832</v>
      </c>
      <c r="E23" s="306" t="s">
        <v>833</v>
      </c>
      <c r="F23" s="309">
        <v>55</v>
      </c>
      <c r="G23" s="309">
        <v>3740</v>
      </c>
      <c r="H23" s="309">
        <v>1</v>
      </c>
      <c r="I23" s="309">
        <v>68</v>
      </c>
      <c r="J23" s="309">
        <v>16</v>
      </c>
      <c r="K23" s="309">
        <v>1088</v>
      </c>
      <c r="L23" s="309">
        <v>0.29090909090909089</v>
      </c>
      <c r="M23" s="309">
        <v>68</v>
      </c>
      <c r="N23" s="309"/>
      <c r="O23" s="309"/>
      <c r="P23" s="333"/>
      <c r="Q23" s="310"/>
    </row>
    <row r="24" spans="1:17" ht="14.4" customHeight="1" x14ac:dyDescent="0.3">
      <c r="A24" s="305" t="s">
        <v>337</v>
      </c>
      <c r="B24" s="306" t="s">
        <v>861</v>
      </c>
      <c r="C24" s="306" t="s">
        <v>798</v>
      </c>
      <c r="D24" s="306" t="s">
        <v>838</v>
      </c>
      <c r="E24" s="306" t="s">
        <v>839</v>
      </c>
      <c r="F24" s="309">
        <v>574</v>
      </c>
      <c r="G24" s="309">
        <v>66584</v>
      </c>
      <c r="H24" s="309">
        <v>1</v>
      </c>
      <c r="I24" s="309">
        <v>116</v>
      </c>
      <c r="J24" s="309">
        <v>280</v>
      </c>
      <c r="K24" s="309">
        <v>32480</v>
      </c>
      <c r="L24" s="309">
        <v>0.48780487804878048</v>
      </c>
      <c r="M24" s="309">
        <v>116</v>
      </c>
      <c r="N24" s="309"/>
      <c r="O24" s="309"/>
      <c r="P24" s="333"/>
      <c r="Q24" s="310"/>
    </row>
    <row r="25" spans="1:17" ht="14.4" customHeight="1" x14ac:dyDescent="0.3">
      <c r="A25" s="305" t="s">
        <v>337</v>
      </c>
      <c r="B25" s="306" t="s">
        <v>861</v>
      </c>
      <c r="C25" s="306" t="s">
        <v>798</v>
      </c>
      <c r="D25" s="306" t="s">
        <v>842</v>
      </c>
      <c r="E25" s="306" t="s">
        <v>843</v>
      </c>
      <c r="F25" s="309">
        <v>240</v>
      </c>
      <c r="G25" s="309">
        <v>154560</v>
      </c>
      <c r="H25" s="309">
        <v>1</v>
      </c>
      <c r="I25" s="309">
        <v>644</v>
      </c>
      <c r="J25" s="309">
        <v>270</v>
      </c>
      <c r="K25" s="309">
        <v>174420</v>
      </c>
      <c r="L25" s="309">
        <v>1.1284937888198758</v>
      </c>
      <c r="M25" s="309">
        <v>646</v>
      </c>
      <c r="N25" s="309"/>
      <c r="O25" s="309"/>
      <c r="P25" s="333"/>
      <c r="Q25" s="310"/>
    </row>
    <row r="26" spans="1:17" ht="14.4" customHeight="1" x14ac:dyDescent="0.3">
      <c r="A26" s="305" t="s">
        <v>337</v>
      </c>
      <c r="B26" s="306" t="s">
        <v>861</v>
      </c>
      <c r="C26" s="306" t="s">
        <v>798</v>
      </c>
      <c r="D26" s="306" t="s">
        <v>844</v>
      </c>
      <c r="E26" s="306" t="s">
        <v>845</v>
      </c>
      <c r="F26" s="309">
        <v>243</v>
      </c>
      <c r="G26" s="309">
        <v>79704</v>
      </c>
      <c r="H26" s="309">
        <v>1</v>
      </c>
      <c r="I26" s="309">
        <v>328</v>
      </c>
      <c r="J26" s="309">
        <v>271</v>
      </c>
      <c r="K26" s="309">
        <v>89430</v>
      </c>
      <c r="L26" s="309">
        <v>1.1220264980427581</v>
      </c>
      <c r="M26" s="309">
        <v>330</v>
      </c>
      <c r="N26" s="309"/>
      <c r="O26" s="309"/>
      <c r="P26" s="333"/>
      <c r="Q26" s="310"/>
    </row>
    <row r="27" spans="1:17" ht="14.4" customHeight="1" x14ac:dyDescent="0.3">
      <c r="A27" s="305" t="s">
        <v>337</v>
      </c>
      <c r="B27" s="306" t="s">
        <v>861</v>
      </c>
      <c r="C27" s="306" t="s">
        <v>798</v>
      </c>
      <c r="D27" s="306" t="s">
        <v>848</v>
      </c>
      <c r="E27" s="306" t="s">
        <v>849</v>
      </c>
      <c r="F27" s="309">
        <v>121</v>
      </c>
      <c r="G27" s="309">
        <v>25531</v>
      </c>
      <c r="H27" s="309">
        <v>1</v>
      </c>
      <c r="I27" s="309">
        <v>211</v>
      </c>
      <c r="J27" s="309">
        <v>54</v>
      </c>
      <c r="K27" s="309">
        <v>11394</v>
      </c>
      <c r="L27" s="309">
        <v>0.4462809917355372</v>
      </c>
      <c r="M27" s="309">
        <v>211</v>
      </c>
      <c r="N27" s="309"/>
      <c r="O27" s="309"/>
      <c r="P27" s="333"/>
      <c r="Q27" s="310"/>
    </row>
    <row r="28" spans="1:17" ht="14.4" customHeight="1" x14ac:dyDescent="0.3">
      <c r="A28" s="305" t="s">
        <v>864</v>
      </c>
      <c r="B28" s="306" t="s">
        <v>779</v>
      </c>
      <c r="C28" s="306" t="s">
        <v>798</v>
      </c>
      <c r="D28" s="306" t="s">
        <v>836</v>
      </c>
      <c r="E28" s="306" t="s">
        <v>837</v>
      </c>
      <c r="F28" s="309">
        <v>2</v>
      </c>
      <c r="G28" s="309">
        <v>476</v>
      </c>
      <c r="H28" s="309">
        <v>1</v>
      </c>
      <c r="I28" s="309">
        <v>238</v>
      </c>
      <c r="J28" s="309"/>
      <c r="K28" s="309"/>
      <c r="L28" s="309"/>
      <c r="M28" s="309"/>
      <c r="N28" s="309"/>
      <c r="O28" s="309"/>
      <c r="P28" s="333"/>
      <c r="Q28" s="310"/>
    </row>
    <row r="29" spans="1:17" ht="14.4" customHeight="1" thickBot="1" x14ac:dyDescent="0.35">
      <c r="A29" s="311" t="s">
        <v>864</v>
      </c>
      <c r="B29" s="312" t="s">
        <v>779</v>
      </c>
      <c r="C29" s="312" t="s">
        <v>798</v>
      </c>
      <c r="D29" s="312" t="s">
        <v>844</v>
      </c>
      <c r="E29" s="312" t="s">
        <v>845</v>
      </c>
      <c r="F29" s="315">
        <v>1</v>
      </c>
      <c r="G29" s="315">
        <v>328</v>
      </c>
      <c r="H29" s="315">
        <v>1</v>
      </c>
      <c r="I29" s="315">
        <v>328</v>
      </c>
      <c r="J29" s="315"/>
      <c r="K29" s="315"/>
      <c r="L29" s="315"/>
      <c r="M29" s="315"/>
      <c r="N29" s="315"/>
      <c r="O29" s="315"/>
      <c r="P29" s="335"/>
      <c r="Q29" s="31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5" customWidth="1"/>
    <col min="2" max="2" width="7.77734375" style="164" customWidth="1"/>
    <col min="3" max="3" width="7.21875" style="65" hidden="1" customWidth="1"/>
    <col min="4" max="4" width="7.77734375" style="164" customWidth="1"/>
    <col min="5" max="5" width="7.21875" style="65" hidden="1" customWidth="1"/>
    <col min="6" max="6" width="7.77734375" style="164" customWidth="1"/>
    <col min="7" max="7" width="7.77734375" style="87" customWidth="1"/>
    <col min="8" max="8" width="7.77734375" style="164" customWidth="1"/>
    <col min="9" max="9" width="7.21875" style="65" hidden="1" customWidth="1"/>
    <col min="10" max="10" width="7.77734375" style="164" customWidth="1"/>
    <col min="11" max="11" width="7.21875" style="65" hidden="1" customWidth="1"/>
    <col min="12" max="12" width="7.77734375" style="164" customWidth="1"/>
    <col min="13" max="13" width="7.77734375" style="87" customWidth="1"/>
    <col min="14" max="16384" width="8.88671875" style="65"/>
  </cols>
  <sheetData>
    <row r="1" spans="1:13" ht="18.600000000000001" customHeight="1" thickBot="1" x14ac:dyDescent="0.4">
      <c r="A1" s="196" t="s">
        <v>154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14.4" customHeight="1" thickBot="1" x14ac:dyDescent="0.35">
      <c r="A2" s="262" t="s">
        <v>186</v>
      </c>
      <c r="B2" s="152"/>
      <c r="C2" s="110"/>
      <c r="D2" s="152"/>
      <c r="E2" s="110"/>
      <c r="F2" s="152"/>
      <c r="G2" s="143"/>
      <c r="H2" s="152"/>
      <c r="I2" s="110"/>
      <c r="J2" s="152"/>
      <c r="K2" s="110"/>
      <c r="L2" s="152"/>
      <c r="M2" s="143"/>
    </row>
    <row r="3" spans="1:13" ht="14.4" customHeight="1" x14ac:dyDescent="0.3">
      <c r="A3" s="261" t="s">
        <v>117</v>
      </c>
      <c r="B3" s="247" t="s">
        <v>123</v>
      </c>
      <c r="C3" s="248"/>
      <c r="D3" s="248"/>
      <c r="E3" s="248"/>
      <c r="F3" s="248"/>
      <c r="G3" s="249"/>
      <c r="H3" s="247" t="s">
        <v>124</v>
      </c>
      <c r="I3" s="248"/>
      <c r="J3" s="248"/>
      <c r="K3" s="248"/>
      <c r="L3" s="248"/>
      <c r="M3" s="249"/>
    </row>
    <row r="4" spans="1:13" s="85" customFormat="1" ht="14.4" customHeight="1" thickBot="1" x14ac:dyDescent="0.35">
      <c r="A4" s="399"/>
      <c r="B4" s="400">
        <v>2011</v>
      </c>
      <c r="C4" s="401"/>
      <c r="D4" s="401">
        <v>2012</v>
      </c>
      <c r="E4" s="401"/>
      <c r="F4" s="401">
        <v>2013</v>
      </c>
      <c r="G4" s="377" t="s">
        <v>5</v>
      </c>
      <c r="H4" s="400">
        <v>2011</v>
      </c>
      <c r="I4" s="401"/>
      <c r="J4" s="401">
        <v>2012</v>
      </c>
      <c r="K4" s="401"/>
      <c r="L4" s="401">
        <v>2013</v>
      </c>
      <c r="M4" s="377" t="s">
        <v>5</v>
      </c>
    </row>
    <row r="5" spans="1:13" ht="14.4" customHeight="1" x14ac:dyDescent="0.3">
      <c r="A5" s="368" t="s">
        <v>865</v>
      </c>
      <c r="B5" s="378">
        <v>6644</v>
      </c>
      <c r="C5" s="300">
        <v>1</v>
      </c>
      <c r="D5" s="378">
        <v>16526</v>
      </c>
      <c r="E5" s="300">
        <v>2.4873570138470802</v>
      </c>
      <c r="F5" s="378"/>
      <c r="G5" s="331"/>
      <c r="H5" s="378">
        <v>10994.1</v>
      </c>
      <c r="I5" s="300">
        <v>1</v>
      </c>
      <c r="J5" s="378">
        <v>12572.48</v>
      </c>
      <c r="K5" s="300">
        <v>1.1435660945416177</v>
      </c>
      <c r="L5" s="378"/>
      <c r="M5" s="332"/>
    </row>
    <row r="6" spans="1:13" ht="14.4" customHeight="1" x14ac:dyDescent="0.3">
      <c r="A6" s="369" t="s">
        <v>866</v>
      </c>
      <c r="B6" s="379">
        <v>11832</v>
      </c>
      <c r="C6" s="306">
        <v>1</v>
      </c>
      <c r="D6" s="379">
        <v>8150</v>
      </c>
      <c r="E6" s="306">
        <v>0.6888100067613252</v>
      </c>
      <c r="F6" s="379"/>
      <c r="G6" s="333"/>
      <c r="H6" s="379"/>
      <c r="I6" s="306"/>
      <c r="J6" s="379"/>
      <c r="K6" s="306"/>
      <c r="L6" s="379"/>
      <c r="M6" s="334"/>
    </row>
    <row r="7" spans="1:13" ht="14.4" customHeight="1" x14ac:dyDescent="0.3">
      <c r="A7" s="369" t="s">
        <v>867</v>
      </c>
      <c r="B7" s="379">
        <v>55830</v>
      </c>
      <c r="C7" s="306">
        <v>1</v>
      </c>
      <c r="D7" s="379">
        <v>33231</v>
      </c>
      <c r="E7" s="306">
        <v>0.59521762493283181</v>
      </c>
      <c r="F7" s="379"/>
      <c r="G7" s="333"/>
      <c r="H7" s="379"/>
      <c r="I7" s="306"/>
      <c r="J7" s="379"/>
      <c r="K7" s="306"/>
      <c r="L7" s="379"/>
      <c r="M7" s="334"/>
    </row>
    <row r="8" spans="1:13" ht="14.4" customHeight="1" x14ac:dyDescent="0.3">
      <c r="A8" s="369" t="s">
        <v>868</v>
      </c>
      <c r="B8" s="379">
        <v>49744</v>
      </c>
      <c r="C8" s="306">
        <v>1</v>
      </c>
      <c r="D8" s="379">
        <v>17643</v>
      </c>
      <c r="E8" s="306">
        <v>0.35467594081698295</v>
      </c>
      <c r="F8" s="379"/>
      <c r="G8" s="333"/>
      <c r="H8" s="379"/>
      <c r="I8" s="306"/>
      <c r="J8" s="379">
        <v>866.13</v>
      </c>
      <c r="K8" s="306"/>
      <c r="L8" s="379"/>
      <c r="M8" s="334"/>
    </row>
    <row r="9" spans="1:13" ht="14.4" customHeight="1" x14ac:dyDescent="0.3">
      <c r="A9" s="369" t="s">
        <v>869</v>
      </c>
      <c r="B9" s="379">
        <v>1864</v>
      </c>
      <c r="C9" s="306">
        <v>1</v>
      </c>
      <c r="D9" s="379">
        <v>2375</v>
      </c>
      <c r="E9" s="306">
        <v>1.2741416309012876</v>
      </c>
      <c r="F9" s="379"/>
      <c r="G9" s="333"/>
      <c r="H9" s="379"/>
      <c r="I9" s="306"/>
      <c r="J9" s="379"/>
      <c r="K9" s="306"/>
      <c r="L9" s="379"/>
      <c r="M9" s="334"/>
    </row>
    <row r="10" spans="1:13" ht="14.4" customHeight="1" x14ac:dyDescent="0.3">
      <c r="A10" s="369" t="s">
        <v>870</v>
      </c>
      <c r="B10" s="379"/>
      <c r="C10" s="306"/>
      <c r="D10" s="379">
        <v>1010</v>
      </c>
      <c r="E10" s="306"/>
      <c r="F10" s="379"/>
      <c r="G10" s="333"/>
      <c r="H10" s="379"/>
      <c r="I10" s="306"/>
      <c r="J10" s="379"/>
      <c r="K10" s="306"/>
      <c r="L10" s="379"/>
      <c r="M10" s="334"/>
    </row>
    <row r="11" spans="1:13" ht="14.4" customHeight="1" x14ac:dyDescent="0.3">
      <c r="A11" s="369" t="s">
        <v>871</v>
      </c>
      <c r="B11" s="379">
        <v>21686</v>
      </c>
      <c r="C11" s="306">
        <v>1</v>
      </c>
      <c r="D11" s="379">
        <v>8976</v>
      </c>
      <c r="E11" s="306">
        <v>0.41390759015032741</v>
      </c>
      <c r="F11" s="379"/>
      <c r="G11" s="333"/>
      <c r="H11" s="379"/>
      <c r="I11" s="306"/>
      <c r="J11" s="379"/>
      <c r="K11" s="306"/>
      <c r="L11" s="379"/>
      <c r="M11" s="334"/>
    </row>
    <row r="12" spans="1:13" ht="14.4" customHeight="1" thickBot="1" x14ac:dyDescent="0.35">
      <c r="A12" s="370" t="s">
        <v>872</v>
      </c>
      <c r="B12" s="380">
        <v>3655</v>
      </c>
      <c r="C12" s="381">
        <v>1</v>
      </c>
      <c r="D12" s="380">
        <v>5345</v>
      </c>
      <c r="E12" s="381">
        <v>1.4623803009575924</v>
      </c>
      <c r="F12" s="380"/>
      <c r="G12" s="362"/>
      <c r="H12" s="380"/>
      <c r="I12" s="381"/>
      <c r="J12" s="380"/>
      <c r="K12" s="381"/>
      <c r="L12" s="380"/>
      <c r="M12" s="382"/>
    </row>
    <row r="13" spans="1:13" ht="14.4" customHeight="1" thickBot="1" x14ac:dyDescent="0.35">
      <c r="A13" s="364" t="s">
        <v>6</v>
      </c>
      <c r="B13" s="383">
        <v>151255</v>
      </c>
      <c r="C13" s="384">
        <v>1</v>
      </c>
      <c r="D13" s="383">
        <v>93256</v>
      </c>
      <c r="E13" s="384">
        <v>0.61654821328220555</v>
      </c>
      <c r="F13" s="383"/>
      <c r="G13" s="366"/>
      <c r="H13" s="383">
        <v>10994.1</v>
      </c>
      <c r="I13" s="384">
        <v>1</v>
      </c>
      <c r="J13" s="383">
        <v>13438.609999999999</v>
      </c>
      <c r="K13" s="384">
        <v>1.2223474409001189</v>
      </c>
      <c r="L13" s="383"/>
      <c r="M13" s="385"/>
    </row>
  </sheetData>
  <mergeCells count="4">
    <mergeCell ref="A3:A4"/>
    <mergeCell ref="B3:G3"/>
    <mergeCell ref="H3:M3"/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184" t="s">
        <v>168</v>
      </c>
      <c r="B1" s="184"/>
      <c r="C1" s="184"/>
      <c r="D1" s="184"/>
      <c r="E1" s="184"/>
      <c r="F1" s="184"/>
      <c r="G1" s="184"/>
    </row>
    <row r="2" spans="1:7" ht="14.4" customHeight="1" thickBot="1" x14ac:dyDescent="0.35">
      <c r="A2" s="262" t="s">
        <v>186</v>
      </c>
      <c r="B2" s="66"/>
      <c r="C2" s="66"/>
      <c r="D2" s="66"/>
      <c r="E2" s="66"/>
      <c r="F2" s="66"/>
      <c r="G2" s="66"/>
    </row>
    <row r="3" spans="1:7" ht="14.4" customHeight="1" x14ac:dyDescent="0.3">
      <c r="A3" s="187"/>
      <c r="B3" s="189" t="s">
        <v>95</v>
      </c>
      <c r="C3" s="190"/>
      <c r="D3" s="191"/>
      <c r="E3" s="10"/>
      <c r="F3" s="48" t="s">
        <v>96</v>
      </c>
      <c r="G3" s="49" t="s">
        <v>97</v>
      </c>
    </row>
    <row r="4" spans="1:7" ht="14.4" customHeight="1" thickBot="1" x14ac:dyDescent="0.35">
      <c r="A4" s="188"/>
      <c r="B4" s="55">
        <v>2011</v>
      </c>
      <c r="C4" s="46">
        <v>2012</v>
      </c>
      <c r="D4" s="47">
        <v>2013</v>
      </c>
      <c r="E4" s="10"/>
      <c r="F4" s="192">
        <v>2013</v>
      </c>
      <c r="G4" s="193"/>
    </row>
    <row r="5" spans="1:7" ht="14.4" customHeight="1" x14ac:dyDescent="0.3">
      <c r="A5" s="1" t="s">
        <v>165</v>
      </c>
      <c r="B5" s="33">
        <v>150.38596569094599</v>
      </c>
      <c r="C5" s="34">
        <v>230.51</v>
      </c>
      <c r="D5" s="35">
        <v>387.81515999999999</v>
      </c>
      <c r="E5" s="11"/>
      <c r="F5" s="12">
        <v>590</v>
      </c>
      <c r="G5" s="13">
        <f>IF(F5&lt;0.00000001,"",D5/F5)</f>
        <v>0.65731383050847458</v>
      </c>
    </row>
    <row r="6" spans="1:7" ht="14.4" customHeight="1" x14ac:dyDescent="0.3">
      <c r="A6" s="1" t="s">
        <v>166</v>
      </c>
      <c r="B6" s="14">
        <v>42.275018788681002</v>
      </c>
      <c r="C6" s="36">
        <v>47.420140000000004</v>
      </c>
      <c r="D6" s="37">
        <v>37.25412</v>
      </c>
      <c r="E6" s="11"/>
      <c r="F6" s="14">
        <v>52</v>
      </c>
      <c r="G6" s="15">
        <f>IF(F6&lt;0.00000001,"",D6/F6)</f>
        <v>0.71642538461538463</v>
      </c>
    </row>
    <row r="7" spans="1:7" ht="14.4" customHeight="1" x14ac:dyDescent="0.3">
      <c r="A7" s="1" t="s">
        <v>167</v>
      </c>
      <c r="B7" s="14">
        <v>3470.0250805723499</v>
      </c>
      <c r="C7" s="36">
        <v>3774.12797</v>
      </c>
      <c r="D7" s="37">
        <v>3734.6689000000001</v>
      </c>
      <c r="E7" s="11"/>
      <c r="F7" s="14">
        <v>3529</v>
      </c>
      <c r="G7" s="15">
        <f>IF(F7&lt;0.00000001,"",D7/F7)</f>
        <v>1.0582796542930009</v>
      </c>
    </row>
    <row r="8" spans="1:7" ht="14.4" customHeight="1" thickBot="1" x14ac:dyDescent="0.35">
      <c r="A8" s="1" t="s">
        <v>98</v>
      </c>
      <c r="B8" s="16">
        <v>1036.12021031174</v>
      </c>
      <c r="C8" s="38">
        <v>1160.35906</v>
      </c>
      <c r="D8" s="39">
        <v>1074.7271000000001</v>
      </c>
      <c r="E8" s="11"/>
      <c r="F8" s="16">
        <v>1071</v>
      </c>
      <c r="G8" s="17">
        <f>IF(F8&lt;0.00000001,"",D8/F8)</f>
        <v>1.0034800186741364</v>
      </c>
    </row>
    <row r="9" spans="1:7" ht="14.4" customHeight="1" thickBot="1" x14ac:dyDescent="0.35">
      <c r="A9" s="2" t="s">
        <v>99</v>
      </c>
      <c r="B9" s="3">
        <v>4698.8062753637196</v>
      </c>
      <c r="C9" s="40">
        <v>5212.4171699999997</v>
      </c>
      <c r="D9" s="41">
        <v>5234.4652800000003</v>
      </c>
      <c r="E9" s="11"/>
      <c r="F9" s="3">
        <v>5242</v>
      </c>
      <c r="G9" s="4">
        <f>IF(F9&lt;0.00000001,"",D9/F9)</f>
        <v>0.9985626249523083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14" t="s">
        <v>101</v>
      </c>
      <c r="B11" s="12">
        <f>IF(ISERROR(VLOOKUP("Celkem",'ZV Vykáz.-A'!A:F,2,0)),0,VLOOKUP("Celkem",'ZV Vykáz.-A'!A:F,2,0)/1000)</f>
        <v>1500.51</v>
      </c>
      <c r="C11" s="34">
        <f>IF(ISERROR(VLOOKUP("Celkem",'ZV Vykáz.-A'!A:F,4,0)),0,VLOOKUP("Celkem",'ZV Vykáz.-A'!A:F,4,0)/1000)</f>
        <v>1236.588</v>
      </c>
      <c r="D11" s="35">
        <f>IF(ISERROR(VLOOKUP("Celkem",'ZV Vykáz.-A'!A:F,6,0)),0,VLOOKUP("Celkem",'ZV Vykáz.-A'!A:F,6,0)/1000)</f>
        <v>1081.2</v>
      </c>
      <c r="E11" s="11"/>
      <c r="F11" s="12">
        <f>B11*0.98</f>
        <v>1470.4998000000001</v>
      </c>
      <c r="G11" s="13">
        <f>IF(F11=0,"",D11/F11)</f>
        <v>0.73526021560832577</v>
      </c>
    </row>
    <row r="12" spans="1:7" ht="14.4" customHeight="1" thickBot="1" x14ac:dyDescent="0.35">
      <c r="A12" s="115" t="s">
        <v>100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102</v>
      </c>
      <c r="B13" s="6">
        <f>SUM(B11:B12)</f>
        <v>1500.51</v>
      </c>
      <c r="C13" s="42">
        <f>SUM(C11:C12)</f>
        <v>1236.588</v>
      </c>
      <c r="D13" s="43">
        <f>SUM(D11:D12)</f>
        <v>1081.2</v>
      </c>
      <c r="E13" s="11"/>
      <c r="F13" s="6">
        <f>SUM(F11:F12)</f>
        <v>1470.4998000000001</v>
      </c>
      <c r="G13" s="7">
        <f>IF(F13=0,"",D13/F13)</f>
        <v>0.73526021560832577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13" t="s">
        <v>103</v>
      </c>
      <c r="B15" s="8">
        <f>IF(B9=0,"",B13/B9)</f>
        <v>0.31933855368060482</v>
      </c>
      <c r="C15" s="44">
        <f>IF(C9=0,"",C13/C9)</f>
        <v>0.23723887779304512</v>
      </c>
      <c r="D15" s="45">
        <f>IF(D9=0,"",D13/D9)</f>
        <v>0.20655404939470723</v>
      </c>
      <c r="E15" s="11"/>
      <c r="F15" s="8">
        <f>IF(F9=0,"",F13/F9)</f>
        <v>0.28052266310568486</v>
      </c>
      <c r="G15" s="9">
        <f>IF(OR(F15=0,F15=""),"",D15/F15)</f>
        <v>0.7363185815646186</v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53" priority="6" operator="greaterThan">
      <formula>1</formula>
    </cfRule>
  </conditionalFormatting>
  <conditionalFormatting sqref="G11:G15">
    <cfRule type="cellIs" dxfId="52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1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5" bestFit="1" customWidth="1"/>
    <col min="2" max="2" width="8.6640625" style="65" bestFit="1" customWidth="1"/>
    <col min="3" max="3" width="2.109375" style="65" bestFit="1" customWidth="1"/>
    <col min="4" max="4" width="8" style="65" bestFit="1" customWidth="1"/>
    <col min="5" max="5" width="52.88671875" style="65" bestFit="1" customWidth="1"/>
    <col min="6" max="7" width="11.109375" style="94" customWidth="1"/>
    <col min="8" max="9" width="9.33203125" style="94" hidden="1" customWidth="1"/>
    <col min="10" max="11" width="11.109375" style="94" customWidth="1"/>
    <col min="12" max="13" width="9.33203125" style="94" hidden="1" customWidth="1"/>
    <col min="14" max="15" width="11.109375" style="94" customWidth="1"/>
    <col min="16" max="16" width="11.109375" style="87" customWidth="1"/>
    <col min="17" max="17" width="11.109375" style="94" customWidth="1"/>
    <col min="18" max="16384" width="8.88671875" style="65"/>
  </cols>
  <sheetData>
    <row r="1" spans="1:17" ht="18.600000000000001" customHeight="1" thickBot="1" x14ac:dyDescent="0.4">
      <c r="A1" s="196" t="s">
        <v>155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7" ht="14.4" customHeight="1" thickBot="1" x14ac:dyDescent="0.35">
      <c r="A2" s="262" t="s">
        <v>186</v>
      </c>
      <c r="B2" s="110"/>
      <c r="C2" s="110"/>
      <c r="D2" s="110"/>
      <c r="E2" s="110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43"/>
      <c r="Q2" s="112"/>
    </row>
    <row r="3" spans="1:17" ht="14.4" customHeight="1" thickBot="1" x14ac:dyDescent="0.35">
      <c r="E3" s="127" t="s">
        <v>156</v>
      </c>
      <c r="F3" s="167">
        <f t="shared" ref="F3:O3" si="0">SUBTOTAL(9,F6:F1048576)</f>
        <v>3402</v>
      </c>
      <c r="G3" s="172">
        <f t="shared" si="0"/>
        <v>162249.1</v>
      </c>
      <c r="H3" s="173"/>
      <c r="I3" s="173"/>
      <c r="J3" s="167">
        <f t="shared" si="0"/>
        <v>947.08</v>
      </c>
      <c r="K3" s="172">
        <f t="shared" si="0"/>
        <v>106694.61</v>
      </c>
      <c r="L3" s="173"/>
      <c r="M3" s="173"/>
      <c r="N3" s="167">
        <f t="shared" si="0"/>
        <v>0</v>
      </c>
      <c r="O3" s="172">
        <f t="shared" si="0"/>
        <v>0</v>
      </c>
      <c r="P3" s="128">
        <f>IF(G3=0,"",O3/G3)</f>
        <v>0</v>
      </c>
      <c r="Q3" s="169" t="str">
        <f>IF(N3=0,"",O3/N3)</f>
        <v/>
      </c>
    </row>
    <row r="4" spans="1:17" ht="14.4" customHeight="1" x14ac:dyDescent="0.3">
      <c r="A4" s="252" t="s">
        <v>91</v>
      </c>
      <c r="B4" s="251" t="s">
        <v>118</v>
      </c>
      <c r="C4" s="252" t="s">
        <v>119</v>
      </c>
      <c r="D4" s="253" t="s">
        <v>93</v>
      </c>
      <c r="E4" s="254" t="s">
        <v>14</v>
      </c>
      <c r="F4" s="258">
        <v>2011</v>
      </c>
      <c r="G4" s="259"/>
      <c r="H4" s="171"/>
      <c r="I4" s="171"/>
      <c r="J4" s="258">
        <v>2012</v>
      </c>
      <c r="K4" s="259"/>
      <c r="L4" s="171"/>
      <c r="M4" s="171"/>
      <c r="N4" s="258">
        <v>2013</v>
      </c>
      <c r="O4" s="259"/>
      <c r="P4" s="260" t="s">
        <v>5</v>
      </c>
      <c r="Q4" s="250" t="s">
        <v>121</v>
      </c>
    </row>
    <row r="5" spans="1:17" ht="14.4" customHeight="1" thickBot="1" x14ac:dyDescent="0.35">
      <c r="A5" s="387"/>
      <c r="B5" s="386"/>
      <c r="C5" s="387"/>
      <c r="D5" s="388"/>
      <c r="E5" s="389"/>
      <c r="F5" s="395" t="s">
        <v>94</v>
      </c>
      <c r="G5" s="396" t="s">
        <v>17</v>
      </c>
      <c r="H5" s="397"/>
      <c r="I5" s="397"/>
      <c r="J5" s="395" t="s">
        <v>94</v>
      </c>
      <c r="K5" s="396" t="s">
        <v>17</v>
      </c>
      <c r="L5" s="397"/>
      <c r="M5" s="397"/>
      <c r="N5" s="395" t="s">
        <v>94</v>
      </c>
      <c r="O5" s="396" t="s">
        <v>17</v>
      </c>
      <c r="P5" s="398"/>
      <c r="Q5" s="394"/>
    </row>
    <row r="6" spans="1:17" ht="14.4" customHeight="1" x14ac:dyDescent="0.3">
      <c r="A6" s="299" t="s">
        <v>873</v>
      </c>
      <c r="B6" s="300" t="s">
        <v>874</v>
      </c>
      <c r="C6" s="300" t="s">
        <v>875</v>
      </c>
      <c r="D6" s="300" t="s">
        <v>876</v>
      </c>
      <c r="E6" s="300" t="s">
        <v>877</v>
      </c>
      <c r="F6" s="303">
        <v>1800</v>
      </c>
      <c r="G6" s="303">
        <v>9540</v>
      </c>
      <c r="H6" s="303">
        <v>1</v>
      </c>
      <c r="I6" s="303">
        <v>5.3</v>
      </c>
      <c r="J6" s="303"/>
      <c r="K6" s="303"/>
      <c r="L6" s="303"/>
      <c r="M6" s="303"/>
      <c r="N6" s="303"/>
      <c r="O6" s="303"/>
      <c r="P6" s="331"/>
      <c r="Q6" s="304"/>
    </row>
    <row r="7" spans="1:17" ht="14.4" customHeight="1" x14ac:dyDescent="0.3">
      <c r="A7" s="305" t="s">
        <v>873</v>
      </c>
      <c r="B7" s="306" t="s">
        <v>874</v>
      </c>
      <c r="C7" s="306" t="s">
        <v>875</v>
      </c>
      <c r="D7" s="306" t="s">
        <v>878</v>
      </c>
      <c r="E7" s="306" t="s">
        <v>879</v>
      </c>
      <c r="F7" s="309">
        <v>655</v>
      </c>
      <c r="G7" s="309">
        <v>1454.1</v>
      </c>
      <c r="H7" s="309">
        <v>1</v>
      </c>
      <c r="I7" s="309">
        <v>2.2199999999999998</v>
      </c>
      <c r="J7" s="309"/>
      <c r="K7" s="309"/>
      <c r="L7" s="309"/>
      <c r="M7" s="309"/>
      <c r="N7" s="309"/>
      <c r="O7" s="309"/>
      <c r="P7" s="333"/>
      <c r="Q7" s="310"/>
    </row>
    <row r="8" spans="1:17" ht="14.4" customHeight="1" x14ac:dyDescent="0.3">
      <c r="A8" s="305" t="s">
        <v>873</v>
      </c>
      <c r="B8" s="306" t="s">
        <v>874</v>
      </c>
      <c r="C8" s="306" t="s">
        <v>875</v>
      </c>
      <c r="D8" s="306" t="s">
        <v>880</v>
      </c>
      <c r="E8" s="306" t="s">
        <v>881</v>
      </c>
      <c r="F8" s="309"/>
      <c r="G8" s="309"/>
      <c r="H8" s="309"/>
      <c r="I8" s="309"/>
      <c r="J8" s="309">
        <v>404</v>
      </c>
      <c r="K8" s="309">
        <v>12572.48</v>
      </c>
      <c r="L8" s="309"/>
      <c r="M8" s="309">
        <v>31.119999999999997</v>
      </c>
      <c r="N8" s="309"/>
      <c r="O8" s="309"/>
      <c r="P8" s="333"/>
      <c r="Q8" s="310"/>
    </row>
    <row r="9" spans="1:17" ht="14.4" customHeight="1" x14ac:dyDescent="0.3">
      <c r="A9" s="305" t="s">
        <v>873</v>
      </c>
      <c r="B9" s="306" t="s">
        <v>874</v>
      </c>
      <c r="C9" s="306" t="s">
        <v>798</v>
      </c>
      <c r="D9" s="306" t="s">
        <v>882</v>
      </c>
      <c r="E9" s="306" t="s">
        <v>883</v>
      </c>
      <c r="F9" s="309">
        <v>2</v>
      </c>
      <c r="G9" s="309">
        <v>2328</v>
      </c>
      <c r="H9" s="309">
        <v>1</v>
      </c>
      <c r="I9" s="309">
        <v>1164</v>
      </c>
      <c r="J9" s="309"/>
      <c r="K9" s="309"/>
      <c r="L9" s="309"/>
      <c r="M9" s="309"/>
      <c r="N9" s="309"/>
      <c r="O9" s="309"/>
      <c r="P9" s="333"/>
      <c r="Q9" s="310"/>
    </row>
    <row r="10" spans="1:17" ht="14.4" customHeight="1" x14ac:dyDescent="0.3">
      <c r="A10" s="305" t="s">
        <v>873</v>
      </c>
      <c r="B10" s="306" t="s">
        <v>874</v>
      </c>
      <c r="C10" s="306" t="s">
        <v>798</v>
      </c>
      <c r="D10" s="306" t="s">
        <v>884</v>
      </c>
      <c r="E10" s="306" t="s">
        <v>885</v>
      </c>
      <c r="F10" s="309">
        <v>2</v>
      </c>
      <c r="G10" s="309">
        <v>3498</v>
      </c>
      <c r="H10" s="309">
        <v>1</v>
      </c>
      <c r="I10" s="309">
        <v>1749</v>
      </c>
      <c r="J10" s="309"/>
      <c r="K10" s="309"/>
      <c r="L10" s="309"/>
      <c r="M10" s="309"/>
      <c r="N10" s="309"/>
      <c r="O10" s="309"/>
      <c r="P10" s="333"/>
      <c r="Q10" s="310"/>
    </row>
    <row r="11" spans="1:17" ht="14.4" customHeight="1" x14ac:dyDescent="0.3">
      <c r="A11" s="305" t="s">
        <v>873</v>
      </c>
      <c r="B11" s="306" t="s">
        <v>874</v>
      </c>
      <c r="C11" s="306" t="s">
        <v>798</v>
      </c>
      <c r="D11" s="306" t="s">
        <v>886</v>
      </c>
      <c r="E11" s="306" t="s">
        <v>887</v>
      </c>
      <c r="F11" s="309">
        <v>2</v>
      </c>
      <c r="G11" s="309">
        <v>818</v>
      </c>
      <c r="H11" s="309">
        <v>1</v>
      </c>
      <c r="I11" s="309">
        <v>409</v>
      </c>
      <c r="J11" s="309"/>
      <c r="K11" s="309"/>
      <c r="L11" s="309"/>
      <c r="M11" s="309"/>
      <c r="N11" s="309"/>
      <c r="O11" s="309"/>
      <c r="P11" s="333"/>
      <c r="Q11" s="310"/>
    </row>
    <row r="12" spans="1:17" ht="14.4" customHeight="1" x14ac:dyDescent="0.3">
      <c r="A12" s="305" t="s">
        <v>873</v>
      </c>
      <c r="B12" s="306" t="s">
        <v>874</v>
      </c>
      <c r="C12" s="306" t="s">
        <v>798</v>
      </c>
      <c r="D12" s="306" t="s">
        <v>888</v>
      </c>
      <c r="E12" s="306" t="s">
        <v>889</v>
      </c>
      <c r="F12" s="309"/>
      <c r="G12" s="309"/>
      <c r="H12" s="309"/>
      <c r="I12" s="309"/>
      <c r="J12" s="309">
        <v>1</v>
      </c>
      <c r="K12" s="309">
        <v>16526</v>
      </c>
      <c r="L12" s="309"/>
      <c r="M12" s="309">
        <v>16526</v>
      </c>
      <c r="N12" s="309"/>
      <c r="O12" s="309"/>
      <c r="P12" s="333"/>
      <c r="Q12" s="310"/>
    </row>
    <row r="13" spans="1:17" ht="14.4" customHeight="1" x14ac:dyDescent="0.3">
      <c r="A13" s="305" t="s">
        <v>890</v>
      </c>
      <c r="B13" s="306" t="s">
        <v>891</v>
      </c>
      <c r="C13" s="306" t="s">
        <v>798</v>
      </c>
      <c r="D13" s="306" t="s">
        <v>892</v>
      </c>
      <c r="E13" s="306" t="s">
        <v>893</v>
      </c>
      <c r="F13" s="309">
        <v>170</v>
      </c>
      <c r="G13" s="309">
        <v>10880</v>
      </c>
      <c r="H13" s="309">
        <v>1</v>
      </c>
      <c r="I13" s="309">
        <v>64</v>
      </c>
      <c r="J13" s="309">
        <v>106</v>
      </c>
      <c r="K13" s="309">
        <v>6784</v>
      </c>
      <c r="L13" s="309">
        <v>0.62352941176470589</v>
      </c>
      <c r="M13" s="309">
        <v>64</v>
      </c>
      <c r="N13" s="309"/>
      <c r="O13" s="309"/>
      <c r="P13" s="333"/>
      <c r="Q13" s="310"/>
    </row>
    <row r="14" spans="1:17" ht="14.4" customHeight="1" x14ac:dyDescent="0.3">
      <c r="A14" s="305" t="s">
        <v>890</v>
      </c>
      <c r="B14" s="306" t="s">
        <v>891</v>
      </c>
      <c r="C14" s="306" t="s">
        <v>798</v>
      </c>
      <c r="D14" s="306" t="s">
        <v>894</v>
      </c>
      <c r="E14" s="306" t="s">
        <v>895</v>
      </c>
      <c r="F14" s="309">
        <v>6</v>
      </c>
      <c r="G14" s="309">
        <v>138</v>
      </c>
      <c r="H14" s="309">
        <v>1</v>
      </c>
      <c r="I14" s="309">
        <v>23</v>
      </c>
      <c r="J14" s="309">
        <v>5</v>
      </c>
      <c r="K14" s="309">
        <v>115</v>
      </c>
      <c r="L14" s="309">
        <v>0.83333333333333337</v>
      </c>
      <c r="M14" s="309">
        <v>23</v>
      </c>
      <c r="N14" s="309"/>
      <c r="O14" s="309"/>
      <c r="P14" s="333"/>
      <c r="Q14" s="310"/>
    </row>
    <row r="15" spans="1:17" ht="14.4" customHeight="1" x14ac:dyDescent="0.3">
      <c r="A15" s="305" t="s">
        <v>890</v>
      </c>
      <c r="B15" s="306" t="s">
        <v>891</v>
      </c>
      <c r="C15" s="306" t="s">
        <v>798</v>
      </c>
      <c r="D15" s="306" t="s">
        <v>896</v>
      </c>
      <c r="E15" s="306" t="s">
        <v>897</v>
      </c>
      <c r="F15" s="309"/>
      <c r="G15" s="309"/>
      <c r="H15" s="309"/>
      <c r="I15" s="309"/>
      <c r="J15" s="309">
        <v>1</v>
      </c>
      <c r="K15" s="309">
        <v>23</v>
      </c>
      <c r="L15" s="309"/>
      <c r="M15" s="309">
        <v>23</v>
      </c>
      <c r="N15" s="309"/>
      <c r="O15" s="309"/>
      <c r="P15" s="333"/>
      <c r="Q15" s="310"/>
    </row>
    <row r="16" spans="1:17" ht="14.4" customHeight="1" x14ac:dyDescent="0.3">
      <c r="A16" s="305" t="s">
        <v>890</v>
      </c>
      <c r="B16" s="306" t="s">
        <v>891</v>
      </c>
      <c r="C16" s="306" t="s">
        <v>798</v>
      </c>
      <c r="D16" s="306" t="s">
        <v>898</v>
      </c>
      <c r="E16" s="306" t="s">
        <v>899</v>
      </c>
      <c r="F16" s="309"/>
      <c r="G16" s="309"/>
      <c r="H16" s="309"/>
      <c r="I16" s="309"/>
      <c r="J16" s="309">
        <v>1</v>
      </c>
      <c r="K16" s="309">
        <v>216</v>
      </c>
      <c r="L16" s="309"/>
      <c r="M16" s="309">
        <v>216</v>
      </c>
      <c r="N16" s="309"/>
      <c r="O16" s="309"/>
      <c r="P16" s="333"/>
      <c r="Q16" s="310"/>
    </row>
    <row r="17" spans="1:17" ht="14.4" customHeight="1" x14ac:dyDescent="0.3">
      <c r="A17" s="305" t="s">
        <v>890</v>
      </c>
      <c r="B17" s="306" t="s">
        <v>891</v>
      </c>
      <c r="C17" s="306" t="s">
        <v>798</v>
      </c>
      <c r="D17" s="306" t="s">
        <v>900</v>
      </c>
      <c r="E17" s="306" t="s">
        <v>901</v>
      </c>
      <c r="F17" s="309">
        <v>8</v>
      </c>
      <c r="G17" s="309">
        <v>616</v>
      </c>
      <c r="H17" s="309">
        <v>1</v>
      </c>
      <c r="I17" s="309">
        <v>77</v>
      </c>
      <c r="J17" s="309">
        <v>6</v>
      </c>
      <c r="K17" s="309">
        <v>462</v>
      </c>
      <c r="L17" s="309">
        <v>0.75</v>
      </c>
      <c r="M17" s="309">
        <v>77</v>
      </c>
      <c r="N17" s="309"/>
      <c r="O17" s="309"/>
      <c r="P17" s="333"/>
      <c r="Q17" s="310"/>
    </row>
    <row r="18" spans="1:17" ht="14.4" customHeight="1" x14ac:dyDescent="0.3">
      <c r="A18" s="305" t="s">
        <v>890</v>
      </c>
      <c r="B18" s="306" t="s">
        <v>891</v>
      </c>
      <c r="C18" s="306" t="s">
        <v>798</v>
      </c>
      <c r="D18" s="306" t="s">
        <v>902</v>
      </c>
      <c r="E18" s="306" t="s">
        <v>903</v>
      </c>
      <c r="F18" s="309">
        <v>6</v>
      </c>
      <c r="G18" s="309">
        <v>132</v>
      </c>
      <c r="H18" s="309">
        <v>1</v>
      </c>
      <c r="I18" s="309">
        <v>22</v>
      </c>
      <c r="J18" s="309">
        <v>6</v>
      </c>
      <c r="K18" s="309">
        <v>132</v>
      </c>
      <c r="L18" s="309">
        <v>1</v>
      </c>
      <c r="M18" s="309">
        <v>22</v>
      </c>
      <c r="N18" s="309"/>
      <c r="O18" s="309"/>
      <c r="P18" s="333"/>
      <c r="Q18" s="310"/>
    </row>
    <row r="19" spans="1:17" ht="14.4" customHeight="1" x14ac:dyDescent="0.3">
      <c r="A19" s="305" t="s">
        <v>890</v>
      </c>
      <c r="B19" s="306" t="s">
        <v>891</v>
      </c>
      <c r="C19" s="306" t="s">
        <v>798</v>
      </c>
      <c r="D19" s="306" t="s">
        <v>904</v>
      </c>
      <c r="E19" s="306" t="s">
        <v>905</v>
      </c>
      <c r="F19" s="309"/>
      <c r="G19" s="309"/>
      <c r="H19" s="309"/>
      <c r="I19" s="309"/>
      <c r="J19" s="309">
        <v>2</v>
      </c>
      <c r="K19" s="309">
        <v>418</v>
      </c>
      <c r="L19" s="309"/>
      <c r="M19" s="309">
        <v>209</v>
      </c>
      <c r="N19" s="309"/>
      <c r="O19" s="309"/>
      <c r="P19" s="333"/>
      <c r="Q19" s="310"/>
    </row>
    <row r="20" spans="1:17" ht="14.4" customHeight="1" x14ac:dyDescent="0.3">
      <c r="A20" s="305" t="s">
        <v>890</v>
      </c>
      <c r="B20" s="306" t="s">
        <v>891</v>
      </c>
      <c r="C20" s="306" t="s">
        <v>798</v>
      </c>
      <c r="D20" s="306" t="s">
        <v>906</v>
      </c>
      <c r="E20" s="306" t="s">
        <v>907</v>
      </c>
      <c r="F20" s="309">
        <v>1</v>
      </c>
      <c r="G20" s="309">
        <v>66</v>
      </c>
      <c r="H20" s="309">
        <v>1</v>
      </c>
      <c r="I20" s="309">
        <v>66</v>
      </c>
      <c r="J20" s="309"/>
      <c r="K20" s="309"/>
      <c r="L20" s="309"/>
      <c r="M20" s="309"/>
      <c r="N20" s="309"/>
      <c r="O20" s="309"/>
      <c r="P20" s="333"/>
      <c r="Q20" s="310"/>
    </row>
    <row r="21" spans="1:17" ht="14.4" customHeight="1" x14ac:dyDescent="0.3">
      <c r="A21" s="305" t="s">
        <v>908</v>
      </c>
      <c r="B21" s="306" t="s">
        <v>909</v>
      </c>
      <c r="C21" s="306" t="s">
        <v>798</v>
      </c>
      <c r="D21" s="306" t="s">
        <v>910</v>
      </c>
      <c r="E21" s="306" t="s">
        <v>911</v>
      </c>
      <c r="F21" s="309">
        <v>1</v>
      </c>
      <c r="G21" s="309">
        <v>27</v>
      </c>
      <c r="H21" s="309">
        <v>1</v>
      </c>
      <c r="I21" s="309">
        <v>27</v>
      </c>
      <c r="J21" s="309">
        <v>2</v>
      </c>
      <c r="K21" s="309">
        <v>54</v>
      </c>
      <c r="L21" s="309">
        <v>2</v>
      </c>
      <c r="M21" s="309">
        <v>27</v>
      </c>
      <c r="N21" s="309"/>
      <c r="O21" s="309"/>
      <c r="P21" s="333"/>
      <c r="Q21" s="310"/>
    </row>
    <row r="22" spans="1:17" ht="14.4" customHeight="1" x14ac:dyDescent="0.3">
      <c r="A22" s="305" t="s">
        <v>908</v>
      </c>
      <c r="B22" s="306" t="s">
        <v>909</v>
      </c>
      <c r="C22" s="306" t="s">
        <v>798</v>
      </c>
      <c r="D22" s="306" t="s">
        <v>912</v>
      </c>
      <c r="E22" s="306" t="s">
        <v>913</v>
      </c>
      <c r="F22" s="309">
        <v>1</v>
      </c>
      <c r="G22" s="309">
        <v>27</v>
      </c>
      <c r="H22" s="309">
        <v>1</v>
      </c>
      <c r="I22" s="309">
        <v>27</v>
      </c>
      <c r="J22" s="309">
        <v>2</v>
      </c>
      <c r="K22" s="309">
        <v>54</v>
      </c>
      <c r="L22" s="309">
        <v>2</v>
      </c>
      <c r="M22" s="309">
        <v>27</v>
      </c>
      <c r="N22" s="309"/>
      <c r="O22" s="309"/>
      <c r="P22" s="333"/>
      <c r="Q22" s="310"/>
    </row>
    <row r="23" spans="1:17" ht="14.4" customHeight="1" x14ac:dyDescent="0.3">
      <c r="A23" s="305" t="s">
        <v>908</v>
      </c>
      <c r="B23" s="306" t="s">
        <v>909</v>
      </c>
      <c r="C23" s="306" t="s">
        <v>798</v>
      </c>
      <c r="D23" s="306" t="s">
        <v>914</v>
      </c>
      <c r="E23" s="306" t="s">
        <v>915</v>
      </c>
      <c r="F23" s="309">
        <v>1</v>
      </c>
      <c r="G23" s="309">
        <v>54</v>
      </c>
      <c r="H23" s="309">
        <v>1</v>
      </c>
      <c r="I23" s="309">
        <v>54</v>
      </c>
      <c r="J23" s="309">
        <v>1</v>
      </c>
      <c r="K23" s="309">
        <v>54</v>
      </c>
      <c r="L23" s="309">
        <v>1</v>
      </c>
      <c r="M23" s="309">
        <v>54</v>
      </c>
      <c r="N23" s="309"/>
      <c r="O23" s="309"/>
      <c r="P23" s="333"/>
      <c r="Q23" s="310"/>
    </row>
    <row r="24" spans="1:17" ht="14.4" customHeight="1" x14ac:dyDescent="0.3">
      <c r="A24" s="305" t="s">
        <v>908</v>
      </c>
      <c r="B24" s="306" t="s">
        <v>909</v>
      </c>
      <c r="C24" s="306" t="s">
        <v>798</v>
      </c>
      <c r="D24" s="306" t="s">
        <v>916</v>
      </c>
      <c r="E24" s="306" t="s">
        <v>917</v>
      </c>
      <c r="F24" s="309">
        <v>1</v>
      </c>
      <c r="G24" s="309">
        <v>24</v>
      </c>
      <c r="H24" s="309">
        <v>1</v>
      </c>
      <c r="I24" s="309">
        <v>24</v>
      </c>
      <c r="J24" s="309">
        <v>2</v>
      </c>
      <c r="K24" s="309">
        <v>48</v>
      </c>
      <c r="L24" s="309">
        <v>2</v>
      </c>
      <c r="M24" s="309">
        <v>24</v>
      </c>
      <c r="N24" s="309"/>
      <c r="O24" s="309"/>
      <c r="P24" s="333"/>
      <c r="Q24" s="310"/>
    </row>
    <row r="25" spans="1:17" ht="14.4" customHeight="1" x14ac:dyDescent="0.3">
      <c r="A25" s="305" t="s">
        <v>908</v>
      </c>
      <c r="B25" s="306" t="s">
        <v>909</v>
      </c>
      <c r="C25" s="306" t="s">
        <v>798</v>
      </c>
      <c r="D25" s="306" t="s">
        <v>918</v>
      </c>
      <c r="E25" s="306" t="s">
        <v>919</v>
      </c>
      <c r="F25" s="309">
        <v>1</v>
      </c>
      <c r="G25" s="309">
        <v>29</v>
      </c>
      <c r="H25" s="309">
        <v>1</v>
      </c>
      <c r="I25" s="309">
        <v>29</v>
      </c>
      <c r="J25" s="309">
        <v>2</v>
      </c>
      <c r="K25" s="309">
        <v>58</v>
      </c>
      <c r="L25" s="309">
        <v>2</v>
      </c>
      <c r="M25" s="309">
        <v>29</v>
      </c>
      <c r="N25" s="309"/>
      <c r="O25" s="309"/>
      <c r="P25" s="333"/>
      <c r="Q25" s="310"/>
    </row>
    <row r="26" spans="1:17" ht="14.4" customHeight="1" x14ac:dyDescent="0.3">
      <c r="A26" s="305" t="s">
        <v>908</v>
      </c>
      <c r="B26" s="306" t="s">
        <v>909</v>
      </c>
      <c r="C26" s="306" t="s">
        <v>798</v>
      </c>
      <c r="D26" s="306" t="s">
        <v>920</v>
      </c>
      <c r="E26" s="306" t="s">
        <v>921</v>
      </c>
      <c r="F26" s="309">
        <v>1</v>
      </c>
      <c r="G26" s="309">
        <v>27</v>
      </c>
      <c r="H26" s="309">
        <v>1</v>
      </c>
      <c r="I26" s="309">
        <v>27</v>
      </c>
      <c r="J26" s="309">
        <v>2</v>
      </c>
      <c r="K26" s="309">
        <v>54</v>
      </c>
      <c r="L26" s="309">
        <v>2</v>
      </c>
      <c r="M26" s="309">
        <v>27</v>
      </c>
      <c r="N26" s="309"/>
      <c r="O26" s="309"/>
      <c r="P26" s="333"/>
      <c r="Q26" s="310"/>
    </row>
    <row r="27" spans="1:17" ht="14.4" customHeight="1" x14ac:dyDescent="0.3">
      <c r="A27" s="305" t="s">
        <v>908</v>
      </c>
      <c r="B27" s="306" t="s">
        <v>909</v>
      </c>
      <c r="C27" s="306" t="s">
        <v>798</v>
      </c>
      <c r="D27" s="306" t="s">
        <v>922</v>
      </c>
      <c r="E27" s="306" t="s">
        <v>923</v>
      </c>
      <c r="F27" s="309">
        <v>1</v>
      </c>
      <c r="G27" s="309">
        <v>29</v>
      </c>
      <c r="H27" s="309">
        <v>1</v>
      </c>
      <c r="I27" s="309">
        <v>29</v>
      </c>
      <c r="J27" s="309">
        <v>3</v>
      </c>
      <c r="K27" s="309">
        <v>87</v>
      </c>
      <c r="L27" s="309">
        <v>3</v>
      </c>
      <c r="M27" s="309">
        <v>29</v>
      </c>
      <c r="N27" s="309"/>
      <c r="O27" s="309"/>
      <c r="P27" s="333"/>
      <c r="Q27" s="310"/>
    </row>
    <row r="28" spans="1:17" ht="14.4" customHeight="1" x14ac:dyDescent="0.3">
      <c r="A28" s="305" t="s">
        <v>908</v>
      </c>
      <c r="B28" s="306" t="s">
        <v>909</v>
      </c>
      <c r="C28" s="306" t="s">
        <v>798</v>
      </c>
      <c r="D28" s="306" t="s">
        <v>924</v>
      </c>
      <c r="E28" s="306" t="s">
        <v>925</v>
      </c>
      <c r="F28" s="309">
        <v>1</v>
      </c>
      <c r="G28" s="309">
        <v>27</v>
      </c>
      <c r="H28" s="309">
        <v>1</v>
      </c>
      <c r="I28" s="309">
        <v>27</v>
      </c>
      <c r="J28" s="309">
        <v>2</v>
      </c>
      <c r="K28" s="309">
        <v>54</v>
      </c>
      <c r="L28" s="309">
        <v>2</v>
      </c>
      <c r="M28" s="309">
        <v>27</v>
      </c>
      <c r="N28" s="309"/>
      <c r="O28" s="309"/>
      <c r="P28" s="333"/>
      <c r="Q28" s="310"/>
    </row>
    <row r="29" spans="1:17" ht="14.4" customHeight="1" x14ac:dyDescent="0.3">
      <c r="A29" s="305" t="s">
        <v>908</v>
      </c>
      <c r="B29" s="306" t="s">
        <v>909</v>
      </c>
      <c r="C29" s="306" t="s">
        <v>798</v>
      </c>
      <c r="D29" s="306" t="s">
        <v>926</v>
      </c>
      <c r="E29" s="306" t="s">
        <v>927</v>
      </c>
      <c r="F29" s="309">
        <v>1</v>
      </c>
      <c r="G29" s="309">
        <v>31</v>
      </c>
      <c r="H29" s="309">
        <v>1</v>
      </c>
      <c r="I29" s="309">
        <v>31</v>
      </c>
      <c r="J29" s="309">
        <v>1</v>
      </c>
      <c r="K29" s="309">
        <v>31</v>
      </c>
      <c r="L29" s="309">
        <v>1</v>
      </c>
      <c r="M29" s="309">
        <v>31</v>
      </c>
      <c r="N29" s="309"/>
      <c r="O29" s="309"/>
      <c r="P29" s="333"/>
      <c r="Q29" s="310"/>
    </row>
    <row r="30" spans="1:17" ht="14.4" customHeight="1" x14ac:dyDescent="0.3">
      <c r="A30" s="305" t="s">
        <v>908</v>
      </c>
      <c r="B30" s="306" t="s">
        <v>909</v>
      </c>
      <c r="C30" s="306" t="s">
        <v>798</v>
      </c>
      <c r="D30" s="306" t="s">
        <v>928</v>
      </c>
      <c r="E30" s="306" t="s">
        <v>929</v>
      </c>
      <c r="F30" s="309">
        <v>1</v>
      </c>
      <c r="G30" s="309">
        <v>23</v>
      </c>
      <c r="H30" s="309">
        <v>1</v>
      </c>
      <c r="I30" s="309">
        <v>23</v>
      </c>
      <c r="J30" s="309">
        <v>1</v>
      </c>
      <c r="K30" s="309">
        <v>23</v>
      </c>
      <c r="L30" s="309">
        <v>1</v>
      </c>
      <c r="M30" s="309">
        <v>23</v>
      </c>
      <c r="N30" s="309"/>
      <c r="O30" s="309"/>
      <c r="P30" s="333"/>
      <c r="Q30" s="310"/>
    </row>
    <row r="31" spans="1:17" ht="14.4" customHeight="1" x14ac:dyDescent="0.3">
      <c r="A31" s="305" t="s">
        <v>908</v>
      </c>
      <c r="B31" s="306" t="s">
        <v>909</v>
      </c>
      <c r="C31" s="306" t="s">
        <v>798</v>
      </c>
      <c r="D31" s="306" t="s">
        <v>930</v>
      </c>
      <c r="E31" s="306" t="s">
        <v>931</v>
      </c>
      <c r="F31" s="309">
        <v>1</v>
      </c>
      <c r="G31" s="309">
        <v>22</v>
      </c>
      <c r="H31" s="309">
        <v>1</v>
      </c>
      <c r="I31" s="309">
        <v>22</v>
      </c>
      <c r="J31" s="309">
        <v>2</v>
      </c>
      <c r="K31" s="309">
        <v>44</v>
      </c>
      <c r="L31" s="309">
        <v>2</v>
      </c>
      <c r="M31" s="309">
        <v>22</v>
      </c>
      <c r="N31" s="309"/>
      <c r="O31" s="309"/>
      <c r="P31" s="333"/>
      <c r="Q31" s="310"/>
    </row>
    <row r="32" spans="1:17" ht="14.4" customHeight="1" x14ac:dyDescent="0.3">
      <c r="A32" s="305" t="s">
        <v>908</v>
      </c>
      <c r="B32" s="306" t="s">
        <v>909</v>
      </c>
      <c r="C32" s="306" t="s">
        <v>798</v>
      </c>
      <c r="D32" s="306" t="s">
        <v>932</v>
      </c>
      <c r="E32" s="306" t="s">
        <v>933</v>
      </c>
      <c r="F32" s="309">
        <v>1</v>
      </c>
      <c r="G32" s="309">
        <v>68</v>
      </c>
      <c r="H32" s="309">
        <v>1</v>
      </c>
      <c r="I32" s="309">
        <v>68</v>
      </c>
      <c r="J32" s="309"/>
      <c r="K32" s="309"/>
      <c r="L32" s="309"/>
      <c r="M32" s="309"/>
      <c r="N32" s="309"/>
      <c r="O32" s="309"/>
      <c r="P32" s="333"/>
      <c r="Q32" s="310"/>
    </row>
    <row r="33" spans="1:17" ht="14.4" customHeight="1" x14ac:dyDescent="0.3">
      <c r="A33" s="305" t="s">
        <v>908</v>
      </c>
      <c r="B33" s="306" t="s">
        <v>909</v>
      </c>
      <c r="C33" s="306" t="s">
        <v>798</v>
      </c>
      <c r="D33" s="306" t="s">
        <v>934</v>
      </c>
      <c r="E33" s="306" t="s">
        <v>935</v>
      </c>
      <c r="F33" s="309">
        <v>1</v>
      </c>
      <c r="G33" s="309">
        <v>62</v>
      </c>
      <c r="H33" s="309">
        <v>1</v>
      </c>
      <c r="I33" s="309">
        <v>62</v>
      </c>
      <c r="J33" s="309"/>
      <c r="K33" s="309"/>
      <c r="L33" s="309"/>
      <c r="M33" s="309"/>
      <c r="N33" s="309"/>
      <c r="O33" s="309"/>
      <c r="P33" s="333"/>
      <c r="Q33" s="310"/>
    </row>
    <row r="34" spans="1:17" ht="14.4" customHeight="1" x14ac:dyDescent="0.3">
      <c r="A34" s="305" t="s">
        <v>908</v>
      </c>
      <c r="B34" s="306" t="s">
        <v>909</v>
      </c>
      <c r="C34" s="306" t="s">
        <v>798</v>
      </c>
      <c r="D34" s="306" t="s">
        <v>936</v>
      </c>
      <c r="E34" s="306" t="s">
        <v>937</v>
      </c>
      <c r="F34" s="309">
        <v>1</v>
      </c>
      <c r="G34" s="309">
        <v>25</v>
      </c>
      <c r="H34" s="309">
        <v>1</v>
      </c>
      <c r="I34" s="309">
        <v>25</v>
      </c>
      <c r="J34" s="309">
        <v>2</v>
      </c>
      <c r="K34" s="309">
        <v>50</v>
      </c>
      <c r="L34" s="309">
        <v>2</v>
      </c>
      <c r="M34" s="309">
        <v>25</v>
      </c>
      <c r="N34" s="309"/>
      <c r="O34" s="309"/>
      <c r="P34" s="333"/>
      <c r="Q34" s="310"/>
    </row>
    <row r="35" spans="1:17" ht="14.4" customHeight="1" x14ac:dyDescent="0.3">
      <c r="A35" s="305" t="s">
        <v>908</v>
      </c>
      <c r="B35" s="306" t="s">
        <v>909</v>
      </c>
      <c r="C35" s="306" t="s">
        <v>798</v>
      </c>
      <c r="D35" s="306" t="s">
        <v>938</v>
      </c>
      <c r="E35" s="306" t="s">
        <v>939</v>
      </c>
      <c r="F35" s="309">
        <v>1</v>
      </c>
      <c r="G35" s="309">
        <v>84</v>
      </c>
      <c r="H35" s="309">
        <v>1</v>
      </c>
      <c r="I35" s="309">
        <v>84</v>
      </c>
      <c r="J35" s="309">
        <v>1</v>
      </c>
      <c r="K35" s="309">
        <v>84</v>
      </c>
      <c r="L35" s="309">
        <v>1</v>
      </c>
      <c r="M35" s="309">
        <v>84</v>
      </c>
      <c r="N35" s="309"/>
      <c r="O35" s="309"/>
      <c r="P35" s="333"/>
      <c r="Q35" s="310"/>
    </row>
    <row r="36" spans="1:17" ht="14.4" customHeight="1" x14ac:dyDescent="0.3">
      <c r="A36" s="305" t="s">
        <v>908</v>
      </c>
      <c r="B36" s="306" t="s">
        <v>909</v>
      </c>
      <c r="C36" s="306" t="s">
        <v>798</v>
      </c>
      <c r="D36" s="306" t="s">
        <v>940</v>
      </c>
      <c r="E36" s="306" t="s">
        <v>941</v>
      </c>
      <c r="F36" s="309">
        <v>2</v>
      </c>
      <c r="G36" s="309">
        <v>1974</v>
      </c>
      <c r="H36" s="309">
        <v>1</v>
      </c>
      <c r="I36" s="309">
        <v>987</v>
      </c>
      <c r="J36" s="309">
        <v>2</v>
      </c>
      <c r="K36" s="309">
        <v>1974</v>
      </c>
      <c r="L36" s="309">
        <v>1</v>
      </c>
      <c r="M36" s="309">
        <v>987</v>
      </c>
      <c r="N36" s="309"/>
      <c r="O36" s="309"/>
      <c r="P36" s="333"/>
      <c r="Q36" s="310"/>
    </row>
    <row r="37" spans="1:17" ht="14.4" customHeight="1" x14ac:dyDescent="0.3">
      <c r="A37" s="305" t="s">
        <v>908</v>
      </c>
      <c r="B37" s="306" t="s">
        <v>909</v>
      </c>
      <c r="C37" s="306" t="s">
        <v>798</v>
      </c>
      <c r="D37" s="306" t="s">
        <v>942</v>
      </c>
      <c r="E37" s="306" t="s">
        <v>943</v>
      </c>
      <c r="F37" s="309">
        <v>6</v>
      </c>
      <c r="G37" s="309">
        <v>186</v>
      </c>
      <c r="H37" s="309">
        <v>1</v>
      </c>
      <c r="I37" s="309">
        <v>31</v>
      </c>
      <c r="J37" s="309"/>
      <c r="K37" s="309"/>
      <c r="L37" s="309"/>
      <c r="M37" s="309"/>
      <c r="N37" s="309"/>
      <c r="O37" s="309"/>
      <c r="P37" s="333"/>
      <c r="Q37" s="310"/>
    </row>
    <row r="38" spans="1:17" ht="14.4" customHeight="1" x14ac:dyDescent="0.3">
      <c r="A38" s="305" t="s">
        <v>908</v>
      </c>
      <c r="B38" s="306" t="s">
        <v>909</v>
      </c>
      <c r="C38" s="306" t="s">
        <v>798</v>
      </c>
      <c r="D38" s="306" t="s">
        <v>944</v>
      </c>
      <c r="E38" s="306" t="s">
        <v>945</v>
      </c>
      <c r="F38" s="309">
        <v>3</v>
      </c>
      <c r="G38" s="309">
        <v>45</v>
      </c>
      <c r="H38" s="309">
        <v>1</v>
      </c>
      <c r="I38" s="309">
        <v>15</v>
      </c>
      <c r="J38" s="309">
        <v>1</v>
      </c>
      <c r="K38" s="309">
        <v>15</v>
      </c>
      <c r="L38" s="309">
        <v>0.33333333333333331</v>
      </c>
      <c r="M38" s="309">
        <v>15</v>
      </c>
      <c r="N38" s="309"/>
      <c r="O38" s="309"/>
      <c r="P38" s="333"/>
      <c r="Q38" s="310"/>
    </row>
    <row r="39" spans="1:17" ht="14.4" customHeight="1" x14ac:dyDescent="0.3">
      <c r="A39" s="305" t="s">
        <v>908</v>
      </c>
      <c r="B39" s="306" t="s">
        <v>909</v>
      </c>
      <c r="C39" s="306" t="s">
        <v>798</v>
      </c>
      <c r="D39" s="306" t="s">
        <v>946</v>
      </c>
      <c r="E39" s="306" t="s">
        <v>947</v>
      </c>
      <c r="F39" s="309">
        <v>1</v>
      </c>
      <c r="G39" s="309">
        <v>37</v>
      </c>
      <c r="H39" s="309">
        <v>1</v>
      </c>
      <c r="I39" s="309">
        <v>37</v>
      </c>
      <c r="J39" s="309">
        <v>1</v>
      </c>
      <c r="K39" s="309">
        <v>37</v>
      </c>
      <c r="L39" s="309">
        <v>1</v>
      </c>
      <c r="M39" s="309">
        <v>37</v>
      </c>
      <c r="N39" s="309"/>
      <c r="O39" s="309"/>
      <c r="P39" s="333"/>
      <c r="Q39" s="310"/>
    </row>
    <row r="40" spans="1:17" ht="14.4" customHeight="1" x14ac:dyDescent="0.3">
      <c r="A40" s="305" t="s">
        <v>908</v>
      </c>
      <c r="B40" s="306" t="s">
        <v>909</v>
      </c>
      <c r="C40" s="306" t="s">
        <v>798</v>
      </c>
      <c r="D40" s="306" t="s">
        <v>948</v>
      </c>
      <c r="E40" s="306" t="s">
        <v>949</v>
      </c>
      <c r="F40" s="309">
        <v>2</v>
      </c>
      <c r="G40" s="309">
        <v>410</v>
      </c>
      <c r="H40" s="309">
        <v>1</v>
      </c>
      <c r="I40" s="309">
        <v>205</v>
      </c>
      <c r="J40" s="309">
        <v>2</v>
      </c>
      <c r="K40" s="309">
        <v>410</v>
      </c>
      <c r="L40" s="309">
        <v>1</v>
      </c>
      <c r="M40" s="309">
        <v>205</v>
      </c>
      <c r="N40" s="309"/>
      <c r="O40" s="309"/>
      <c r="P40" s="333"/>
      <c r="Q40" s="310"/>
    </row>
    <row r="41" spans="1:17" ht="14.4" customHeight="1" x14ac:dyDescent="0.3">
      <c r="A41" s="305" t="s">
        <v>908</v>
      </c>
      <c r="B41" s="306" t="s">
        <v>909</v>
      </c>
      <c r="C41" s="306" t="s">
        <v>798</v>
      </c>
      <c r="D41" s="306" t="s">
        <v>950</v>
      </c>
      <c r="E41" s="306" t="s">
        <v>951</v>
      </c>
      <c r="F41" s="309">
        <v>1</v>
      </c>
      <c r="G41" s="309">
        <v>15</v>
      </c>
      <c r="H41" s="309">
        <v>1</v>
      </c>
      <c r="I41" s="309">
        <v>15</v>
      </c>
      <c r="J41" s="309"/>
      <c r="K41" s="309"/>
      <c r="L41" s="309"/>
      <c r="M41" s="309"/>
      <c r="N41" s="309"/>
      <c r="O41" s="309"/>
      <c r="P41" s="333"/>
      <c r="Q41" s="310"/>
    </row>
    <row r="42" spans="1:17" ht="14.4" customHeight="1" x14ac:dyDescent="0.3">
      <c r="A42" s="305" t="s">
        <v>908</v>
      </c>
      <c r="B42" s="306" t="s">
        <v>909</v>
      </c>
      <c r="C42" s="306" t="s">
        <v>798</v>
      </c>
      <c r="D42" s="306" t="s">
        <v>952</v>
      </c>
      <c r="E42" s="306" t="s">
        <v>953</v>
      </c>
      <c r="F42" s="309"/>
      <c r="G42" s="309"/>
      <c r="H42" s="309"/>
      <c r="I42" s="309"/>
      <c r="J42" s="309">
        <v>1</v>
      </c>
      <c r="K42" s="309">
        <v>21</v>
      </c>
      <c r="L42" s="309"/>
      <c r="M42" s="309">
        <v>21</v>
      </c>
      <c r="N42" s="309"/>
      <c r="O42" s="309"/>
      <c r="P42" s="333"/>
      <c r="Q42" s="310"/>
    </row>
    <row r="43" spans="1:17" ht="14.4" customHeight="1" x14ac:dyDescent="0.3">
      <c r="A43" s="305" t="s">
        <v>908</v>
      </c>
      <c r="B43" s="306" t="s">
        <v>909</v>
      </c>
      <c r="C43" s="306" t="s">
        <v>798</v>
      </c>
      <c r="D43" s="306" t="s">
        <v>954</v>
      </c>
      <c r="E43" s="306" t="s">
        <v>955</v>
      </c>
      <c r="F43" s="309">
        <v>4</v>
      </c>
      <c r="G43" s="309">
        <v>108</v>
      </c>
      <c r="H43" s="309">
        <v>1</v>
      </c>
      <c r="I43" s="309">
        <v>27</v>
      </c>
      <c r="J43" s="309">
        <v>1</v>
      </c>
      <c r="K43" s="309">
        <v>27</v>
      </c>
      <c r="L43" s="309">
        <v>0.25</v>
      </c>
      <c r="M43" s="309">
        <v>27</v>
      </c>
      <c r="N43" s="309"/>
      <c r="O43" s="309"/>
      <c r="P43" s="333"/>
      <c r="Q43" s="310"/>
    </row>
    <row r="44" spans="1:17" ht="14.4" customHeight="1" x14ac:dyDescent="0.3">
      <c r="A44" s="305" t="s">
        <v>908</v>
      </c>
      <c r="B44" s="306" t="s">
        <v>909</v>
      </c>
      <c r="C44" s="306" t="s">
        <v>798</v>
      </c>
      <c r="D44" s="306" t="s">
        <v>956</v>
      </c>
      <c r="E44" s="306" t="s">
        <v>957</v>
      </c>
      <c r="F44" s="309">
        <v>7</v>
      </c>
      <c r="G44" s="309">
        <v>441</v>
      </c>
      <c r="H44" s="309">
        <v>1</v>
      </c>
      <c r="I44" s="309">
        <v>63</v>
      </c>
      <c r="J44" s="309">
        <v>8</v>
      </c>
      <c r="K44" s="309">
        <v>504</v>
      </c>
      <c r="L44" s="309">
        <v>1.1428571428571428</v>
      </c>
      <c r="M44" s="309">
        <v>63</v>
      </c>
      <c r="N44" s="309"/>
      <c r="O44" s="309"/>
      <c r="P44" s="333"/>
      <c r="Q44" s="310"/>
    </row>
    <row r="45" spans="1:17" ht="14.4" customHeight="1" x14ac:dyDescent="0.3">
      <c r="A45" s="305" t="s">
        <v>908</v>
      </c>
      <c r="B45" s="306" t="s">
        <v>909</v>
      </c>
      <c r="C45" s="306" t="s">
        <v>798</v>
      </c>
      <c r="D45" s="306" t="s">
        <v>958</v>
      </c>
      <c r="E45" s="306" t="s">
        <v>959</v>
      </c>
      <c r="F45" s="309">
        <v>2</v>
      </c>
      <c r="G45" s="309">
        <v>620</v>
      </c>
      <c r="H45" s="309">
        <v>1</v>
      </c>
      <c r="I45" s="309">
        <v>310</v>
      </c>
      <c r="J45" s="309"/>
      <c r="K45" s="309"/>
      <c r="L45" s="309"/>
      <c r="M45" s="309"/>
      <c r="N45" s="309"/>
      <c r="O45" s="309"/>
      <c r="P45" s="333"/>
      <c r="Q45" s="310"/>
    </row>
    <row r="46" spans="1:17" ht="14.4" customHeight="1" x14ac:dyDescent="0.3">
      <c r="A46" s="305" t="s">
        <v>908</v>
      </c>
      <c r="B46" s="306" t="s">
        <v>909</v>
      </c>
      <c r="C46" s="306" t="s">
        <v>798</v>
      </c>
      <c r="D46" s="306" t="s">
        <v>960</v>
      </c>
      <c r="E46" s="306" t="s">
        <v>961</v>
      </c>
      <c r="F46" s="309">
        <v>2</v>
      </c>
      <c r="G46" s="309">
        <v>34</v>
      </c>
      <c r="H46" s="309">
        <v>1</v>
      </c>
      <c r="I46" s="309">
        <v>17</v>
      </c>
      <c r="J46" s="309">
        <v>1</v>
      </c>
      <c r="K46" s="309">
        <v>17</v>
      </c>
      <c r="L46" s="309">
        <v>0.5</v>
      </c>
      <c r="M46" s="309">
        <v>17</v>
      </c>
      <c r="N46" s="309"/>
      <c r="O46" s="309"/>
      <c r="P46" s="333"/>
      <c r="Q46" s="310"/>
    </row>
    <row r="47" spans="1:17" ht="14.4" customHeight="1" x14ac:dyDescent="0.3">
      <c r="A47" s="305" t="s">
        <v>908</v>
      </c>
      <c r="B47" s="306" t="s">
        <v>909</v>
      </c>
      <c r="C47" s="306" t="s">
        <v>798</v>
      </c>
      <c r="D47" s="306" t="s">
        <v>962</v>
      </c>
      <c r="E47" s="306" t="s">
        <v>963</v>
      </c>
      <c r="F47" s="309">
        <v>16</v>
      </c>
      <c r="G47" s="309">
        <v>688</v>
      </c>
      <c r="H47" s="309">
        <v>1</v>
      </c>
      <c r="I47" s="309">
        <v>43</v>
      </c>
      <c r="J47" s="309">
        <v>2</v>
      </c>
      <c r="K47" s="309">
        <v>86</v>
      </c>
      <c r="L47" s="309">
        <v>0.125</v>
      </c>
      <c r="M47" s="309">
        <v>43</v>
      </c>
      <c r="N47" s="309"/>
      <c r="O47" s="309"/>
      <c r="P47" s="333"/>
      <c r="Q47" s="310"/>
    </row>
    <row r="48" spans="1:17" ht="14.4" customHeight="1" x14ac:dyDescent="0.3">
      <c r="A48" s="305" t="s">
        <v>908</v>
      </c>
      <c r="B48" s="306" t="s">
        <v>909</v>
      </c>
      <c r="C48" s="306" t="s">
        <v>798</v>
      </c>
      <c r="D48" s="306" t="s">
        <v>964</v>
      </c>
      <c r="E48" s="306" t="s">
        <v>965</v>
      </c>
      <c r="F48" s="309">
        <v>2</v>
      </c>
      <c r="G48" s="309">
        <v>214</v>
      </c>
      <c r="H48" s="309">
        <v>1</v>
      </c>
      <c r="I48" s="309">
        <v>107</v>
      </c>
      <c r="J48" s="309">
        <v>1</v>
      </c>
      <c r="K48" s="309">
        <v>107</v>
      </c>
      <c r="L48" s="309">
        <v>0.5</v>
      </c>
      <c r="M48" s="309">
        <v>107</v>
      </c>
      <c r="N48" s="309"/>
      <c r="O48" s="309"/>
      <c r="P48" s="333"/>
      <c r="Q48" s="310"/>
    </row>
    <row r="49" spans="1:17" ht="14.4" customHeight="1" x14ac:dyDescent="0.3">
      <c r="A49" s="305" t="s">
        <v>908</v>
      </c>
      <c r="B49" s="306" t="s">
        <v>909</v>
      </c>
      <c r="C49" s="306" t="s">
        <v>798</v>
      </c>
      <c r="D49" s="306" t="s">
        <v>966</v>
      </c>
      <c r="E49" s="306" t="s">
        <v>967</v>
      </c>
      <c r="F49" s="309">
        <v>12</v>
      </c>
      <c r="G49" s="309">
        <v>2448</v>
      </c>
      <c r="H49" s="309">
        <v>1</v>
      </c>
      <c r="I49" s="309">
        <v>204</v>
      </c>
      <c r="J49" s="309">
        <v>10</v>
      </c>
      <c r="K49" s="309">
        <v>2040</v>
      </c>
      <c r="L49" s="309">
        <v>0.83333333333333337</v>
      </c>
      <c r="M49" s="309">
        <v>204</v>
      </c>
      <c r="N49" s="309"/>
      <c r="O49" s="309"/>
      <c r="P49" s="333"/>
      <c r="Q49" s="310"/>
    </row>
    <row r="50" spans="1:17" ht="14.4" customHeight="1" x14ac:dyDescent="0.3">
      <c r="A50" s="305" t="s">
        <v>908</v>
      </c>
      <c r="B50" s="306" t="s">
        <v>909</v>
      </c>
      <c r="C50" s="306" t="s">
        <v>798</v>
      </c>
      <c r="D50" s="306" t="s">
        <v>968</v>
      </c>
      <c r="E50" s="306" t="s">
        <v>969</v>
      </c>
      <c r="F50" s="309">
        <v>18</v>
      </c>
      <c r="G50" s="309">
        <v>360</v>
      </c>
      <c r="H50" s="309">
        <v>1</v>
      </c>
      <c r="I50" s="309">
        <v>20</v>
      </c>
      <c r="J50" s="309">
        <v>18</v>
      </c>
      <c r="K50" s="309">
        <v>360</v>
      </c>
      <c r="L50" s="309">
        <v>1</v>
      </c>
      <c r="M50" s="309">
        <v>20</v>
      </c>
      <c r="N50" s="309"/>
      <c r="O50" s="309"/>
      <c r="P50" s="333"/>
      <c r="Q50" s="310"/>
    </row>
    <row r="51" spans="1:17" ht="14.4" customHeight="1" x14ac:dyDescent="0.3">
      <c r="A51" s="305" t="s">
        <v>908</v>
      </c>
      <c r="B51" s="306" t="s">
        <v>909</v>
      </c>
      <c r="C51" s="306" t="s">
        <v>798</v>
      </c>
      <c r="D51" s="306" t="s">
        <v>970</v>
      </c>
      <c r="E51" s="306" t="s">
        <v>971</v>
      </c>
      <c r="F51" s="309">
        <v>85</v>
      </c>
      <c r="G51" s="309">
        <v>4250</v>
      </c>
      <c r="H51" s="309">
        <v>1</v>
      </c>
      <c r="I51" s="309">
        <v>50</v>
      </c>
      <c r="J51" s="309">
        <v>39</v>
      </c>
      <c r="K51" s="309">
        <v>1950</v>
      </c>
      <c r="L51" s="309">
        <v>0.45882352941176469</v>
      </c>
      <c r="M51" s="309">
        <v>50</v>
      </c>
      <c r="N51" s="309"/>
      <c r="O51" s="309"/>
      <c r="P51" s="333"/>
      <c r="Q51" s="310"/>
    </row>
    <row r="52" spans="1:17" ht="14.4" customHeight="1" x14ac:dyDescent="0.3">
      <c r="A52" s="305" t="s">
        <v>908</v>
      </c>
      <c r="B52" s="306" t="s">
        <v>909</v>
      </c>
      <c r="C52" s="306" t="s">
        <v>798</v>
      </c>
      <c r="D52" s="306" t="s">
        <v>972</v>
      </c>
      <c r="E52" s="306" t="s">
        <v>973</v>
      </c>
      <c r="F52" s="309">
        <v>1</v>
      </c>
      <c r="G52" s="309">
        <v>30</v>
      </c>
      <c r="H52" s="309">
        <v>1</v>
      </c>
      <c r="I52" s="309">
        <v>30</v>
      </c>
      <c r="J52" s="309">
        <v>1</v>
      </c>
      <c r="K52" s="309">
        <v>30</v>
      </c>
      <c r="L52" s="309">
        <v>1</v>
      </c>
      <c r="M52" s="309">
        <v>30</v>
      </c>
      <c r="N52" s="309"/>
      <c r="O52" s="309"/>
      <c r="P52" s="333"/>
      <c r="Q52" s="310"/>
    </row>
    <row r="53" spans="1:17" ht="14.4" customHeight="1" x14ac:dyDescent="0.3">
      <c r="A53" s="305" t="s">
        <v>908</v>
      </c>
      <c r="B53" s="306" t="s">
        <v>909</v>
      </c>
      <c r="C53" s="306" t="s">
        <v>798</v>
      </c>
      <c r="D53" s="306" t="s">
        <v>974</v>
      </c>
      <c r="E53" s="306" t="s">
        <v>975</v>
      </c>
      <c r="F53" s="309">
        <v>85</v>
      </c>
      <c r="G53" s="309">
        <v>5100</v>
      </c>
      <c r="H53" s="309">
        <v>1</v>
      </c>
      <c r="I53" s="309">
        <v>60</v>
      </c>
      <c r="J53" s="309">
        <v>39</v>
      </c>
      <c r="K53" s="309">
        <v>2340</v>
      </c>
      <c r="L53" s="309">
        <v>0.45882352941176469</v>
      </c>
      <c r="M53" s="309">
        <v>60</v>
      </c>
      <c r="N53" s="309"/>
      <c r="O53" s="309"/>
      <c r="P53" s="333"/>
      <c r="Q53" s="310"/>
    </row>
    <row r="54" spans="1:17" ht="14.4" customHeight="1" x14ac:dyDescent="0.3">
      <c r="A54" s="305" t="s">
        <v>908</v>
      </c>
      <c r="B54" s="306" t="s">
        <v>909</v>
      </c>
      <c r="C54" s="306" t="s">
        <v>798</v>
      </c>
      <c r="D54" s="306" t="s">
        <v>976</v>
      </c>
      <c r="E54" s="306" t="s">
        <v>977</v>
      </c>
      <c r="F54" s="309"/>
      <c r="G54" s="309"/>
      <c r="H54" s="309"/>
      <c r="I54" s="309"/>
      <c r="J54" s="309">
        <v>1</v>
      </c>
      <c r="K54" s="309">
        <v>96</v>
      </c>
      <c r="L54" s="309"/>
      <c r="M54" s="309">
        <v>96</v>
      </c>
      <c r="N54" s="309"/>
      <c r="O54" s="309"/>
      <c r="P54" s="333"/>
      <c r="Q54" s="310"/>
    </row>
    <row r="55" spans="1:17" ht="14.4" customHeight="1" x14ac:dyDescent="0.3">
      <c r="A55" s="305" t="s">
        <v>908</v>
      </c>
      <c r="B55" s="306" t="s">
        <v>909</v>
      </c>
      <c r="C55" s="306" t="s">
        <v>798</v>
      </c>
      <c r="D55" s="306" t="s">
        <v>978</v>
      </c>
      <c r="E55" s="306" t="s">
        <v>979</v>
      </c>
      <c r="F55" s="309"/>
      <c r="G55" s="309"/>
      <c r="H55" s="309"/>
      <c r="I55" s="309"/>
      <c r="J55" s="309">
        <v>1</v>
      </c>
      <c r="K55" s="309">
        <v>60</v>
      </c>
      <c r="L55" s="309"/>
      <c r="M55" s="309">
        <v>60</v>
      </c>
      <c r="N55" s="309"/>
      <c r="O55" s="309"/>
      <c r="P55" s="333"/>
      <c r="Q55" s="310"/>
    </row>
    <row r="56" spans="1:17" ht="14.4" customHeight="1" x14ac:dyDescent="0.3">
      <c r="A56" s="305" t="s">
        <v>908</v>
      </c>
      <c r="B56" s="306" t="s">
        <v>909</v>
      </c>
      <c r="C56" s="306" t="s">
        <v>798</v>
      </c>
      <c r="D56" s="306" t="s">
        <v>980</v>
      </c>
      <c r="E56" s="306" t="s">
        <v>981</v>
      </c>
      <c r="F56" s="309">
        <v>1</v>
      </c>
      <c r="G56" s="309">
        <v>61</v>
      </c>
      <c r="H56" s="309">
        <v>1</v>
      </c>
      <c r="I56" s="309">
        <v>61</v>
      </c>
      <c r="J56" s="309"/>
      <c r="K56" s="309"/>
      <c r="L56" s="309"/>
      <c r="M56" s="309"/>
      <c r="N56" s="309"/>
      <c r="O56" s="309"/>
      <c r="P56" s="333"/>
      <c r="Q56" s="310"/>
    </row>
    <row r="57" spans="1:17" ht="14.4" customHeight="1" x14ac:dyDescent="0.3">
      <c r="A57" s="305" t="s">
        <v>908</v>
      </c>
      <c r="B57" s="306" t="s">
        <v>909</v>
      </c>
      <c r="C57" s="306" t="s">
        <v>798</v>
      </c>
      <c r="D57" s="306" t="s">
        <v>982</v>
      </c>
      <c r="E57" s="306" t="s">
        <v>983</v>
      </c>
      <c r="F57" s="309">
        <v>2</v>
      </c>
      <c r="G57" s="309">
        <v>24</v>
      </c>
      <c r="H57" s="309">
        <v>1</v>
      </c>
      <c r="I57" s="309">
        <v>12</v>
      </c>
      <c r="J57" s="309"/>
      <c r="K57" s="309"/>
      <c r="L57" s="309"/>
      <c r="M57" s="309"/>
      <c r="N57" s="309"/>
      <c r="O57" s="309"/>
      <c r="P57" s="333"/>
      <c r="Q57" s="310"/>
    </row>
    <row r="58" spans="1:17" ht="14.4" customHeight="1" x14ac:dyDescent="0.3">
      <c r="A58" s="305" t="s">
        <v>908</v>
      </c>
      <c r="B58" s="306" t="s">
        <v>909</v>
      </c>
      <c r="C58" s="306" t="s">
        <v>798</v>
      </c>
      <c r="D58" s="306" t="s">
        <v>984</v>
      </c>
      <c r="E58" s="306" t="s">
        <v>985</v>
      </c>
      <c r="F58" s="309">
        <v>3</v>
      </c>
      <c r="G58" s="309">
        <v>213</v>
      </c>
      <c r="H58" s="309">
        <v>1</v>
      </c>
      <c r="I58" s="309">
        <v>71</v>
      </c>
      <c r="J58" s="309">
        <v>3</v>
      </c>
      <c r="K58" s="309">
        <v>213</v>
      </c>
      <c r="L58" s="309">
        <v>1</v>
      </c>
      <c r="M58" s="309">
        <v>71</v>
      </c>
      <c r="N58" s="309"/>
      <c r="O58" s="309"/>
      <c r="P58" s="333"/>
      <c r="Q58" s="310"/>
    </row>
    <row r="59" spans="1:17" ht="14.4" customHeight="1" x14ac:dyDescent="0.3">
      <c r="A59" s="305" t="s">
        <v>908</v>
      </c>
      <c r="B59" s="306" t="s">
        <v>909</v>
      </c>
      <c r="C59" s="306" t="s">
        <v>798</v>
      </c>
      <c r="D59" s="306" t="s">
        <v>986</v>
      </c>
      <c r="E59" s="306" t="s">
        <v>987</v>
      </c>
      <c r="F59" s="309">
        <v>7</v>
      </c>
      <c r="G59" s="309">
        <v>133</v>
      </c>
      <c r="H59" s="309">
        <v>1</v>
      </c>
      <c r="I59" s="309">
        <v>19</v>
      </c>
      <c r="J59" s="309">
        <v>1</v>
      </c>
      <c r="K59" s="309">
        <v>19</v>
      </c>
      <c r="L59" s="309">
        <v>0.14285714285714285</v>
      </c>
      <c r="M59" s="309">
        <v>19</v>
      </c>
      <c r="N59" s="309"/>
      <c r="O59" s="309"/>
      <c r="P59" s="333"/>
      <c r="Q59" s="310"/>
    </row>
    <row r="60" spans="1:17" ht="14.4" customHeight="1" x14ac:dyDescent="0.3">
      <c r="A60" s="305" t="s">
        <v>908</v>
      </c>
      <c r="B60" s="306" t="s">
        <v>909</v>
      </c>
      <c r="C60" s="306" t="s">
        <v>798</v>
      </c>
      <c r="D60" s="306" t="s">
        <v>988</v>
      </c>
      <c r="E60" s="306" t="s">
        <v>989</v>
      </c>
      <c r="F60" s="309"/>
      <c r="G60" s="309"/>
      <c r="H60" s="309"/>
      <c r="I60" s="309"/>
      <c r="J60" s="309">
        <v>1</v>
      </c>
      <c r="K60" s="309">
        <v>19</v>
      </c>
      <c r="L60" s="309"/>
      <c r="M60" s="309">
        <v>19</v>
      </c>
      <c r="N60" s="309"/>
      <c r="O60" s="309"/>
      <c r="P60" s="333"/>
      <c r="Q60" s="310"/>
    </row>
    <row r="61" spans="1:17" ht="14.4" customHeight="1" x14ac:dyDescent="0.3">
      <c r="A61" s="305" t="s">
        <v>908</v>
      </c>
      <c r="B61" s="306" t="s">
        <v>909</v>
      </c>
      <c r="C61" s="306" t="s">
        <v>798</v>
      </c>
      <c r="D61" s="306" t="s">
        <v>990</v>
      </c>
      <c r="E61" s="306" t="s">
        <v>991</v>
      </c>
      <c r="F61" s="309">
        <v>1</v>
      </c>
      <c r="G61" s="309">
        <v>850</v>
      </c>
      <c r="H61" s="309">
        <v>1</v>
      </c>
      <c r="I61" s="309">
        <v>850</v>
      </c>
      <c r="J61" s="309"/>
      <c r="K61" s="309"/>
      <c r="L61" s="309"/>
      <c r="M61" s="309"/>
      <c r="N61" s="309"/>
      <c r="O61" s="309"/>
      <c r="P61" s="333"/>
      <c r="Q61" s="310"/>
    </row>
    <row r="62" spans="1:17" ht="14.4" customHeight="1" x14ac:dyDescent="0.3">
      <c r="A62" s="305" t="s">
        <v>908</v>
      </c>
      <c r="B62" s="306" t="s">
        <v>909</v>
      </c>
      <c r="C62" s="306" t="s">
        <v>798</v>
      </c>
      <c r="D62" s="306" t="s">
        <v>992</v>
      </c>
      <c r="E62" s="306" t="s">
        <v>993</v>
      </c>
      <c r="F62" s="309">
        <v>136</v>
      </c>
      <c r="G62" s="309">
        <v>19992</v>
      </c>
      <c r="H62" s="309">
        <v>1</v>
      </c>
      <c r="I62" s="309">
        <v>147</v>
      </c>
      <c r="J62" s="309">
        <v>76</v>
      </c>
      <c r="K62" s="309">
        <v>11172</v>
      </c>
      <c r="L62" s="309">
        <v>0.55882352941176472</v>
      </c>
      <c r="M62" s="309">
        <v>147</v>
      </c>
      <c r="N62" s="309"/>
      <c r="O62" s="309"/>
      <c r="P62" s="333"/>
      <c r="Q62" s="310"/>
    </row>
    <row r="63" spans="1:17" ht="14.4" customHeight="1" x14ac:dyDescent="0.3">
      <c r="A63" s="305" t="s">
        <v>908</v>
      </c>
      <c r="B63" s="306" t="s">
        <v>909</v>
      </c>
      <c r="C63" s="306" t="s">
        <v>798</v>
      </c>
      <c r="D63" s="306" t="s">
        <v>994</v>
      </c>
      <c r="E63" s="306" t="s">
        <v>995</v>
      </c>
      <c r="F63" s="309"/>
      <c r="G63" s="309"/>
      <c r="H63" s="309"/>
      <c r="I63" s="309"/>
      <c r="J63" s="309">
        <v>1</v>
      </c>
      <c r="K63" s="309">
        <v>1207</v>
      </c>
      <c r="L63" s="309"/>
      <c r="M63" s="309">
        <v>1207</v>
      </c>
      <c r="N63" s="309"/>
      <c r="O63" s="309"/>
      <c r="P63" s="333"/>
      <c r="Q63" s="310"/>
    </row>
    <row r="64" spans="1:17" ht="14.4" customHeight="1" x14ac:dyDescent="0.3">
      <c r="A64" s="305" t="s">
        <v>908</v>
      </c>
      <c r="B64" s="306" t="s">
        <v>909</v>
      </c>
      <c r="C64" s="306" t="s">
        <v>798</v>
      </c>
      <c r="D64" s="306" t="s">
        <v>996</v>
      </c>
      <c r="E64" s="306" t="s">
        <v>997</v>
      </c>
      <c r="F64" s="309"/>
      <c r="G64" s="309"/>
      <c r="H64" s="309"/>
      <c r="I64" s="309"/>
      <c r="J64" s="309">
        <v>2</v>
      </c>
      <c r="K64" s="309">
        <v>1192</v>
      </c>
      <c r="L64" s="309"/>
      <c r="M64" s="309">
        <v>596</v>
      </c>
      <c r="N64" s="309"/>
      <c r="O64" s="309"/>
      <c r="P64" s="333"/>
      <c r="Q64" s="310"/>
    </row>
    <row r="65" spans="1:17" ht="14.4" customHeight="1" x14ac:dyDescent="0.3">
      <c r="A65" s="305" t="s">
        <v>908</v>
      </c>
      <c r="B65" s="306" t="s">
        <v>909</v>
      </c>
      <c r="C65" s="306" t="s">
        <v>798</v>
      </c>
      <c r="D65" s="306" t="s">
        <v>998</v>
      </c>
      <c r="E65" s="306" t="s">
        <v>999</v>
      </c>
      <c r="F65" s="309">
        <v>1</v>
      </c>
      <c r="G65" s="309">
        <v>169</v>
      </c>
      <c r="H65" s="309">
        <v>1</v>
      </c>
      <c r="I65" s="309">
        <v>169</v>
      </c>
      <c r="J65" s="309"/>
      <c r="K65" s="309"/>
      <c r="L65" s="309"/>
      <c r="M65" s="309"/>
      <c r="N65" s="309"/>
      <c r="O65" s="309"/>
      <c r="P65" s="333"/>
      <c r="Q65" s="310"/>
    </row>
    <row r="66" spans="1:17" ht="14.4" customHeight="1" x14ac:dyDescent="0.3">
      <c r="A66" s="305" t="s">
        <v>908</v>
      </c>
      <c r="B66" s="306" t="s">
        <v>909</v>
      </c>
      <c r="C66" s="306" t="s">
        <v>798</v>
      </c>
      <c r="D66" s="306" t="s">
        <v>1000</v>
      </c>
      <c r="E66" s="306" t="s">
        <v>1001</v>
      </c>
      <c r="F66" s="309">
        <v>5</v>
      </c>
      <c r="G66" s="309">
        <v>925</v>
      </c>
      <c r="H66" s="309">
        <v>1</v>
      </c>
      <c r="I66" s="309">
        <v>185</v>
      </c>
      <c r="J66" s="309"/>
      <c r="K66" s="309"/>
      <c r="L66" s="309"/>
      <c r="M66" s="309"/>
      <c r="N66" s="309"/>
      <c r="O66" s="309"/>
      <c r="P66" s="333"/>
      <c r="Q66" s="310"/>
    </row>
    <row r="67" spans="1:17" ht="14.4" customHeight="1" x14ac:dyDescent="0.3">
      <c r="A67" s="305" t="s">
        <v>908</v>
      </c>
      <c r="B67" s="306" t="s">
        <v>909</v>
      </c>
      <c r="C67" s="306" t="s">
        <v>798</v>
      </c>
      <c r="D67" s="306" t="s">
        <v>1002</v>
      </c>
      <c r="E67" s="306" t="s">
        <v>1003</v>
      </c>
      <c r="F67" s="309">
        <v>2</v>
      </c>
      <c r="G67" s="309">
        <v>378</v>
      </c>
      <c r="H67" s="309">
        <v>1</v>
      </c>
      <c r="I67" s="309">
        <v>189</v>
      </c>
      <c r="J67" s="309">
        <v>1</v>
      </c>
      <c r="K67" s="309">
        <v>189</v>
      </c>
      <c r="L67" s="309">
        <v>0.5</v>
      </c>
      <c r="M67" s="309">
        <v>189</v>
      </c>
      <c r="N67" s="309"/>
      <c r="O67" s="309"/>
      <c r="P67" s="333"/>
      <c r="Q67" s="310"/>
    </row>
    <row r="68" spans="1:17" ht="14.4" customHeight="1" x14ac:dyDescent="0.3">
      <c r="A68" s="305" t="s">
        <v>908</v>
      </c>
      <c r="B68" s="306" t="s">
        <v>909</v>
      </c>
      <c r="C68" s="306" t="s">
        <v>798</v>
      </c>
      <c r="D68" s="306" t="s">
        <v>1004</v>
      </c>
      <c r="E68" s="306" t="s">
        <v>1005</v>
      </c>
      <c r="F68" s="309"/>
      <c r="G68" s="309"/>
      <c r="H68" s="309"/>
      <c r="I68" s="309"/>
      <c r="J68" s="309">
        <v>2</v>
      </c>
      <c r="K68" s="309">
        <v>312</v>
      </c>
      <c r="L68" s="309"/>
      <c r="M68" s="309">
        <v>156</v>
      </c>
      <c r="N68" s="309"/>
      <c r="O68" s="309"/>
      <c r="P68" s="333"/>
      <c r="Q68" s="310"/>
    </row>
    <row r="69" spans="1:17" ht="14.4" customHeight="1" x14ac:dyDescent="0.3">
      <c r="A69" s="305" t="s">
        <v>908</v>
      </c>
      <c r="B69" s="306" t="s">
        <v>909</v>
      </c>
      <c r="C69" s="306" t="s">
        <v>798</v>
      </c>
      <c r="D69" s="306" t="s">
        <v>1006</v>
      </c>
      <c r="E69" s="306" t="s">
        <v>1007</v>
      </c>
      <c r="F69" s="309">
        <v>1</v>
      </c>
      <c r="G69" s="309">
        <v>350</v>
      </c>
      <c r="H69" s="309">
        <v>1</v>
      </c>
      <c r="I69" s="309">
        <v>350</v>
      </c>
      <c r="J69" s="309"/>
      <c r="K69" s="309"/>
      <c r="L69" s="309"/>
      <c r="M69" s="309"/>
      <c r="N69" s="309"/>
      <c r="O69" s="309"/>
      <c r="P69" s="333"/>
      <c r="Q69" s="310"/>
    </row>
    <row r="70" spans="1:17" ht="14.4" customHeight="1" x14ac:dyDescent="0.3">
      <c r="A70" s="305" t="s">
        <v>908</v>
      </c>
      <c r="B70" s="306" t="s">
        <v>909</v>
      </c>
      <c r="C70" s="306" t="s">
        <v>798</v>
      </c>
      <c r="D70" s="306" t="s">
        <v>1008</v>
      </c>
      <c r="E70" s="306" t="s">
        <v>1009</v>
      </c>
      <c r="F70" s="309">
        <v>11</v>
      </c>
      <c r="G70" s="309">
        <v>1430</v>
      </c>
      <c r="H70" s="309">
        <v>1</v>
      </c>
      <c r="I70" s="309">
        <v>130</v>
      </c>
      <c r="J70" s="309">
        <v>5</v>
      </c>
      <c r="K70" s="309">
        <v>650</v>
      </c>
      <c r="L70" s="309">
        <v>0.45454545454545453</v>
      </c>
      <c r="M70" s="309">
        <v>130</v>
      </c>
      <c r="N70" s="309"/>
      <c r="O70" s="309"/>
      <c r="P70" s="333"/>
      <c r="Q70" s="310"/>
    </row>
    <row r="71" spans="1:17" ht="14.4" customHeight="1" x14ac:dyDescent="0.3">
      <c r="A71" s="305" t="s">
        <v>908</v>
      </c>
      <c r="B71" s="306" t="s">
        <v>909</v>
      </c>
      <c r="C71" s="306" t="s">
        <v>798</v>
      </c>
      <c r="D71" s="306" t="s">
        <v>1010</v>
      </c>
      <c r="E71" s="306" t="s">
        <v>1011</v>
      </c>
      <c r="F71" s="309">
        <v>20</v>
      </c>
      <c r="G71" s="309">
        <v>3600</v>
      </c>
      <c r="H71" s="309">
        <v>1</v>
      </c>
      <c r="I71" s="309">
        <v>180</v>
      </c>
      <c r="J71" s="309">
        <v>10</v>
      </c>
      <c r="K71" s="309">
        <v>1800</v>
      </c>
      <c r="L71" s="309">
        <v>0.5</v>
      </c>
      <c r="M71" s="309">
        <v>180</v>
      </c>
      <c r="N71" s="309"/>
      <c r="O71" s="309"/>
      <c r="P71" s="333"/>
      <c r="Q71" s="310"/>
    </row>
    <row r="72" spans="1:17" ht="14.4" customHeight="1" x14ac:dyDescent="0.3">
      <c r="A72" s="305" t="s">
        <v>908</v>
      </c>
      <c r="B72" s="306" t="s">
        <v>909</v>
      </c>
      <c r="C72" s="306" t="s">
        <v>798</v>
      </c>
      <c r="D72" s="306" t="s">
        <v>1012</v>
      </c>
      <c r="E72" s="306" t="s">
        <v>1013</v>
      </c>
      <c r="F72" s="309">
        <v>31</v>
      </c>
      <c r="G72" s="309">
        <v>5363</v>
      </c>
      <c r="H72" s="309">
        <v>1</v>
      </c>
      <c r="I72" s="309">
        <v>173</v>
      </c>
      <c r="J72" s="309">
        <v>18</v>
      </c>
      <c r="K72" s="309">
        <v>3114</v>
      </c>
      <c r="L72" s="309">
        <v>0.58064516129032262</v>
      </c>
      <c r="M72" s="309">
        <v>173</v>
      </c>
      <c r="N72" s="309"/>
      <c r="O72" s="309"/>
      <c r="P72" s="333"/>
      <c r="Q72" s="310"/>
    </row>
    <row r="73" spans="1:17" ht="14.4" customHeight="1" x14ac:dyDescent="0.3">
      <c r="A73" s="305" t="s">
        <v>908</v>
      </c>
      <c r="B73" s="306" t="s">
        <v>909</v>
      </c>
      <c r="C73" s="306" t="s">
        <v>798</v>
      </c>
      <c r="D73" s="306" t="s">
        <v>1014</v>
      </c>
      <c r="E73" s="306" t="s">
        <v>1015</v>
      </c>
      <c r="F73" s="309">
        <v>10</v>
      </c>
      <c r="G73" s="309">
        <v>2520</v>
      </c>
      <c r="H73" s="309">
        <v>1</v>
      </c>
      <c r="I73" s="309">
        <v>252</v>
      </c>
      <c r="J73" s="309">
        <v>9</v>
      </c>
      <c r="K73" s="309">
        <v>2277</v>
      </c>
      <c r="L73" s="309">
        <v>0.90357142857142858</v>
      </c>
      <c r="M73" s="309">
        <v>253</v>
      </c>
      <c r="N73" s="309"/>
      <c r="O73" s="309"/>
      <c r="P73" s="333"/>
      <c r="Q73" s="310"/>
    </row>
    <row r="74" spans="1:17" ht="14.4" customHeight="1" x14ac:dyDescent="0.3">
      <c r="A74" s="305" t="s">
        <v>908</v>
      </c>
      <c r="B74" s="306" t="s">
        <v>909</v>
      </c>
      <c r="C74" s="306" t="s">
        <v>798</v>
      </c>
      <c r="D74" s="306" t="s">
        <v>1016</v>
      </c>
      <c r="E74" s="306" t="s">
        <v>1017</v>
      </c>
      <c r="F74" s="309">
        <v>2</v>
      </c>
      <c r="G74" s="309">
        <v>362</v>
      </c>
      <c r="H74" s="309">
        <v>1</v>
      </c>
      <c r="I74" s="309">
        <v>181</v>
      </c>
      <c r="J74" s="309"/>
      <c r="K74" s="309"/>
      <c r="L74" s="309"/>
      <c r="M74" s="309"/>
      <c r="N74" s="309"/>
      <c r="O74" s="309"/>
      <c r="P74" s="333"/>
      <c r="Q74" s="310"/>
    </row>
    <row r="75" spans="1:17" ht="14.4" customHeight="1" x14ac:dyDescent="0.3">
      <c r="A75" s="305" t="s">
        <v>908</v>
      </c>
      <c r="B75" s="306" t="s">
        <v>909</v>
      </c>
      <c r="C75" s="306" t="s">
        <v>798</v>
      </c>
      <c r="D75" s="306" t="s">
        <v>1018</v>
      </c>
      <c r="E75" s="306" t="s">
        <v>1019</v>
      </c>
      <c r="F75" s="309">
        <v>6</v>
      </c>
      <c r="G75" s="309">
        <v>1782</v>
      </c>
      <c r="H75" s="309">
        <v>1</v>
      </c>
      <c r="I75" s="309">
        <v>297</v>
      </c>
      <c r="J75" s="309">
        <v>1</v>
      </c>
      <c r="K75" s="309">
        <v>298</v>
      </c>
      <c r="L75" s="309">
        <v>0.16722783389450055</v>
      </c>
      <c r="M75" s="309">
        <v>298</v>
      </c>
      <c r="N75" s="309"/>
      <c r="O75" s="309"/>
      <c r="P75" s="333"/>
      <c r="Q75" s="310"/>
    </row>
    <row r="76" spans="1:17" ht="14.4" customHeight="1" x14ac:dyDescent="0.3">
      <c r="A76" s="305" t="s">
        <v>908</v>
      </c>
      <c r="B76" s="306" t="s">
        <v>1020</v>
      </c>
      <c r="C76" s="306" t="s">
        <v>798</v>
      </c>
      <c r="D76" s="306" t="s">
        <v>1021</v>
      </c>
      <c r="E76" s="306" t="s">
        <v>1022</v>
      </c>
      <c r="F76" s="309">
        <v>1</v>
      </c>
      <c r="G76" s="309">
        <v>159</v>
      </c>
      <c r="H76" s="309">
        <v>1</v>
      </c>
      <c r="I76" s="309">
        <v>159</v>
      </c>
      <c r="J76" s="309"/>
      <c r="K76" s="309"/>
      <c r="L76" s="309"/>
      <c r="M76" s="309"/>
      <c r="N76" s="309"/>
      <c r="O76" s="309"/>
      <c r="P76" s="333"/>
      <c r="Q76" s="310"/>
    </row>
    <row r="77" spans="1:17" ht="14.4" customHeight="1" x14ac:dyDescent="0.3">
      <c r="A77" s="305" t="s">
        <v>1023</v>
      </c>
      <c r="B77" s="306" t="s">
        <v>1024</v>
      </c>
      <c r="C77" s="306" t="s">
        <v>780</v>
      </c>
      <c r="D77" s="306" t="s">
        <v>1025</v>
      </c>
      <c r="E77" s="306" t="s">
        <v>1026</v>
      </c>
      <c r="F77" s="309"/>
      <c r="G77" s="309"/>
      <c r="H77" s="309"/>
      <c r="I77" s="309"/>
      <c r="J77" s="309">
        <v>0.08</v>
      </c>
      <c r="K77" s="309">
        <v>866.13</v>
      </c>
      <c r="L77" s="309"/>
      <c r="M77" s="309">
        <v>10826.625</v>
      </c>
      <c r="N77" s="309"/>
      <c r="O77" s="309"/>
      <c r="P77" s="333"/>
      <c r="Q77" s="310"/>
    </row>
    <row r="78" spans="1:17" ht="14.4" customHeight="1" x14ac:dyDescent="0.3">
      <c r="A78" s="305" t="s">
        <v>1023</v>
      </c>
      <c r="B78" s="306" t="s">
        <v>1024</v>
      </c>
      <c r="C78" s="306" t="s">
        <v>798</v>
      </c>
      <c r="D78" s="306" t="s">
        <v>1027</v>
      </c>
      <c r="E78" s="306" t="s">
        <v>1028</v>
      </c>
      <c r="F78" s="309">
        <v>18</v>
      </c>
      <c r="G78" s="309">
        <v>2682</v>
      </c>
      <c r="H78" s="309">
        <v>1</v>
      </c>
      <c r="I78" s="309">
        <v>149</v>
      </c>
      <c r="J78" s="309">
        <v>15</v>
      </c>
      <c r="K78" s="309">
        <v>2235</v>
      </c>
      <c r="L78" s="309">
        <v>0.83333333333333337</v>
      </c>
      <c r="M78" s="309">
        <v>149</v>
      </c>
      <c r="N78" s="309"/>
      <c r="O78" s="309"/>
      <c r="P78" s="333"/>
      <c r="Q78" s="310"/>
    </row>
    <row r="79" spans="1:17" ht="14.4" customHeight="1" x14ac:dyDescent="0.3">
      <c r="A79" s="305" t="s">
        <v>1023</v>
      </c>
      <c r="B79" s="306" t="s">
        <v>1024</v>
      </c>
      <c r="C79" s="306" t="s">
        <v>798</v>
      </c>
      <c r="D79" s="306" t="s">
        <v>1029</v>
      </c>
      <c r="E79" s="306" t="s">
        <v>1030</v>
      </c>
      <c r="F79" s="309"/>
      <c r="G79" s="309"/>
      <c r="H79" s="309"/>
      <c r="I79" s="309"/>
      <c r="J79" s="309">
        <v>3</v>
      </c>
      <c r="K79" s="309">
        <v>612</v>
      </c>
      <c r="L79" s="309"/>
      <c r="M79" s="309">
        <v>204</v>
      </c>
      <c r="N79" s="309"/>
      <c r="O79" s="309"/>
      <c r="P79" s="333"/>
      <c r="Q79" s="310"/>
    </row>
    <row r="80" spans="1:17" ht="14.4" customHeight="1" x14ac:dyDescent="0.3">
      <c r="A80" s="305" t="s">
        <v>1023</v>
      </c>
      <c r="B80" s="306" t="s">
        <v>1024</v>
      </c>
      <c r="C80" s="306" t="s">
        <v>798</v>
      </c>
      <c r="D80" s="306" t="s">
        <v>1031</v>
      </c>
      <c r="E80" s="306" t="s">
        <v>1032</v>
      </c>
      <c r="F80" s="309">
        <v>1</v>
      </c>
      <c r="G80" s="309">
        <v>157</v>
      </c>
      <c r="H80" s="309">
        <v>1</v>
      </c>
      <c r="I80" s="309">
        <v>157</v>
      </c>
      <c r="J80" s="309">
        <v>1</v>
      </c>
      <c r="K80" s="309">
        <v>157</v>
      </c>
      <c r="L80" s="309">
        <v>1</v>
      </c>
      <c r="M80" s="309">
        <v>157</v>
      </c>
      <c r="N80" s="309"/>
      <c r="O80" s="309"/>
      <c r="P80" s="333"/>
      <c r="Q80" s="310"/>
    </row>
    <row r="81" spans="1:17" ht="14.4" customHeight="1" x14ac:dyDescent="0.3">
      <c r="A81" s="305" t="s">
        <v>1023</v>
      </c>
      <c r="B81" s="306" t="s">
        <v>1024</v>
      </c>
      <c r="C81" s="306" t="s">
        <v>798</v>
      </c>
      <c r="D81" s="306" t="s">
        <v>1033</v>
      </c>
      <c r="E81" s="306" t="s">
        <v>1034</v>
      </c>
      <c r="F81" s="309">
        <v>26</v>
      </c>
      <c r="G81" s="309">
        <v>3874</v>
      </c>
      <c r="H81" s="309">
        <v>1</v>
      </c>
      <c r="I81" s="309">
        <v>149</v>
      </c>
      <c r="J81" s="309">
        <v>6</v>
      </c>
      <c r="K81" s="309">
        <v>894</v>
      </c>
      <c r="L81" s="309">
        <v>0.23076923076923078</v>
      </c>
      <c r="M81" s="309">
        <v>149</v>
      </c>
      <c r="N81" s="309"/>
      <c r="O81" s="309"/>
      <c r="P81" s="333"/>
      <c r="Q81" s="310"/>
    </row>
    <row r="82" spans="1:17" ht="14.4" customHeight="1" x14ac:dyDescent="0.3">
      <c r="A82" s="305" t="s">
        <v>1023</v>
      </c>
      <c r="B82" s="306" t="s">
        <v>1024</v>
      </c>
      <c r="C82" s="306" t="s">
        <v>798</v>
      </c>
      <c r="D82" s="306" t="s">
        <v>1035</v>
      </c>
      <c r="E82" s="306" t="s">
        <v>1036</v>
      </c>
      <c r="F82" s="309">
        <v>9</v>
      </c>
      <c r="G82" s="309">
        <v>1629</v>
      </c>
      <c r="H82" s="309">
        <v>1</v>
      </c>
      <c r="I82" s="309">
        <v>181</v>
      </c>
      <c r="J82" s="309">
        <v>5</v>
      </c>
      <c r="K82" s="309">
        <v>905</v>
      </c>
      <c r="L82" s="309">
        <v>0.55555555555555558</v>
      </c>
      <c r="M82" s="309">
        <v>181</v>
      </c>
      <c r="N82" s="309"/>
      <c r="O82" s="309"/>
      <c r="P82" s="333"/>
      <c r="Q82" s="310"/>
    </row>
    <row r="83" spans="1:17" ht="14.4" customHeight="1" x14ac:dyDescent="0.3">
      <c r="A83" s="305" t="s">
        <v>1023</v>
      </c>
      <c r="B83" s="306" t="s">
        <v>1024</v>
      </c>
      <c r="C83" s="306" t="s">
        <v>798</v>
      </c>
      <c r="D83" s="306" t="s">
        <v>1037</v>
      </c>
      <c r="E83" s="306" t="s">
        <v>1038</v>
      </c>
      <c r="F83" s="309">
        <v>3</v>
      </c>
      <c r="G83" s="309">
        <v>369</v>
      </c>
      <c r="H83" s="309">
        <v>1</v>
      </c>
      <c r="I83" s="309">
        <v>123</v>
      </c>
      <c r="J83" s="309"/>
      <c r="K83" s="309"/>
      <c r="L83" s="309"/>
      <c r="M83" s="309"/>
      <c r="N83" s="309"/>
      <c r="O83" s="309"/>
      <c r="P83" s="333"/>
      <c r="Q83" s="310"/>
    </row>
    <row r="84" spans="1:17" ht="14.4" customHeight="1" x14ac:dyDescent="0.3">
      <c r="A84" s="305" t="s">
        <v>1023</v>
      </c>
      <c r="B84" s="306" t="s">
        <v>1024</v>
      </c>
      <c r="C84" s="306" t="s">
        <v>798</v>
      </c>
      <c r="D84" s="306" t="s">
        <v>1039</v>
      </c>
      <c r="E84" s="306" t="s">
        <v>1040</v>
      </c>
      <c r="F84" s="309">
        <v>12</v>
      </c>
      <c r="G84" s="309">
        <v>2304</v>
      </c>
      <c r="H84" s="309">
        <v>1</v>
      </c>
      <c r="I84" s="309">
        <v>192</v>
      </c>
      <c r="J84" s="309">
        <v>1</v>
      </c>
      <c r="K84" s="309">
        <v>192</v>
      </c>
      <c r="L84" s="309">
        <v>8.3333333333333329E-2</v>
      </c>
      <c r="M84" s="309">
        <v>192</v>
      </c>
      <c r="N84" s="309"/>
      <c r="O84" s="309"/>
      <c r="P84" s="333"/>
      <c r="Q84" s="310"/>
    </row>
    <row r="85" spans="1:17" ht="14.4" customHeight="1" x14ac:dyDescent="0.3">
      <c r="A85" s="305" t="s">
        <v>1023</v>
      </c>
      <c r="B85" s="306" t="s">
        <v>1024</v>
      </c>
      <c r="C85" s="306" t="s">
        <v>798</v>
      </c>
      <c r="D85" s="306" t="s">
        <v>1041</v>
      </c>
      <c r="E85" s="306" t="s">
        <v>1042</v>
      </c>
      <c r="F85" s="309">
        <v>48</v>
      </c>
      <c r="G85" s="309">
        <v>10368</v>
      </c>
      <c r="H85" s="309">
        <v>1</v>
      </c>
      <c r="I85" s="309">
        <v>216</v>
      </c>
      <c r="J85" s="309">
        <v>21</v>
      </c>
      <c r="K85" s="309">
        <v>4536</v>
      </c>
      <c r="L85" s="309">
        <v>0.4375</v>
      </c>
      <c r="M85" s="309">
        <v>216</v>
      </c>
      <c r="N85" s="309"/>
      <c r="O85" s="309"/>
      <c r="P85" s="333"/>
      <c r="Q85" s="310"/>
    </row>
    <row r="86" spans="1:17" ht="14.4" customHeight="1" x14ac:dyDescent="0.3">
      <c r="A86" s="305" t="s">
        <v>1023</v>
      </c>
      <c r="B86" s="306" t="s">
        <v>1024</v>
      </c>
      <c r="C86" s="306" t="s">
        <v>798</v>
      </c>
      <c r="D86" s="306" t="s">
        <v>1043</v>
      </c>
      <c r="E86" s="306" t="s">
        <v>1044</v>
      </c>
      <c r="F86" s="309">
        <v>65</v>
      </c>
      <c r="G86" s="309">
        <v>11180</v>
      </c>
      <c r="H86" s="309">
        <v>1</v>
      </c>
      <c r="I86" s="309">
        <v>172</v>
      </c>
      <c r="J86" s="309">
        <v>22</v>
      </c>
      <c r="K86" s="309">
        <v>3784</v>
      </c>
      <c r="L86" s="309">
        <v>0.33846153846153848</v>
      </c>
      <c r="M86" s="309">
        <v>172</v>
      </c>
      <c r="N86" s="309"/>
      <c r="O86" s="309"/>
      <c r="P86" s="333"/>
      <c r="Q86" s="310"/>
    </row>
    <row r="87" spans="1:17" ht="14.4" customHeight="1" x14ac:dyDescent="0.3">
      <c r="A87" s="305" t="s">
        <v>1023</v>
      </c>
      <c r="B87" s="306" t="s">
        <v>1024</v>
      </c>
      <c r="C87" s="306" t="s">
        <v>798</v>
      </c>
      <c r="D87" s="306" t="s">
        <v>1045</v>
      </c>
      <c r="E87" s="306" t="s">
        <v>1046</v>
      </c>
      <c r="F87" s="309"/>
      <c r="G87" s="309"/>
      <c r="H87" s="309"/>
      <c r="I87" s="309"/>
      <c r="J87" s="309">
        <v>1</v>
      </c>
      <c r="K87" s="309">
        <v>218</v>
      </c>
      <c r="L87" s="309"/>
      <c r="M87" s="309">
        <v>218</v>
      </c>
      <c r="N87" s="309"/>
      <c r="O87" s="309"/>
      <c r="P87" s="333"/>
      <c r="Q87" s="310"/>
    </row>
    <row r="88" spans="1:17" ht="14.4" customHeight="1" x14ac:dyDescent="0.3">
      <c r="A88" s="305" t="s">
        <v>1023</v>
      </c>
      <c r="B88" s="306" t="s">
        <v>1024</v>
      </c>
      <c r="C88" s="306" t="s">
        <v>798</v>
      </c>
      <c r="D88" s="306" t="s">
        <v>1047</v>
      </c>
      <c r="E88" s="306" t="s">
        <v>1048</v>
      </c>
      <c r="F88" s="309"/>
      <c r="G88" s="309"/>
      <c r="H88" s="309"/>
      <c r="I88" s="309"/>
      <c r="J88" s="309">
        <v>1</v>
      </c>
      <c r="K88" s="309">
        <v>2116</v>
      </c>
      <c r="L88" s="309"/>
      <c r="M88" s="309">
        <v>2116</v>
      </c>
      <c r="N88" s="309"/>
      <c r="O88" s="309"/>
      <c r="P88" s="333"/>
      <c r="Q88" s="310"/>
    </row>
    <row r="89" spans="1:17" ht="14.4" customHeight="1" x14ac:dyDescent="0.3">
      <c r="A89" s="305" t="s">
        <v>1023</v>
      </c>
      <c r="B89" s="306" t="s">
        <v>1024</v>
      </c>
      <c r="C89" s="306" t="s">
        <v>798</v>
      </c>
      <c r="D89" s="306" t="s">
        <v>1049</v>
      </c>
      <c r="E89" s="306" t="s">
        <v>1050</v>
      </c>
      <c r="F89" s="309">
        <v>1</v>
      </c>
      <c r="G89" s="309">
        <v>1992</v>
      </c>
      <c r="H89" s="309">
        <v>1</v>
      </c>
      <c r="I89" s="309">
        <v>1992</v>
      </c>
      <c r="J89" s="309">
        <v>1</v>
      </c>
      <c r="K89" s="309">
        <v>1994</v>
      </c>
      <c r="L89" s="309">
        <v>1.001004016064257</v>
      </c>
      <c r="M89" s="309">
        <v>1994</v>
      </c>
      <c r="N89" s="309"/>
      <c r="O89" s="309"/>
      <c r="P89" s="333"/>
      <c r="Q89" s="310"/>
    </row>
    <row r="90" spans="1:17" ht="14.4" customHeight="1" x14ac:dyDescent="0.3">
      <c r="A90" s="305" t="s">
        <v>1023</v>
      </c>
      <c r="B90" s="306" t="s">
        <v>1024</v>
      </c>
      <c r="C90" s="306" t="s">
        <v>798</v>
      </c>
      <c r="D90" s="306" t="s">
        <v>1051</v>
      </c>
      <c r="E90" s="306" t="s">
        <v>1052</v>
      </c>
      <c r="F90" s="309">
        <v>3</v>
      </c>
      <c r="G90" s="309">
        <v>15189</v>
      </c>
      <c r="H90" s="309">
        <v>1</v>
      </c>
      <c r="I90" s="309">
        <v>5063</v>
      </c>
      <c r="J90" s="309"/>
      <c r="K90" s="309"/>
      <c r="L90" s="309"/>
      <c r="M90" s="309"/>
      <c r="N90" s="309"/>
      <c r="O90" s="309"/>
      <c r="P90" s="333"/>
      <c r="Q90" s="310"/>
    </row>
    <row r="91" spans="1:17" ht="14.4" customHeight="1" x14ac:dyDescent="0.3">
      <c r="A91" s="305" t="s">
        <v>1053</v>
      </c>
      <c r="B91" s="306" t="s">
        <v>1054</v>
      </c>
      <c r="C91" s="306" t="s">
        <v>798</v>
      </c>
      <c r="D91" s="306" t="s">
        <v>1055</v>
      </c>
      <c r="E91" s="306" t="s">
        <v>1056</v>
      </c>
      <c r="F91" s="309">
        <v>4</v>
      </c>
      <c r="G91" s="309">
        <v>852</v>
      </c>
      <c r="H91" s="309">
        <v>1</v>
      </c>
      <c r="I91" s="309">
        <v>213</v>
      </c>
      <c r="J91" s="309">
        <v>2</v>
      </c>
      <c r="K91" s="309">
        <v>430</v>
      </c>
      <c r="L91" s="309">
        <v>0.50469483568075113</v>
      </c>
      <c r="M91" s="309">
        <v>215</v>
      </c>
      <c r="N91" s="309"/>
      <c r="O91" s="309"/>
      <c r="P91" s="333"/>
      <c r="Q91" s="310"/>
    </row>
    <row r="92" spans="1:17" ht="14.4" customHeight="1" x14ac:dyDescent="0.3">
      <c r="A92" s="305" t="s">
        <v>1053</v>
      </c>
      <c r="B92" s="306" t="s">
        <v>1054</v>
      </c>
      <c r="C92" s="306" t="s">
        <v>798</v>
      </c>
      <c r="D92" s="306" t="s">
        <v>1057</v>
      </c>
      <c r="E92" s="306" t="s">
        <v>1058</v>
      </c>
      <c r="F92" s="309">
        <v>4</v>
      </c>
      <c r="G92" s="309">
        <v>696</v>
      </c>
      <c r="H92" s="309">
        <v>1</v>
      </c>
      <c r="I92" s="309">
        <v>174</v>
      </c>
      <c r="J92" s="309">
        <v>2</v>
      </c>
      <c r="K92" s="309">
        <v>348</v>
      </c>
      <c r="L92" s="309">
        <v>0.5</v>
      </c>
      <c r="M92" s="309">
        <v>174</v>
      </c>
      <c r="N92" s="309"/>
      <c r="O92" s="309"/>
      <c r="P92" s="333"/>
      <c r="Q92" s="310"/>
    </row>
    <row r="93" spans="1:17" ht="14.4" customHeight="1" x14ac:dyDescent="0.3">
      <c r="A93" s="305" t="s">
        <v>1053</v>
      </c>
      <c r="B93" s="306" t="s">
        <v>1054</v>
      </c>
      <c r="C93" s="306" t="s">
        <v>798</v>
      </c>
      <c r="D93" s="306" t="s">
        <v>1059</v>
      </c>
      <c r="E93" s="306" t="s">
        <v>1060</v>
      </c>
      <c r="F93" s="309"/>
      <c r="G93" s="309"/>
      <c r="H93" s="309"/>
      <c r="I93" s="309"/>
      <c r="J93" s="309">
        <v>1</v>
      </c>
      <c r="K93" s="309">
        <v>582</v>
      </c>
      <c r="L93" s="309"/>
      <c r="M93" s="309">
        <v>582</v>
      </c>
      <c r="N93" s="309"/>
      <c r="O93" s="309"/>
      <c r="P93" s="333"/>
      <c r="Q93" s="310"/>
    </row>
    <row r="94" spans="1:17" ht="14.4" customHeight="1" x14ac:dyDescent="0.3">
      <c r="A94" s="305" t="s">
        <v>1053</v>
      </c>
      <c r="B94" s="306" t="s">
        <v>1054</v>
      </c>
      <c r="C94" s="306" t="s">
        <v>798</v>
      </c>
      <c r="D94" s="306" t="s">
        <v>1061</v>
      </c>
      <c r="E94" s="306" t="s">
        <v>1062</v>
      </c>
      <c r="F94" s="309"/>
      <c r="G94" s="309"/>
      <c r="H94" s="309"/>
      <c r="I94" s="309"/>
      <c r="J94" s="309">
        <v>1</v>
      </c>
      <c r="K94" s="309">
        <v>1015</v>
      </c>
      <c r="L94" s="309"/>
      <c r="M94" s="309">
        <v>1015</v>
      </c>
      <c r="N94" s="309"/>
      <c r="O94" s="309"/>
      <c r="P94" s="333"/>
      <c r="Q94" s="310"/>
    </row>
    <row r="95" spans="1:17" ht="14.4" customHeight="1" x14ac:dyDescent="0.3">
      <c r="A95" s="305" t="s">
        <v>1053</v>
      </c>
      <c r="B95" s="306" t="s">
        <v>1054</v>
      </c>
      <c r="C95" s="306" t="s">
        <v>798</v>
      </c>
      <c r="D95" s="306" t="s">
        <v>1063</v>
      </c>
      <c r="E95" s="306" t="s">
        <v>1064</v>
      </c>
      <c r="F95" s="309">
        <v>1</v>
      </c>
      <c r="G95" s="309">
        <v>316</v>
      </c>
      <c r="H95" s="309">
        <v>1</v>
      </c>
      <c r="I95" s="309">
        <v>316</v>
      </c>
      <c r="J95" s="309"/>
      <c r="K95" s="309"/>
      <c r="L95" s="309"/>
      <c r="M95" s="309"/>
      <c r="N95" s="309"/>
      <c r="O95" s="309"/>
      <c r="P95" s="333"/>
      <c r="Q95" s="310"/>
    </row>
    <row r="96" spans="1:17" ht="14.4" customHeight="1" x14ac:dyDescent="0.3">
      <c r="A96" s="305" t="s">
        <v>1065</v>
      </c>
      <c r="B96" s="306" t="s">
        <v>1066</v>
      </c>
      <c r="C96" s="306" t="s">
        <v>798</v>
      </c>
      <c r="D96" s="306" t="s">
        <v>1067</v>
      </c>
      <c r="E96" s="306" t="s">
        <v>1068</v>
      </c>
      <c r="F96" s="309"/>
      <c r="G96" s="309"/>
      <c r="H96" s="309"/>
      <c r="I96" s="309"/>
      <c r="J96" s="309">
        <v>4</v>
      </c>
      <c r="K96" s="309">
        <v>212</v>
      </c>
      <c r="L96" s="309"/>
      <c r="M96" s="309">
        <v>53</v>
      </c>
      <c r="N96" s="309"/>
      <c r="O96" s="309"/>
      <c r="P96" s="333"/>
      <c r="Q96" s="310"/>
    </row>
    <row r="97" spans="1:17" ht="14.4" customHeight="1" x14ac:dyDescent="0.3">
      <c r="A97" s="305" t="s">
        <v>1065</v>
      </c>
      <c r="B97" s="306" t="s">
        <v>1066</v>
      </c>
      <c r="C97" s="306" t="s">
        <v>798</v>
      </c>
      <c r="D97" s="306" t="s">
        <v>1069</v>
      </c>
      <c r="E97" s="306" t="s">
        <v>1070</v>
      </c>
      <c r="F97" s="309"/>
      <c r="G97" s="309"/>
      <c r="H97" s="309"/>
      <c r="I97" s="309"/>
      <c r="J97" s="309">
        <v>1</v>
      </c>
      <c r="K97" s="309">
        <v>453</v>
      </c>
      <c r="L97" s="309"/>
      <c r="M97" s="309">
        <v>453</v>
      </c>
      <c r="N97" s="309"/>
      <c r="O97" s="309"/>
      <c r="P97" s="333"/>
      <c r="Q97" s="310"/>
    </row>
    <row r="98" spans="1:17" ht="14.4" customHeight="1" x14ac:dyDescent="0.3">
      <c r="A98" s="305" t="s">
        <v>1065</v>
      </c>
      <c r="B98" s="306" t="s">
        <v>1066</v>
      </c>
      <c r="C98" s="306" t="s">
        <v>798</v>
      </c>
      <c r="D98" s="306" t="s">
        <v>1071</v>
      </c>
      <c r="E98" s="306" t="s">
        <v>1072</v>
      </c>
      <c r="F98" s="309"/>
      <c r="G98" s="309"/>
      <c r="H98" s="309"/>
      <c r="I98" s="309"/>
      <c r="J98" s="309">
        <v>1</v>
      </c>
      <c r="K98" s="309">
        <v>345</v>
      </c>
      <c r="L98" s="309"/>
      <c r="M98" s="309">
        <v>345</v>
      </c>
      <c r="N98" s="309"/>
      <c r="O98" s="309"/>
      <c r="P98" s="333"/>
      <c r="Q98" s="310"/>
    </row>
    <row r="99" spans="1:17" ht="14.4" customHeight="1" x14ac:dyDescent="0.3">
      <c r="A99" s="305" t="s">
        <v>1073</v>
      </c>
      <c r="B99" s="306" t="s">
        <v>1074</v>
      </c>
      <c r="C99" s="306" t="s">
        <v>798</v>
      </c>
      <c r="D99" s="306" t="s">
        <v>1075</v>
      </c>
      <c r="E99" s="306" t="s">
        <v>1076</v>
      </c>
      <c r="F99" s="309"/>
      <c r="G99" s="309"/>
      <c r="H99" s="309"/>
      <c r="I99" s="309"/>
      <c r="J99" s="309">
        <v>7</v>
      </c>
      <c r="K99" s="309">
        <v>273</v>
      </c>
      <c r="L99" s="309"/>
      <c r="M99" s="309">
        <v>39</v>
      </c>
      <c r="N99" s="309"/>
      <c r="O99" s="309"/>
      <c r="P99" s="333"/>
      <c r="Q99" s="310"/>
    </row>
    <row r="100" spans="1:17" ht="14.4" customHeight="1" x14ac:dyDescent="0.3">
      <c r="A100" s="305" t="s">
        <v>1073</v>
      </c>
      <c r="B100" s="306" t="s">
        <v>1074</v>
      </c>
      <c r="C100" s="306" t="s">
        <v>798</v>
      </c>
      <c r="D100" s="306" t="s">
        <v>1077</v>
      </c>
      <c r="E100" s="306" t="s">
        <v>1078</v>
      </c>
      <c r="F100" s="309"/>
      <c r="G100" s="309"/>
      <c r="H100" s="309"/>
      <c r="I100" s="309"/>
      <c r="J100" s="309">
        <v>1</v>
      </c>
      <c r="K100" s="309">
        <v>40</v>
      </c>
      <c r="L100" s="309"/>
      <c r="M100" s="309">
        <v>40</v>
      </c>
      <c r="N100" s="309"/>
      <c r="O100" s="309"/>
      <c r="P100" s="333"/>
      <c r="Q100" s="310"/>
    </row>
    <row r="101" spans="1:17" ht="14.4" customHeight="1" x14ac:dyDescent="0.3">
      <c r="A101" s="305" t="s">
        <v>1073</v>
      </c>
      <c r="B101" s="306" t="s">
        <v>1074</v>
      </c>
      <c r="C101" s="306" t="s">
        <v>798</v>
      </c>
      <c r="D101" s="306" t="s">
        <v>1079</v>
      </c>
      <c r="E101" s="306" t="s">
        <v>1080</v>
      </c>
      <c r="F101" s="309">
        <v>6</v>
      </c>
      <c r="G101" s="309">
        <v>666</v>
      </c>
      <c r="H101" s="309">
        <v>1</v>
      </c>
      <c r="I101" s="309">
        <v>111</v>
      </c>
      <c r="J101" s="309">
        <v>2</v>
      </c>
      <c r="K101" s="309">
        <v>224</v>
      </c>
      <c r="L101" s="309">
        <v>0.33633633633633636</v>
      </c>
      <c r="M101" s="309">
        <v>112</v>
      </c>
      <c r="N101" s="309"/>
      <c r="O101" s="309"/>
      <c r="P101" s="333"/>
      <c r="Q101" s="310"/>
    </row>
    <row r="102" spans="1:17" ht="14.4" customHeight="1" x14ac:dyDescent="0.3">
      <c r="A102" s="305" t="s">
        <v>1073</v>
      </c>
      <c r="B102" s="306" t="s">
        <v>1074</v>
      </c>
      <c r="C102" s="306" t="s">
        <v>798</v>
      </c>
      <c r="D102" s="306" t="s">
        <v>1081</v>
      </c>
      <c r="E102" s="306" t="s">
        <v>1082</v>
      </c>
      <c r="F102" s="309">
        <v>6</v>
      </c>
      <c r="G102" s="309">
        <v>2292</v>
      </c>
      <c r="H102" s="309">
        <v>1</v>
      </c>
      <c r="I102" s="309">
        <v>382</v>
      </c>
      <c r="J102" s="309"/>
      <c r="K102" s="309"/>
      <c r="L102" s="309"/>
      <c r="M102" s="309"/>
      <c r="N102" s="309"/>
      <c r="O102" s="309"/>
      <c r="P102" s="333"/>
      <c r="Q102" s="310"/>
    </row>
    <row r="103" spans="1:17" ht="14.4" customHeight="1" x14ac:dyDescent="0.3">
      <c r="A103" s="305" t="s">
        <v>1073</v>
      </c>
      <c r="B103" s="306" t="s">
        <v>1074</v>
      </c>
      <c r="C103" s="306" t="s">
        <v>798</v>
      </c>
      <c r="D103" s="306" t="s">
        <v>1083</v>
      </c>
      <c r="E103" s="306" t="s">
        <v>1084</v>
      </c>
      <c r="F103" s="309">
        <v>22</v>
      </c>
      <c r="G103" s="309">
        <v>10692</v>
      </c>
      <c r="H103" s="309">
        <v>1</v>
      </c>
      <c r="I103" s="309">
        <v>486</v>
      </c>
      <c r="J103" s="309">
        <v>13</v>
      </c>
      <c r="K103" s="309">
        <v>6318</v>
      </c>
      <c r="L103" s="309">
        <v>0.59090909090909094</v>
      </c>
      <c r="M103" s="309">
        <v>486</v>
      </c>
      <c r="N103" s="309"/>
      <c r="O103" s="309"/>
      <c r="P103" s="333"/>
      <c r="Q103" s="310"/>
    </row>
    <row r="104" spans="1:17" ht="14.4" customHeight="1" x14ac:dyDescent="0.3">
      <c r="A104" s="305" t="s">
        <v>1073</v>
      </c>
      <c r="B104" s="306" t="s">
        <v>1074</v>
      </c>
      <c r="C104" s="306" t="s">
        <v>798</v>
      </c>
      <c r="D104" s="306" t="s">
        <v>1085</v>
      </c>
      <c r="E104" s="306" t="s">
        <v>1086</v>
      </c>
      <c r="F104" s="309"/>
      <c r="G104" s="309"/>
      <c r="H104" s="309"/>
      <c r="I104" s="309"/>
      <c r="J104" s="309">
        <v>3</v>
      </c>
      <c r="K104" s="309">
        <v>108</v>
      </c>
      <c r="L104" s="309"/>
      <c r="M104" s="309">
        <v>36</v>
      </c>
      <c r="N104" s="309"/>
      <c r="O104" s="309"/>
      <c r="P104" s="333"/>
      <c r="Q104" s="310"/>
    </row>
    <row r="105" spans="1:17" ht="14.4" customHeight="1" x14ac:dyDescent="0.3">
      <c r="A105" s="305" t="s">
        <v>1073</v>
      </c>
      <c r="B105" s="306" t="s">
        <v>1074</v>
      </c>
      <c r="C105" s="306" t="s">
        <v>798</v>
      </c>
      <c r="D105" s="306" t="s">
        <v>1087</v>
      </c>
      <c r="E105" s="306" t="s">
        <v>1088</v>
      </c>
      <c r="F105" s="309">
        <v>1</v>
      </c>
      <c r="G105" s="309">
        <v>40</v>
      </c>
      <c r="H105" s="309">
        <v>1</v>
      </c>
      <c r="I105" s="309">
        <v>40</v>
      </c>
      <c r="J105" s="309"/>
      <c r="K105" s="309"/>
      <c r="L105" s="309"/>
      <c r="M105" s="309"/>
      <c r="N105" s="309"/>
      <c r="O105" s="309"/>
      <c r="P105" s="333"/>
      <c r="Q105" s="310"/>
    </row>
    <row r="106" spans="1:17" ht="14.4" customHeight="1" x14ac:dyDescent="0.3">
      <c r="A106" s="305" t="s">
        <v>1073</v>
      </c>
      <c r="B106" s="306" t="s">
        <v>1074</v>
      </c>
      <c r="C106" s="306" t="s">
        <v>798</v>
      </c>
      <c r="D106" s="306" t="s">
        <v>1089</v>
      </c>
      <c r="E106" s="306" t="s">
        <v>1090</v>
      </c>
      <c r="F106" s="309">
        <v>4</v>
      </c>
      <c r="G106" s="309">
        <v>7996</v>
      </c>
      <c r="H106" s="309">
        <v>1</v>
      </c>
      <c r="I106" s="309">
        <v>1999</v>
      </c>
      <c r="J106" s="309">
        <v>1</v>
      </c>
      <c r="K106" s="309">
        <v>2013</v>
      </c>
      <c r="L106" s="309">
        <v>0.25175087543771885</v>
      </c>
      <c r="M106" s="309">
        <v>2013</v>
      </c>
      <c r="N106" s="309"/>
      <c r="O106" s="309"/>
      <c r="P106" s="333"/>
      <c r="Q106" s="310"/>
    </row>
    <row r="107" spans="1:17" ht="14.4" customHeight="1" x14ac:dyDescent="0.3">
      <c r="A107" s="305" t="s">
        <v>1091</v>
      </c>
      <c r="B107" s="306" t="s">
        <v>1092</v>
      </c>
      <c r="C107" s="306" t="s">
        <v>798</v>
      </c>
      <c r="D107" s="306" t="s">
        <v>1093</v>
      </c>
      <c r="E107" s="306" t="s">
        <v>1094</v>
      </c>
      <c r="F107" s="309"/>
      <c r="G107" s="309"/>
      <c r="H107" s="309"/>
      <c r="I107" s="309"/>
      <c r="J107" s="309">
        <v>1</v>
      </c>
      <c r="K107" s="309">
        <v>649</v>
      </c>
      <c r="L107" s="309"/>
      <c r="M107" s="309">
        <v>649</v>
      </c>
      <c r="N107" s="309"/>
      <c r="O107" s="309"/>
      <c r="P107" s="333"/>
      <c r="Q107" s="310"/>
    </row>
    <row r="108" spans="1:17" ht="14.4" customHeight="1" x14ac:dyDescent="0.3">
      <c r="A108" s="305" t="s">
        <v>1091</v>
      </c>
      <c r="B108" s="306" t="s">
        <v>1092</v>
      </c>
      <c r="C108" s="306" t="s">
        <v>798</v>
      </c>
      <c r="D108" s="306" t="s">
        <v>1095</v>
      </c>
      <c r="E108" s="306" t="s">
        <v>1096</v>
      </c>
      <c r="F108" s="309">
        <v>1</v>
      </c>
      <c r="G108" s="309">
        <v>169</v>
      </c>
      <c r="H108" s="309">
        <v>1</v>
      </c>
      <c r="I108" s="309">
        <v>169</v>
      </c>
      <c r="J108" s="309"/>
      <c r="K108" s="309"/>
      <c r="L108" s="309"/>
      <c r="M108" s="309"/>
      <c r="N108" s="309"/>
      <c r="O108" s="309"/>
      <c r="P108" s="333"/>
      <c r="Q108" s="310"/>
    </row>
    <row r="109" spans="1:17" ht="14.4" customHeight="1" x14ac:dyDescent="0.3">
      <c r="A109" s="305" t="s">
        <v>1091</v>
      </c>
      <c r="B109" s="306" t="s">
        <v>1092</v>
      </c>
      <c r="C109" s="306" t="s">
        <v>798</v>
      </c>
      <c r="D109" s="306" t="s">
        <v>1097</v>
      </c>
      <c r="E109" s="306" t="s">
        <v>1098</v>
      </c>
      <c r="F109" s="309">
        <v>1</v>
      </c>
      <c r="G109" s="309">
        <v>166</v>
      </c>
      <c r="H109" s="309">
        <v>1</v>
      </c>
      <c r="I109" s="309">
        <v>166</v>
      </c>
      <c r="J109" s="309"/>
      <c r="K109" s="309"/>
      <c r="L109" s="309"/>
      <c r="M109" s="309"/>
      <c r="N109" s="309"/>
      <c r="O109" s="309"/>
      <c r="P109" s="333"/>
      <c r="Q109" s="310"/>
    </row>
    <row r="110" spans="1:17" ht="14.4" customHeight="1" x14ac:dyDescent="0.3">
      <c r="A110" s="305" t="s">
        <v>1091</v>
      </c>
      <c r="B110" s="306" t="s">
        <v>1092</v>
      </c>
      <c r="C110" s="306" t="s">
        <v>798</v>
      </c>
      <c r="D110" s="306" t="s">
        <v>1099</v>
      </c>
      <c r="E110" s="306" t="s">
        <v>1100</v>
      </c>
      <c r="F110" s="309">
        <v>1</v>
      </c>
      <c r="G110" s="309">
        <v>172</v>
      </c>
      <c r="H110" s="309">
        <v>1</v>
      </c>
      <c r="I110" s="309">
        <v>172</v>
      </c>
      <c r="J110" s="309"/>
      <c r="K110" s="309"/>
      <c r="L110" s="309"/>
      <c r="M110" s="309"/>
      <c r="N110" s="309"/>
      <c r="O110" s="309"/>
      <c r="P110" s="333"/>
      <c r="Q110" s="310"/>
    </row>
    <row r="111" spans="1:17" ht="14.4" customHeight="1" x14ac:dyDescent="0.3">
      <c r="A111" s="305" t="s">
        <v>1091</v>
      </c>
      <c r="B111" s="306" t="s">
        <v>1092</v>
      </c>
      <c r="C111" s="306" t="s">
        <v>798</v>
      </c>
      <c r="D111" s="306" t="s">
        <v>992</v>
      </c>
      <c r="E111" s="306" t="s">
        <v>993</v>
      </c>
      <c r="F111" s="309"/>
      <c r="G111" s="309"/>
      <c r="H111" s="309"/>
      <c r="I111" s="309"/>
      <c r="J111" s="309">
        <v>1</v>
      </c>
      <c r="K111" s="309">
        <v>147</v>
      </c>
      <c r="L111" s="309"/>
      <c r="M111" s="309">
        <v>147</v>
      </c>
      <c r="N111" s="309"/>
      <c r="O111" s="309"/>
      <c r="P111" s="333"/>
      <c r="Q111" s="310"/>
    </row>
    <row r="112" spans="1:17" ht="14.4" customHeight="1" x14ac:dyDescent="0.3">
      <c r="A112" s="305" t="s">
        <v>1091</v>
      </c>
      <c r="B112" s="306" t="s">
        <v>1092</v>
      </c>
      <c r="C112" s="306" t="s">
        <v>798</v>
      </c>
      <c r="D112" s="306" t="s">
        <v>1101</v>
      </c>
      <c r="E112" s="306" t="s">
        <v>1102</v>
      </c>
      <c r="F112" s="309"/>
      <c r="G112" s="309"/>
      <c r="H112" s="309"/>
      <c r="I112" s="309"/>
      <c r="J112" s="309">
        <v>2</v>
      </c>
      <c r="K112" s="309">
        <v>694</v>
      </c>
      <c r="L112" s="309"/>
      <c r="M112" s="309">
        <v>347</v>
      </c>
      <c r="N112" s="309"/>
      <c r="O112" s="309"/>
      <c r="P112" s="333"/>
      <c r="Q112" s="310"/>
    </row>
    <row r="113" spans="1:17" ht="14.4" customHeight="1" x14ac:dyDescent="0.3">
      <c r="A113" s="305" t="s">
        <v>1091</v>
      </c>
      <c r="B113" s="306" t="s">
        <v>1092</v>
      </c>
      <c r="C113" s="306" t="s">
        <v>798</v>
      </c>
      <c r="D113" s="306" t="s">
        <v>1103</v>
      </c>
      <c r="E113" s="306" t="s">
        <v>1104</v>
      </c>
      <c r="F113" s="309">
        <v>2</v>
      </c>
      <c r="G113" s="309">
        <v>1016</v>
      </c>
      <c r="H113" s="309">
        <v>1</v>
      </c>
      <c r="I113" s="309">
        <v>508</v>
      </c>
      <c r="J113" s="309">
        <v>2</v>
      </c>
      <c r="K113" s="309">
        <v>1016</v>
      </c>
      <c r="L113" s="309">
        <v>1</v>
      </c>
      <c r="M113" s="309">
        <v>508</v>
      </c>
      <c r="N113" s="309"/>
      <c r="O113" s="309"/>
      <c r="P113" s="333"/>
      <c r="Q113" s="310"/>
    </row>
    <row r="114" spans="1:17" ht="14.4" customHeight="1" x14ac:dyDescent="0.3">
      <c r="A114" s="305" t="s">
        <v>1091</v>
      </c>
      <c r="B114" s="306" t="s">
        <v>1092</v>
      </c>
      <c r="C114" s="306" t="s">
        <v>798</v>
      </c>
      <c r="D114" s="306" t="s">
        <v>1105</v>
      </c>
      <c r="E114" s="306" t="s">
        <v>1106</v>
      </c>
      <c r="F114" s="309">
        <v>2</v>
      </c>
      <c r="G114" s="309">
        <v>836</v>
      </c>
      <c r="H114" s="309">
        <v>1</v>
      </c>
      <c r="I114" s="309">
        <v>418</v>
      </c>
      <c r="J114" s="309">
        <v>2</v>
      </c>
      <c r="K114" s="309">
        <v>836</v>
      </c>
      <c r="L114" s="309">
        <v>1</v>
      </c>
      <c r="M114" s="309">
        <v>418</v>
      </c>
      <c r="N114" s="309"/>
      <c r="O114" s="309"/>
      <c r="P114" s="333"/>
      <c r="Q114" s="310"/>
    </row>
    <row r="115" spans="1:17" ht="14.4" customHeight="1" x14ac:dyDescent="0.3">
      <c r="A115" s="305" t="s">
        <v>1091</v>
      </c>
      <c r="B115" s="306" t="s">
        <v>1092</v>
      </c>
      <c r="C115" s="306" t="s">
        <v>798</v>
      </c>
      <c r="D115" s="306" t="s">
        <v>1107</v>
      </c>
      <c r="E115" s="306" t="s">
        <v>1108</v>
      </c>
      <c r="F115" s="309">
        <v>2</v>
      </c>
      <c r="G115" s="309">
        <v>572</v>
      </c>
      <c r="H115" s="309">
        <v>1</v>
      </c>
      <c r="I115" s="309">
        <v>286</v>
      </c>
      <c r="J115" s="309">
        <v>2</v>
      </c>
      <c r="K115" s="309">
        <v>572</v>
      </c>
      <c r="L115" s="309">
        <v>1</v>
      </c>
      <c r="M115" s="309">
        <v>286</v>
      </c>
      <c r="N115" s="309"/>
      <c r="O115" s="309"/>
      <c r="P115" s="333"/>
      <c r="Q115" s="310"/>
    </row>
    <row r="116" spans="1:17" ht="14.4" customHeight="1" x14ac:dyDescent="0.3">
      <c r="A116" s="305" t="s">
        <v>1091</v>
      </c>
      <c r="B116" s="306" t="s">
        <v>1092</v>
      </c>
      <c r="C116" s="306" t="s">
        <v>798</v>
      </c>
      <c r="D116" s="306" t="s">
        <v>1109</v>
      </c>
      <c r="E116" s="306" t="s">
        <v>1110</v>
      </c>
      <c r="F116" s="309">
        <v>2</v>
      </c>
      <c r="G116" s="309">
        <v>686</v>
      </c>
      <c r="H116" s="309">
        <v>1</v>
      </c>
      <c r="I116" s="309">
        <v>343</v>
      </c>
      <c r="J116" s="309">
        <v>3</v>
      </c>
      <c r="K116" s="309">
        <v>1029</v>
      </c>
      <c r="L116" s="309">
        <v>1.5</v>
      </c>
      <c r="M116" s="309">
        <v>343</v>
      </c>
      <c r="N116" s="309"/>
      <c r="O116" s="309"/>
      <c r="P116" s="333"/>
      <c r="Q116" s="310"/>
    </row>
    <row r="117" spans="1:17" ht="14.4" customHeight="1" x14ac:dyDescent="0.3">
      <c r="A117" s="305" t="s">
        <v>1091</v>
      </c>
      <c r="B117" s="306" t="s">
        <v>1092</v>
      </c>
      <c r="C117" s="306" t="s">
        <v>798</v>
      </c>
      <c r="D117" s="306" t="s">
        <v>1111</v>
      </c>
      <c r="E117" s="306" t="s">
        <v>1112</v>
      </c>
      <c r="F117" s="309">
        <v>1</v>
      </c>
      <c r="G117" s="309">
        <v>38</v>
      </c>
      <c r="H117" s="309">
        <v>1</v>
      </c>
      <c r="I117" s="309">
        <v>38</v>
      </c>
      <c r="J117" s="309">
        <v>2</v>
      </c>
      <c r="K117" s="309">
        <v>76</v>
      </c>
      <c r="L117" s="309">
        <v>2</v>
      </c>
      <c r="M117" s="309">
        <v>38</v>
      </c>
      <c r="N117" s="309"/>
      <c r="O117" s="309"/>
      <c r="P117" s="333"/>
      <c r="Q117" s="310"/>
    </row>
    <row r="118" spans="1:17" ht="14.4" customHeight="1" x14ac:dyDescent="0.3">
      <c r="A118" s="305" t="s">
        <v>1091</v>
      </c>
      <c r="B118" s="306" t="s">
        <v>1092</v>
      </c>
      <c r="C118" s="306" t="s">
        <v>798</v>
      </c>
      <c r="D118" s="306" t="s">
        <v>1113</v>
      </c>
      <c r="E118" s="306" t="s">
        <v>1114</v>
      </c>
      <c r="F118" s="309"/>
      <c r="G118" s="309"/>
      <c r="H118" s="309"/>
      <c r="I118" s="309"/>
      <c r="J118" s="309">
        <v>1</v>
      </c>
      <c r="K118" s="309">
        <v>216</v>
      </c>
      <c r="L118" s="309"/>
      <c r="M118" s="309">
        <v>216</v>
      </c>
      <c r="N118" s="309"/>
      <c r="O118" s="309"/>
      <c r="P118" s="333"/>
      <c r="Q118" s="310"/>
    </row>
    <row r="119" spans="1:17" ht="14.4" customHeight="1" thickBot="1" x14ac:dyDescent="0.35">
      <c r="A119" s="311" t="s">
        <v>1091</v>
      </c>
      <c r="B119" s="312" t="s">
        <v>1092</v>
      </c>
      <c r="C119" s="312" t="s">
        <v>798</v>
      </c>
      <c r="D119" s="312" t="s">
        <v>1115</v>
      </c>
      <c r="E119" s="312" t="s">
        <v>1116</v>
      </c>
      <c r="F119" s="315"/>
      <c r="G119" s="315"/>
      <c r="H119" s="315"/>
      <c r="I119" s="315"/>
      <c r="J119" s="315">
        <v>1</v>
      </c>
      <c r="K119" s="315">
        <v>110</v>
      </c>
      <c r="L119" s="315"/>
      <c r="M119" s="315">
        <v>110</v>
      </c>
      <c r="N119" s="315"/>
      <c r="O119" s="315"/>
      <c r="P119" s="335"/>
      <c r="Q119" s="316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1"/>
    <col min="2" max="13" width="8.88671875" style="111" customWidth="1"/>
    <col min="14" max="16384" width="8.88671875" style="111"/>
  </cols>
  <sheetData>
    <row r="1" spans="1:13" ht="18.600000000000001" customHeight="1" thickBot="1" x14ac:dyDescent="0.4">
      <c r="A1" s="184" t="s">
        <v>130</v>
      </c>
      <c r="B1" s="184"/>
      <c r="C1" s="184"/>
      <c r="D1" s="184"/>
      <c r="E1" s="184"/>
      <c r="F1" s="184"/>
      <c r="G1" s="184"/>
      <c r="H1" s="194"/>
      <c r="I1" s="194"/>
      <c r="J1" s="194"/>
      <c r="K1" s="194"/>
      <c r="L1" s="194"/>
      <c r="M1" s="194"/>
    </row>
    <row r="2" spans="1:13" ht="14.4" customHeight="1" x14ac:dyDescent="0.3">
      <c r="A2" s="262" t="s">
        <v>186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14.4" customHeight="1" x14ac:dyDescent="0.3">
      <c r="A3" s="154"/>
      <c r="B3" s="155" t="s">
        <v>104</v>
      </c>
      <c r="C3" s="156" t="s">
        <v>105</v>
      </c>
      <c r="D3" s="156" t="s">
        <v>106</v>
      </c>
      <c r="E3" s="155" t="s">
        <v>107</v>
      </c>
      <c r="F3" s="156" t="s">
        <v>108</v>
      </c>
      <c r="G3" s="156" t="s">
        <v>109</v>
      </c>
      <c r="H3" s="156" t="s">
        <v>110</v>
      </c>
      <c r="I3" s="156" t="s">
        <v>111</v>
      </c>
      <c r="J3" s="156" t="s">
        <v>112</v>
      </c>
      <c r="K3" s="156" t="s">
        <v>113</v>
      </c>
      <c r="L3" s="156" t="s">
        <v>114</v>
      </c>
      <c r="M3" s="156" t="s">
        <v>115</v>
      </c>
    </row>
    <row r="4" spans="1:13" ht="14.4" customHeight="1" x14ac:dyDescent="0.3">
      <c r="A4" s="154" t="s">
        <v>103</v>
      </c>
      <c r="B4" s="157">
        <f>(B10+B8)/B6</f>
        <v>0.22934159149139027</v>
      </c>
      <c r="C4" s="157">
        <f t="shared" ref="C4:M4" si="0">(C10+C8)/C6</f>
        <v>0.24757350736425027</v>
      </c>
      <c r="D4" s="157">
        <f t="shared" si="0"/>
        <v>0.23705298512062012</v>
      </c>
      <c r="E4" s="157">
        <f t="shared" si="0"/>
        <v>0.23624350464710392</v>
      </c>
      <c r="F4" s="157">
        <f t="shared" si="0"/>
        <v>0.2408038874263807</v>
      </c>
      <c r="G4" s="157">
        <f t="shared" si="0"/>
        <v>0.22941446531069101</v>
      </c>
      <c r="H4" s="157">
        <f t="shared" si="0"/>
        <v>0.20655404939470726</v>
      </c>
      <c r="I4" s="157">
        <f t="shared" si="0"/>
        <v>0.20655404939470726</v>
      </c>
      <c r="J4" s="157">
        <f t="shared" si="0"/>
        <v>0.20655404939470726</v>
      </c>
      <c r="K4" s="157">
        <f t="shared" si="0"/>
        <v>0.20655404939470726</v>
      </c>
      <c r="L4" s="157">
        <f t="shared" si="0"/>
        <v>0.20655404939470726</v>
      </c>
      <c r="M4" s="157">
        <f t="shared" si="0"/>
        <v>0.20655404939470726</v>
      </c>
    </row>
    <row r="5" spans="1:13" ht="14.4" customHeight="1" x14ac:dyDescent="0.3">
      <c r="A5" s="158" t="s">
        <v>70</v>
      </c>
      <c r="B5" s="157">
        <f>IF(ISERROR(VLOOKUP($A5,'Man Tab'!$A:$Q,COLUMN()+2,0)),0,VLOOKUP($A5,'Man Tab'!$A:$Q,COLUMN()+2,0))</f>
        <v>793.22289000000001</v>
      </c>
      <c r="C5" s="157">
        <f>IF(ISERROR(VLOOKUP($A5,'Man Tab'!$A:$Q,COLUMN()+2,0)),0,VLOOKUP($A5,'Man Tab'!$A:$Q,COLUMN()+2,0))</f>
        <v>666.39209000000005</v>
      </c>
      <c r="D5" s="157">
        <f>IF(ISERROR(VLOOKUP($A5,'Man Tab'!$A:$Q,COLUMN()+2,0)),0,VLOOKUP($A5,'Man Tab'!$A:$Q,COLUMN()+2,0))</f>
        <v>802.55859999999996</v>
      </c>
      <c r="E5" s="157">
        <f>IF(ISERROR(VLOOKUP($A5,'Man Tab'!$A:$Q,COLUMN()+2,0)),0,VLOOKUP($A5,'Man Tab'!$A:$Q,COLUMN()+2,0))</f>
        <v>724.46937999999898</v>
      </c>
      <c r="F5" s="157">
        <f>IF(ISERROR(VLOOKUP($A5,'Man Tab'!$A:$Q,COLUMN()+2,0)),0,VLOOKUP($A5,'Man Tab'!$A:$Q,COLUMN()+2,0))</f>
        <v>695.08747000000005</v>
      </c>
      <c r="G5" s="157">
        <f>IF(ISERROR(VLOOKUP($A5,'Man Tab'!$A:$Q,COLUMN()+2,0)),0,VLOOKUP($A5,'Man Tab'!$A:$Q,COLUMN()+2,0))</f>
        <v>699.64107000000001</v>
      </c>
      <c r="H5" s="157">
        <f>IF(ISERROR(VLOOKUP($A5,'Man Tab'!$A:$Q,COLUMN()+2,0)),0,VLOOKUP($A5,'Man Tab'!$A:$Q,COLUMN()+2,0))</f>
        <v>853.09378000000004</v>
      </c>
      <c r="I5" s="157">
        <f>IF(ISERROR(VLOOKUP($A5,'Man Tab'!$A:$Q,COLUMN()+2,0)),0,VLOOKUP($A5,'Man Tab'!$A:$Q,COLUMN()+2,0))</f>
        <v>4.9406564584124654E-324</v>
      </c>
      <c r="J5" s="157">
        <f>IF(ISERROR(VLOOKUP($A5,'Man Tab'!$A:$Q,COLUMN()+2,0)),0,VLOOKUP($A5,'Man Tab'!$A:$Q,COLUMN()+2,0))</f>
        <v>4.9406564584124654E-324</v>
      </c>
      <c r="K5" s="157">
        <f>IF(ISERROR(VLOOKUP($A5,'Man Tab'!$A:$Q,COLUMN()+2,0)),0,VLOOKUP($A5,'Man Tab'!$A:$Q,COLUMN()+2,0))</f>
        <v>4.9406564584124654E-324</v>
      </c>
      <c r="L5" s="157">
        <f>IF(ISERROR(VLOOKUP($A5,'Man Tab'!$A:$Q,COLUMN()+2,0)),0,VLOOKUP($A5,'Man Tab'!$A:$Q,COLUMN()+2,0))</f>
        <v>4.9406564584124654E-324</v>
      </c>
      <c r="M5" s="157">
        <f>IF(ISERROR(VLOOKUP($A5,'Man Tab'!$A:$Q,COLUMN()+2,0)),0,VLOOKUP($A5,'Man Tab'!$A:$Q,COLUMN()+2,0))</f>
        <v>4.9406564584124654E-324</v>
      </c>
    </row>
    <row r="6" spans="1:13" ht="14.4" customHeight="1" x14ac:dyDescent="0.3">
      <c r="A6" s="158" t="s">
        <v>99</v>
      </c>
      <c r="B6" s="159">
        <f>B5</f>
        <v>793.22289000000001</v>
      </c>
      <c r="C6" s="159">
        <f t="shared" ref="C6:M6" si="1">C5+B6</f>
        <v>1459.6149800000001</v>
      </c>
      <c r="D6" s="159">
        <f t="shared" si="1"/>
        <v>2262.1735800000001</v>
      </c>
      <c r="E6" s="159">
        <f t="shared" si="1"/>
        <v>2986.6429599999992</v>
      </c>
      <c r="F6" s="159">
        <f t="shared" si="1"/>
        <v>3681.7304299999992</v>
      </c>
      <c r="G6" s="159">
        <f t="shared" si="1"/>
        <v>4381.3714999999993</v>
      </c>
      <c r="H6" s="159">
        <f t="shared" si="1"/>
        <v>5234.4652799999994</v>
      </c>
      <c r="I6" s="159">
        <f t="shared" si="1"/>
        <v>5234.4652799999994</v>
      </c>
      <c r="J6" s="159">
        <f t="shared" si="1"/>
        <v>5234.4652799999994</v>
      </c>
      <c r="K6" s="159">
        <f t="shared" si="1"/>
        <v>5234.4652799999994</v>
      </c>
      <c r="L6" s="159">
        <f t="shared" si="1"/>
        <v>5234.4652799999994</v>
      </c>
      <c r="M6" s="159">
        <f t="shared" si="1"/>
        <v>5234.4652799999994</v>
      </c>
    </row>
    <row r="7" spans="1:13" ht="14.4" customHeight="1" x14ac:dyDescent="0.3">
      <c r="A7" s="158" t="s">
        <v>128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</row>
    <row r="8" spans="1:13" ht="14.4" customHeight="1" x14ac:dyDescent="0.3">
      <c r="A8" s="158" t="s">
        <v>100</v>
      </c>
      <c r="B8" s="159">
        <f>B7*29.5</f>
        <v>0</v>
      </c>
      <c r="C8" s="159">
        <f t="shared" ref="C8:M8" si="2">C7*29.5</f>
        <v>0</v>
      </c>
      <c r="D8" s="159">
        <f t="shared" si="2"/>
        <v>0</v>
      </c>
      <c r="E8" s="159">
        <f t="shared" si="2"/>
        <v>0</v>
      </c>
      <c r="F8" s="159">
        <f t="shared" si="2"/>
        <v>0</v>
      </c>
      <c r="G8" s="159">
        <f t="shared" si="2"/>
        <v>0</v>
      </c>
      <c r="H8" s="159">
        <f t="shared" si="2"/>
        <v>0</v>
      </c>
      <c r="I8" s="159">
        <f t="shared" si="2"/>
        <v>0</v>
      </c>
      <c r="J8" s="159">
        <f t="shared" si="2"/>
        <v>0</v>
      </c>
      <c r="K8" s="159">
        <f t="shared" si="2"/>
        <v>0</v>
      </c>
      <c r="L8" s="159">
        <f t="shared" si="2"/>
        <v>0</v>
      </c>
      <c r="M8" s="159">
        <f t="shared" si="2"/>
        <v>0</v>
      </c>
    </row>
    <row r="9" spans="1:13" ht="14.4" customHeight="1" x14ac:dyDescent="0.3">
      <c r="A9" s="158" t="s">
        <v>129</v>
      </c>
      <c r="B9" s="158">
        <v>181919</v>
      </c>
      <c r="C9" s="158">
        <v>179443</v>
      </c>
      <c r="D9" s="158">
        <v>174893</v>
      </c>
      <c r="E9" s="158">
        <v>169320</v>
      </c>
      <c r="F9" s="158">
        <v>181000</v>
      </c>
      <c r="G9" s="158">
        <v>118575</v>
      </c>
      <c r="H9" s="158">
        <v>76050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</row>
    <row r="10" spans="1:13" ht="14.4" customHeight="1" x14ac:dyDescent="0.3">
      <c r="A10" s="158" t="s">
        <v>101</v>
      </c>
      <c r="B10" s="159">
        <f>B9/1000</f>
        <v>181.91900000000001</v>
      </c>
      <c r="C10" s="159">
        <f t="shared" ref="C10:M10" si="3">C9/1000+B10</f>
        <v>361.36200000000002</v>
      </c>
      <c r="D10" s="159">
        <f t="shared" si="3"/>
        <v>536.255</v>
      </c>
      <c r="E10" s="159">
        <f t="shared" si="3"/>
        <v>705.57500000000005</v>
      </c>
      <c r="F10" s="159">
        <f t="shared" si="3"/>
        <v>886.57500000000005</v>
      </c>
      <c r="G10" s="159">
        <f t="shared" si="3"/>
        <v>1005.1500000000001</v>
      </c>
      <c r="H10" s="159">
        <f t="shared" si="3"/>
        <v>1081.2</v>
      </c>
      <c r="I10" s="159">
        <f t="shared" si="3"/>
        <v>1081.2</v>
      </c>
      <c r="J10" s="159">
        <f t="shared" si="3"/>
        <v>1081.2</v>
      </c>
      <c r="K10" s="159">
        <f t="shared" si="3"/>
        <v>1081.2</v>
      </c>
      <c r="L10" s="159">
        <f t="shared" si="3"/>
        <v>1081.2</v>
      </c>
      <c r="M10" s="159">
        <f t="shared" si="3"/>
        <v>1081.2</v>
      </c>
    </row>
    <row r="11" spans="1:13" ht="14.4" customHeight="1" x14ac:dyDescent="0.3">
      <c r="A11" s="154"/>
      <c r="B11" s="154" t="s">
        <v>116</v>
      </c>
      <c r="C11" s="154">
        <f>COUNTIF(B7:M7,"&lt;&gt;")</f>
        <v>0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</row>
    <row r="12" spans="1:13" ht="14.4" customHeight="1" x14ac:dyDescent="0.3">
      <c r="A12" s="154">
        <v>0</v>
      </c>
      <c r="B12" s="157">
        <f>IF(ISERROR(HI!F15),#REF!,HI!F15)</f>
        <v>0.28052266310568486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</row>
    <row r="13" spans="1:13" ht="14.4" customHeight="1" x14ac:dyDescent="0.3">
      <c r="A13" s="154">
        <v>1</v>
      </c>
      <c r="B13" s="157">
        <f>IF(ISERROR(HI!F15),#REF!,HI!F15)</f>
        <v>0.28052266310568486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196" t="s">
        <v>188</v>
      </c>
      <c r="B1" s="196"/>
      <c r="C1" s="196"/>
      <c r="D1" s="196"/>
      <c r="E1" s="196"/>
      <c r="F1" s="196"/>
      <c r="G1" s="196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7" s="67" customFormat="1" ht="14.4" customHeight="1" thickBot="1" x14ac:dyDescent="0.35">
      <c r="A2" s="262" t="s">
        <v>186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16"/>
      <c r="B3" s="197" t="s">
        <v>33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56"/>
      <c r="Q3" s="58"/>
    </row>
    <row r="4" spans="1:17" ht="14.4" customHeight="1" x14ac:dyDescent="0.3">
      <c r="A4" s="117"/>
      <c r="B4" s="26" t="s">
        <v>34</v>
      </c>
      <c r="C4" s="57" t="s">
        <v>35</v>
      </c>
      <c r="D4" s="57" t="s">
        <v>36</v>
      </c>
      <c r="E4" s="57" t="s">
        <v>37</v>
      </c>
      <c r="F4" s="57" t="s">
        <v>38</v>
      </c>
      <c r="G4" s="57" t="s">
        <v>39</v>
      </c>
      <c r="H4" s="57" t="s">
        <v>40</v>
      </c>
      <c r="I4" s="57" t="s">
        <v>41</v>
      </c>
      <c r="J4" s="57" t="s">
        <v>42</v>
      </c>
      <c r="K4" s="57" t="s">
        <v>43</v>
      </c>
      <c r="L4" s="57" t="s">
        <v>44</v>
      </c>
      <c r="M4" s="57" t="s">
        <v>45</v>
      </c>
      <c r="N4" s="57" t="s">
        <v>46</v>
      </c>
      <c r="O4" s="57" t="s">
        <v>47</v>
      </c>
      <c r="P4" s="199" t="s">
        <v>6</v>
      </c>
      <c r="Q4" s="200"/>
    </row>
    <row r="5" spans="1:17" ht="14.4" customHeight="1" thickBot="1" x14ac:dyDescent="0.35">
      <c r="A5" s="118"/>
      <c r="B5" s="27" t="s">
        <v>48</v>
      </c>
      <c r="C5" s="28" t="s">
        <v>48</v>
      </c>
      <c r="D5" s="28" t="s">
        <v>49</v>
      </c>
      <c r="E5" s="28" t="s">
        <v>49</v>
      </c>
      <c r="F5" s="28" t="s">
        <v>49</v>
      </c>
      <c r="G5" s="28" t="s">
        <v>49</v>
      </c>
      <c r="H5" s="28" t="s">
        <v>49</v>
      </c>
      <c r="I5" s="28" t="s">
        <v>49</v>
      </c>
      <c r="J5" s="28" t="s">
        <v>49</v>
      </c>
      <c r="K5" s="28" t="s">
        <v>49</v>
      </c>
      <c r="L5" s="28" t="s">
        <v>49</v>
      </c>
      <c r="M5" s="28" t="s">
        <v>49</v>
      </c>
      <c r="N5" s="28" t="s">
        <v>49</v>
      </c>
      <c r="O5" s="28" t="s">
        <v>49</v>
      </c>
      <c r="P5" s="28" t="s">
        <v>49</v>
      </c>
      <c r="Q5" s="29" t="s">
        <v>50</v>
      </c>
    </row>
    <row r="6" spans="1:17" ht="14.4" customHeight="1" x14ac:dyDescent="0.3">
      <c r="A6" s="20" t="s">
        <v>51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3.4584595208887258E-323</v>
      </c>
      <c r="Q6" s="139" t="s">
        <v>187</v>
      </c>
    </row>
    <row r="7" spans="1:17" ht="14.4" customHeight="1" x14ac:dyDescent="0.3">
      <c r="A7" s="21" t="s">
        <v>52</v>
      </c>
      <c r="B7" s="72">
        <v>1004.85308138937</v>
      </c>
      <c r="C7" s="73">
        <v>83.737756782446993</v>
      </c>
      <c r="D7" s="73">
        <v>67.669300000000007</v>
      </c>
      <c r="E7" s="73">
        <v>29.141249999999999</v>
      </c>
      <c r="F7" s="73">
        <v>74.612690000000001</v>
      </c>
      <c r="G7" s="73">
        <v>61.591629999999</v>
      </c>
      <c r="H7" s="73">
        <v>58.021500000000003</v>
      </c>
      <c r="I7" s="73">
        <v>59.441009999999999</v>
      </c>
      <c r="J7" s="73">
        <v>37.337780000000002</v>
      </c>
      <c r="K7" s="73">
        <v>4.9406564584124654E-324</v>
      </c>
      <c r="L7" s="73">
        <v>4.9406564584124654E-324</v>
      </c>
      <c r="M7" s="73">
        <v>4.9406564584124654E-324</v>
      </c>
      <c r="N7" s="73">
        <v>4.9406564584124654E-324</v>
      </c>
      <c r="O7" s="73">
        <v>4.9406564584124654E-324</v>
      </c>
      <c r="P7" s="74">
        <v>387.81515999999999</v>
      </c>
      <c r="Q7" s="140">
        <v>0.66161511656200001</v>
      </c>
    </row>
    <row r="8" spans="1:17" ht="14.4" customHeight="1" x14ac:dyDescent="0.3">
      <c r="A8" s="21" t="s">
        <v>53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3.4584595208887258E-323</v>
      </c>
      <c r="Q8" s="140" t="s">
        <v>187</v>
      </c>
    </row>
    <row r="9" spans="1:17" ht="14.4" customHeight="1" x14ac:dyDescent="0.3">
      <c r="A9" s="21" t="s">
        <v>54</v>
      </c>
      <c r="B9" s="72">
        <v>86.581227384355998</v>
      </c>
      <c r="C9" s="73">
        <v>7.2151022820290001</v>
      </c>
      <c r="D9" s="73">
        <v>4.4310799999999997</v>
      </c>
      <c r="E9" s="73">
        <v>5.4821099999999996</v>
      </c>
      <c r="F9" s="73">
        <v>5.03444</v>
      </c>
      <c r="G9" s="73">
        <v>5.4388399999989998</v>
      </c>
      <c r="H9" s="73">
        <v>6.0037500000000001</v>
      </c>
      <c r="I9" s="73">
        <v>6.2906599999999999</v>
      </c>
      <c r="J9" s="73">
        <v>4.5732400000000002</v>
      </c>
      <c r="K9" s="73">
        <v>4.9406564584124654E-324</v>
      </c>
      <c r="L9" s="73">
        <v>4.9406564584124654E-324</v>
      </c>
      <c r="M9" s="73">
        <v>4.9406564584124654E-324</v>
      </c>
      <c r="N9" s="73">
        <v>4.9406564584124654E-324</v>
      </c>
      <c r="O9" s="73">
        <v>4.9406564584124654E-324</v>
      </c>
      <c r="P9" s="74">
        <v>37.25412</v>
      </c>
      <c r="Q9" s="140">
        <v>0.73762185688100002</v>
      </c>
    </row>
    <row r="10" spans="1:17" ht="14.4" customHeight="1" x14ac:dyDescent="0.3">
      <c r="A10" s="21" t="s">
        <v>55</v>
      </c>
      <c r="B10" s="72">
        <v>0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4.9406564584124654E-324</v>
      </c>
      <c r="K10" s="73">
        <v>4.9406564584124654E-324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3.4584595208887258E-323</v>
      </c>
      <c r="Q10" s="140" t="s">
        <v>187</v>
      </c>
    </row>
    <row r="11" spans="1:17" ht="14.4" customHeight="1" x14ac:dyDescent="0.3">
      <c r="A11" s="21" t="s">
        <v>56</v>
      </c>
      <c r="B11" s="72">
        <v>69.682502571588003</v>
      </c>
      <c r="C11" s="73">
        <v>5.8068752142989997</v>
      </c>
      <c r="D11" s="73">
        <v>7.3153499999999996</v>
      </c>
      <c r="E11" s="73">
        <v>3.3536800000000002</v>
      </c>
      <c r="F11" s="73">
        <v>12.012180000000001</v>
      </c>
      <c r="G11" s="73">
        <v>2.7301600000000001</v>
      </c>
      <c r="H11" s="73">
        <v>5.9545199999999996</v>
      </c>
      <c r="I11" s="73">
        <v>4.4568700000000003</v>
      </c>
      <c r="J11" s="73">
        <v>6.6151099999999996</v>
      </c>
      <c r="K11" s="73">
        <v>4.9406564584124654E-324</v>
      </c>
      <c r="L11" s="73">
        <v>4.9406564584124654E-324</v>
      </c>
      <c r="M11" s="73">
        <v>4.9406564584124654E-324</v>
      </c>
      <c r="N11" s="73">
        <v>4.9406564584124654E-324</v>
      </c>
      <c r="O11" s="73">
        <v>4.9406564584124654E-324</v>
      </c>
      <c r="P11" s="74">
        <v>42.437869999999997</v>
      </c>
      <c r="Q11" s="140">
        <v>1.0440301596649999</v>
      </c>
    </row>
    <row r="12" spans="1:17" ht="14.4" customHeight="1" x14ac:dyDescent="0.3">
      <c r="A12" s="21" t="s">
        <v>57</v>
      </c>
      <c r="B12" s="72">
        <v>1.283560915734</v>
      </c>
      <c r="C12" s="73">
        <v>0.106963409644</v>
      </c>
      <c r="D12" s="73">
        <v>0.1794</v>
      </c>
      <c r="E12" s="73">
        <v>4.9406564584124654E-324</v>
      </c>
      <c r="F12" s="73">
        <v>6.7879999999999996E-2</v>
      </c>
      <c r="G12" s="73">
        <v>4.9406564584124654E-324</v>
      </c>
      <c r="H12" s="73">
        <v>4.9406564584124654E-324</v>
      </c>
      <c r="I12" s="73">
        <v>1.7304200000000001</v>
      </c>
      <c r="J12" s="73">
        <v>0.66849999999999998</v>
      </c>
      <c r="K12" s="73">
        <v>4.9406564584124654E-324</v>
      </c>
      <c r="L12" s="73">
        <v>4.9406564584124654E-324</v>
      </c>
      <c r="M12" s="73">
        <v>4.9406564584124654E-324</v>
      </c>
      <c r="N12" s="73">
        <v>4.9406564584124654E-324</v>
      </c>
      <c r="O12" s="73">
        <v>4.9406564584124654E-324</v>
      </c>
      <c r="P12" s="74">
        <v>2.6461999999999999</v>
      </c>
      <c r="Q12" s="140">
        <v>3.5341858742599999</v>
      </c>
    </row>
    <row r="13" spans="1:17" ht="14.4" customHeight="1" x14ac:dyDescent="0.3">
      <c r="A13" s="21" t="s">
        <v>58</v>
      </c>
      <c r="B13" s="72">
        <v>5.3564554199399996</v>
      </c>
      <c r="C13" s="73">
        <v>0.44637128499500001</v>
      </c>
      <c r="D13" s="73">
        <v>0.75478000000000001</v>
      </c>
      <c r="E13" s="73">
        <v>-1.1100000000000001</v>
      </c>
      <c r="F13" s="73">
        <v>0.45596999999999999</v>
      </c>
      <c r="G13" s="73">
        <v>0.50010999999899997</v>
      </c>
      <c r="H13" s="73">
        <v>0.17351</v>
      </c>
      <c r="I13" s="73">
        <v>0.17351</v>
      </c>
      <c r="J13" s="73">
        <v>0.17351</v>
      </c>
      <c r="K13" s="73">
        <v>4.9406564584124654E-324</v>
      </c>
      <c r="L13" s="73">
        <v>4.9406564584124654E-324</v>
      </c>
      <c r="M13" s="73">
        <v>4.9406564584124654E-324</v>
      </c>
      <c r="N13" s="73">
        <v>4.9406564584124654E-324</v>
      </c>
      <c r="O13" s="73">
        <v>4.9406564584124654E-324</v>
      </c>
      <c r="P13" s="74">
        <v>1.1213900000000001</v>
      </c>
      <c r="Q13" s="140">
        <v>0.358890853452</v>
      </c>
    </row>
    <row r="14" spans="1:17" ht="14.4" customHeight="1" x14ac:dyDescent="0.3">
      <c r="A14" s="21" t="s">
        <v>59</v>
      </c>
      <c r="B14" s="72">
        <v>1283.3615817535799</v>
      </c>
      <c r="C14" s="73">
        <v>106.946798479465</v>
      </c>
      <c r="D14" s="73">
        <v>152.85</v>
      </c>
      <c r="E14" s="73">
        <v>127.327</v>
      </c>
      <c r="F14" s="73">
        <v>135.14400000000001</v>
      </c>
      <c r="G14" s="73">
        <v>91.347999999999004</v>
      </c>
      <c r="H14" s="73">
        <v>70.11</v>
      </c>
      <c r="I14" s="73">
        <v>76.396000000000001</v>
      </c>
      <c r="J14" s="73">
        <v>72.918000000000006</v>
      </c>
      <c r="K14" s="73">
        <v>4.9406564584124654E-324</v>
      </c>
      <c r="L14" s="73">
        <v>4.9406564584124654E-324</v>
      </c>
      <c r="M14" s="73">
        <v>4.9406564584124654E-324</v>
      </c>
      <c r="N14" s="73">
        <v>4.9406564584124654E-324</v>
      </c>
      <c r="O14" s="73">
        <v>4.9406564584124654E-324</v>
      </c>
      <c r="P14" s="74">
        <v>726.09299999999996</v>
      </c>
      <c r="Q14" s="140">
        <v>0.96989879924699995</v>
      </c>
    </row>
    <row r="15" spans="1:17" ht="14.4" customHeight="1" x14ac:dyDescent="0.3">
      <c r="A15" s="21" t="s">
        <v>60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3.4584595208887258E-323</v>
      </c>
      <c r="Q15" s="140" t="s">
        <v>187</v>
      </c>
    </row>
    <row r="16" spans="1:17" ht="14.4" customHeight="1" x14ac:dyDescent="0.3">
      <c r="A16" s="21" t="s">
        <v>61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3.4584595208887258E-323</v>
      </c>
      <c r="Q16" s="140" t="s">
        <v>187</v>
      </c>
    </row>
    <row r="17" spans="1:17" ht="14.4" customHeight="1" x14ac:dyDescent="0.3">
      <c r="A17" s="21" t="s">
        <v>62</v>
      </c>
      <c r="B17" s="72">
        <v>69.995210412437999</v>
      </c>
      <c r="C17" s="73">
        <v>5.8329342010360001</v>
      </c>
      <c r="D17" s="73">
        <v>4.9406564584124654E-324</v>
      </c>
      <c r="E17" s="73">
        <v>3.3528799999999999</v>
      </c>
      <c r="F17" s="73">
        <v>4.9406564584124654E-324</v>
      </c>
      <c r="G17" s="73">
        <v>10.454000000000001</v>
      </c>
      <c r="H17" s="73">
        <v>2.6843900000000001</v>
      </c>
      <c r="I17" s="73">
        <v>5.2312399999999997</v>
      </c>
      <c r="J17" s="73">
        <v>3.29251</v>
      </c>
      <c r="K17" s="73">
        <v>4.9406564584124654E-324</v>
      </c>
      <c r="L17" s="73">
        <v>4.9406564584124654E-324</v>
      </c>
      <c r="M17" s="73">
        <v>4.9406564584124654E-324</v>
      </c>
      <c r="N17" s="73">
        <v>4.9406564584124654E-324</v>
      </c>
      <c r="O17" s="73">
        <v>4.9406564584124654E-324</v>
      </c>
      <c r="P17" s="74">
        <v>25.01502</v>
      </c>
      <c r="Q17" s="140">
        <v>0.61265465416599996</v>
      </c>
    </row>
    <row r="18" spans="1:17" ht="14.4" customHeight="1" x14ac:dyDescent="0.3">
      <c r="A18" s="21" t="s">
        <v>63</v>
      </c>
      <c r="B18" s="72">
        <v>0</v>
      </c>
      <c r="C18" s="73">
        <v>0</v>
      </c>
      <c r="D18" s="73">
        <v>4.9406564584124654E-324</v>
      </c>
      <c r="E18" s="73">
        <v>0.55400000000000005</v>
      </c>
      <c r="F18" s="73">
        <v>4.9406564584124654E-324</v>
      </c>
      <c r="G18" s="73">
        <v>0.74299999999900002</v>
      </c>
      <c r="H18" s="73">
        <v>0.374</v>
      </c>
      <c r="I18" s="73">
        <v>0.85199999999999998</v>
      </c>
      <c r="J18" s="73">
        <v>1.125</v>
      </c>
      <c r="K18" s="73">
        <v>4.9406564584124654E-324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3.6480000000000001</v>
      </c>
      <c r="Q18" s="140" t="s">
        <v>187</v>
      </c>
    </row>
    <row r="19" spans="1:17" ht="14.4" customHeight="1" x14ac:dyDescent="0.3">
      <c r="A19" s="21" t="s">
        <v>64</v>
      </c>
      <c r="B19" s="72">
        <v>218.667353385615</v>
      </c>
      <c r="C19" s="73">
        <v>18.222279448801</v>
      </c>
      <c r="D19" s="73">
        <v>17.9055</v>
      </c>
      <c r="E19" s="73">
        <v>10.40606</v>
      </c>
      <c r="F19" s="73">
        <v>21.994289999999999</v>
      </c>
      <c r="G19" s="73">
        <v>19.590720000000001</v>
      </c>
      <c r="H19" s="73">
        <v>18.814139999999998</v>
      </c>
      <c r="I19" s="73">
        <v>15.950979999999999</v>
      </c>
      <c r="J19" s="73">
        <v>19.56278</v>
      </c>
      <c r="K19" s="73">
        <v>4.9406564584124654E-324</v>
      </c>
      <c r="L19" s="73">
        <v>4.9406564584124654E-324</v>
      </c>
      <c r="M19" s="73">
        <v>4.9406564584124654E-324</v>
      </c>
      <c r="N19" s="73">
        <v>4.9406564584124654E-324</v>
      </c>
      <c r="O19" s="73">
        <v>4.9406564584124654E-324</v>
      </c>
      <c r="P19" s="74">
        <v>124.22447</v>
      </c>
      <c r="Q19" s="140">
        <v>0.97388215930900002</v>
      </c>
    </row>
    <row r="20" spans="1:17" ht="14.4" customHeight="1" x14ac:dyDescent="0.3">
      <c r="A20" s="21" t="s">
        <v>65</v>
      </c>
      <c r="B20" s="72">
        <v>6065.0002588479701</v>
      </c>
      <c r="C20" s="73">
        <v>505.41668823733102</v>
      </c>
      <c r="D20" s="73">
        <v>523.25447999999994</v>
      </c>
      <c r="E20" s="73">
        <v>468.92435999999998</v>
      </c>
      <c r="F20" s="73">
        <v>533.85215000000005</v>
      </c>
      <c r="G20" s="73">
        <v>509.52591999999902</v>
      </c>
      <c r="H20" s="73">
        <v>510.40465999999998</v>
      </c>
      <c r="I20" s="73">
        <v>505.79698000000002</v>
      </c>
      <c r="J20" s="73">
        <v>682.91034999999999</v>
      </c>
      <c r="K20" s="73">
        <v>4.9406564584124654E-324</v>
      </c>
      <c r="L20" s="73">
        <v>4.9406564584124654E-324</v>
      </c>
      <c r="M20" s="73">
        <v>4.9406564584124654E-324</v>
      </c>
      <c r="N20" s="73">
        <v>4.9406564584124654E-324</v>
      </c>
      <c r="O20" s="73">
        <v>4.9406564584124654E-324</v>
      </c>
      <c r="P20" s="74">
        <v>3734.6689000000001</v>
      </c>
      <c r="Q20" s="140">
        <v>1.055612410488</v>
      </c>
    </row>
    <row r="21" spans="1:17" ht="14.4" customHeight="1" x14ac:dyDescent="0.3">
      <c r="A21" s="22" t="s">
        <v>66</v>
      </c>
      <c r="B21" s="72">
        <v>250.99999999998599</v>
      </c>
      <c r="C21" s="73">
        <v>20.916666666665002</v>
      </c>
      <c r="D21" s="73">
        <v>18.863</v>
      </c>
      <c r="E21" s="73">
        <v>18.863</v>
      </c>
      <c r="F21" s="73">
        <v>19.385000000000002</v>
      </c>
      <c r="G21" s="73">
        <v>22.547000000000001</v>
      </c>
      <c r="H21" s="73">
        <v>22.547000000000001</v>
      </c>
      <c r="I21" s="73">
        <v>22.547000000000001</v>
      </c>
      <c r="J21" s="73">
        <v>23.917000000000002</v>
      </c>
      <c r="K21" s="73">
        <v>1.4821969375237396E-323</v>
      </c>
      <c r="L21" s="73">
        <v>1.4821969375237396E-323</v>
      </c>
      <c r="M21" s="73">
        <v>1.4821969375237396E-323</v>
      </c>
      <c r="N21" s="73">
        <v>1.4821969375237396E-323</v>
      </c>
      <c r="O21" s="73">
        <v>1.4821969375237396E-323</v>
      </c>
      <c r="P21" s="74">
        <v>148.66900000000001</v>
      </c>
      <c r="Q21" s="140">
        <v>1.0153830392709999</v>
      </c>
    </row>
    <row r="22" spans="1:17" ht="14.4" customHeight="1" x14ac:dyDescent="0.3">
      <c r="A22" s="21" t="s">
        <v>67</v>
      </c>
      <c r="B22" s="72">
        <v>0</v>
      </c>
      <c r="C22" s="73">
        <v>0</v>
      </c>
      <c r="D22" s="73">
        <v>4.9406564584124654E-324</v>
      </c>
      <c r="E22" s="73">
        <v>4.9406564584124654E-324</v>
      </c>
      <c r="F22" s="73">
        <v>4.9406564584124654E-324</v>
      </c>
      <c r="G22" s="73">
        <v>4.9406564584124654E-324</v>
      </c>
      <c r="H22" s="73">
        <v>4.9406564584124654E-324</v>
      </c>
      <c r="I22" s="73">
        <v>4.9406564584124654E-324</v>
      </c>
      <c r="J22" s="73">
        <v>4.9406564584124654E-324</v>
      </c>
      <c r="K22" s="73">
        <v>4.9406564584124654E-324</v>
      </c>
      <c r="L22" s="73">
        <v>4.9406564584124654E-324</v>
      </c>
      <c r="M22" s="73">
        <v>4.9406564584124654E-324</v>
      </c>
      <c r="N22" s="73">
        <v>4.9406564584124654E-324</v>
      </c>
      <c r="O22" s="73">
        <v>4.9406564584124654E-324</v>
      </c>
      <c r="P22" s="74">
        <v>3.4584595208887258E-323</v>
      </c>
      <c r="Q22" s="140" t="s">
        <v>187</v>
      </c>
    </row>
    <row r="23" spans="1:17" ht="14.4" customHeight="1" x14ac:dyDescent="0.3">
      <c r="A23" s="22" t="s">
        <v>68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1.3833838083554903E-322</v>
      </c>
      <c r="Q23" s="140" t="s">
        <v>187</v>
      </c>
    </row>
    <row r="24" spans="1:17" ht="14.4" customHeight="1" x14ac:dyDescent="0.3">
      <c r="A24" s="22" t="s">
        <v>69</v>
      </c>
      <c r="B24" s="72">
        <v>1.8189894035458601E-12</v>
      </c>
      <c r="C24" s="73">
        <v>1.13686837721616E-13</v>
      </c>
      <c r="D24" s="73">
        <v>-1.13686837721616E-13</v>
      </c>
      <c r="E24" s="73">
        <v>9.7749999998999998E-2</v>
      </c>
      <c r="F24" s="73">
        <v>-1.13686837721616E-13</v>
      </c>
      <c r="G24" s="73">
        <v>-1.13686837721616E-13</v>
      </c>
      <c r="H24" s="73">
        <v>0</v>
      </c>
      <c r="I24" s="73">
        <v>0.77439999999999998</v>
      </c>
      <c r="J24" s="73">
        <v>-1.13686837721616E-13</v>
      </c>
      <c r="K24" s="73">
        <v>-1.0869444208507424E-322</v>
      </c>
      <c r="L24" s="73">
        <v>-1.0869444208507424E-322</v>
      </c>
      <c r="M24" s="73">
        <v>-1.0869444208507424E-322</v>
      </c>
      <c r="N24" s="73">
        <v>-1.0869444208507424E-322</v>
      </c>
      <c r="O24" s="73">
        <v>-1.0869444208507424E-322</v>
      </c>
      <c r="P24" s="74">
        <v>0.872149999999</v>
      </c>
      <c r="Q24" s="140" t="s">
        <v>187</v>
      </c>
    </row>
    <row r="25" spans="1:17" ht="14.4" customHeight="1" x14ac:dyDescent="0.3">
      <c r="A25" s="23" t="s">
        <v>70</v>
      </c>
      <c r="B25" s="75">
        <v>9055.7812320805897</v>
      </c>
      <c r="C25" s="76">
        <v>754.648436006716</v>
      </c>
      <c r="D25" s="76">
        <v>793.22289000000001</v>
      </c>
      <c r="E25" s="76">
        <v>666.39209000000005</v>
      </c>
      <c r="F25" s="76">
        <v>802.55859999999996</v>
      </c>
      <c r="G25" s="76">
        <v>724.46937999999898</v>
      </c>
      <c r="H25" s="76">
        <v>695.08747000000005</v>
      </c>
      <c r="I25" s="76">
        <v>699.64107000000001</v>
      </c>
      <c r="J25" s="76">
        <v>853.09378000000004</v>
      </c>
      <c r="K25" s="76">
        <v>4.9406564584124654E-324</v>
      </c>
      <c r="L25" s="76">
        <v>4.9406564584124654E-324</v>
      </c>
      <c r="M25" s="76">
        <v>4.9406564584124654E-324</v>
      </c>
      <c r="N25" s="76">
        <v>4.9406564584124654E-324</v>
      </c>
      <c r="O25" s="76">
        <v>4.9406564584124654E-324</v>
      </c>
      <c r="P25" s="77">
        <v>5234.4652800000003</v>
      </c>
      <c r="Q25" s="141">
        <v>0.99089949518999998</v>
      </c>
    </row>
    <row r="26" spans="1:17" ht="14.4" customHeight="1" x14ac:dyDescent="0.3">
      <c r="A26" s="21" t="s">
        <v>71</v>
      </c>
      <c r="B26" s="72">
        <v>1252.2140167810501</v>
      </c>
      <c r="C26" s="73">
        <v>104.351168065088</v>
      </c>
      <c r="D26" s="73">
        <v>93.899000000000001</v>
      </c>
      <c r="E26" s="73">
        <v>77.348119999999994</v>
      </c>
      <c r="F26" s="73">
        <v>80.181039999999996</v>
      </c>
      <c r="G26" s="73">
        <v>82.836110000000005</v>
      </c>
      <c r="H26" s="73">
        <v>85.995369999999994</v>
      </c>
      <c r="I26" s="73">
        <v>131.13282000000001</v>
      </c>
      <c r="J26" s="73">
        <v>102.4152</v>
      </c>
      <c r="K26" s="73">
        <v>4.9406564584124654E-324</v>
      </c>
      <c r="L26" s="73">
        <v>4.9406564584124654E-324</v>
      </c>
      <c r="M26" s="73">
        <v>4.9406564584124654E-324</v>
      </c>
      <c r="N26" s="73">
        <v>4.9406564584124654E-324</v>
      </c>
      <c r="O26" s="73">
        <v>4.9406564584124654E-324</v>
      </c>
      <c r="P26" s="74">
        <v>653.80766000000006</v>
      </c>
      <c r="Q26" s="140">
        <v>0.89506515372600004</v>
      </c>
    </row>
    <row r="27" spans="1:17" ht="14.4" customHeight="1" x14ac:dyDescent="0.3">
      <c r="A27" s="24" t="s">
        <v>72</v>
      </c>
      <c r="B27" s="75">
        <v>10307.9952488616</v>
      </c>
      <c r="C27" s="76">
        <v>858.99960407180299</v>
      </c>
      <c r="D27" s="76">
        <v>887.12189000000001</v>
      </c>
      <c r="E27" s="76">
        <v>743.74021000000005</v>
      </c>
      <c r="F27" s="76">
        <v>882.73964000000001</v>
      </c>
      <c r="G27" s="76">
        <v>807.30548999999905</v>
      </c>
      <c r="H27" s="76">
        <v>781.08284000000003</v>
      </c>
      <c r="I27" s="76">
        <v>830.77389000000005</v>
      </c>
      <c r="J27" s="76">
        <v>955.50897999999995</v>
      </c>
      <c r="K27" s="76">
        <v>9.8813129168249309E-324</v>
      </c>
      <c r="L27" s="76">
        <v>9.8813129168249309E-324</v>
      </c>
      <c r="M27" s="76">
        <v>9.8813129168249309E-324</v>
      </c>
      <c r="N27" s="76">
        <v>9.8813129168249309E-324</v>
      </c>
      <c r="O27" s="76">
        <v>9.8813129168249309E-324</v>
      </c>
      <c r="P27" s="77">
        <v>5888.2729399999998</v>
      </c>
      <c r="Q27" s="141">
        <v>0.97925755097400002</v>
      </c>
    </row>
    <row r="28" spans="1:17" ht="14.4" customHeight="1" x14ac:dyDescent="0.3">
      <c r="A28" s="22" t="s">
        <v>73</v>
      </c>
      <c r="B28" s="72">
        <v>3687.96699756206</v>
      </c>
      <c r="C28" s="73">
        <v>307.33058313017102</v>
      </c>
      <c r="D28" s="73">
        <v>182.65961999999999</v>
      </c>
      <c r="E28" s="73">
        <v>214.38303999999999</v>
      </c>
      <c r="F28" s="73">
        <v>338.95895000000002</v>
      </c>
      <c r="G28" s="73">
        <v>326.60784999999998</v>
      </c>
      <c r="H28" s="73">
        <v>291.67057</v>
      </c>
      <c r="I28" s="73">
        <v>255.36394000000001</v>
      </c>
      <c r="J28" s="73">
        <v>396.26137</v>
      </c>
      <c r="K28" s="73">
        <v>1.2351641146031164E-322</v>
      </c>
      <c r="L28" s="73">
        <v>1.2351641146031164E-322</v>
      </c>
      <c r="M28" s="73">
        <v>1.2351641146031164E-322</v>
      </c>
      <c r="N28" s="73">
        <v>1.2351641146031164E-322</v>
      </c>
      <c r="O28" s="73">
        <v>1.2351641146031164E-322</v>
      </c>
      <c r="P28" s="74">
        <v>2005.90534</v>
      </c>
      <c r="Q28" s="140">
        <v>0.93240933848999996</v>
      </c>
    </row>
    <row r="29" spans="1:17" ht="14.4" customHeight="1" x14ac:dyDescent="0.3">
      <c r="A29" s="22" t="s">
        <v>74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6.9169190417774516E-323</v>
      </c>
      <c r="Q29" s="140" t="s">
        <v>187</v>
      </c>
    </row>
    <row r="30" spans="1:17" ht="14.4" customHeight="1" x14ac:dyDescent="0.3">
      <c r="A30" s="22" t="s">
        <v>75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3.4584595208887258E-322</v>
      </c>
      <c r="Q30" s="140">
        <v>0</v>
      </c>
    </row>
    <row r="31" spans="1:17" ht="14.4" customHeight="1" thickBot="1" x14ac:dyDescent="0.35">
      <c r="A31" s="25" t="s">
        <v>76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1.7292297604443629E-322</v>
      </c>
      <c r="Q31" s="142" t="s">
        <v>187</v>
      </c>
    </row>
    <row r="32" spans="1:17" ht="14.4" customHeight="1" x14ac:dyDescent="0.3">
      <c r="A32" s="201" t="s">
        <v>77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1:17" ht="14.4" customHeight="1" x14ac:dyDescent="0.3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1:17" ht="14.4" customHeight="1" x14ac:dyDescent="0.3">
      <c r="A34" s="201" t="s">
        <v>78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  <row r="35" spans="1:17" ht="14.4" customHeight="1" x14ac:dyDescent="0.3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95"/>
      <c r="Q36" s="195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196" t="s">
        <v>79</v>
      </c>
      <c r="B1" s="196"/>
      <c r="C1" s="196"/>
      <c r="D1" s="196"/>
      <c r="E1" s="196"/>
      <c r="F1" s="196"/>
      <c r="G1" s="196"/>
      <c r="H1" s="202"/>
      <c r="I1" s="202"/>
      <c r="J1" s="202"/>
      <c r="K1" s="202"/>
    </row>
    <row r="2" spans="1:11" s="81" customFormat="1" ht="14.4" customHeight="1" thickBot="1" x14ac:dyDescent="0.35">
      <c r="A2" s="262" t="s">
        <v>186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16"/>
      <c r="B3" s="197" t="s">
        <v>80</v>
      </c>
      <c r="C3" s="198"/>
      <c r="D3" s="198"/>
      <c r="E3" s="198"/>
      <c r="F3" s="205" t="s">
        <v>81</v>
      </c>
      <c r="G3" s="198"/>
      <c r="H3" s="198"/>
      <c r="I3" s="198"/>
      <c r="J3" s="198"/>
      <c r="K3" s="206"/>
    </row>
    <row r="4" spans="1:11" ht="14.4" customHeight="1" x14ac:dyDescent="0.3">
      <c r="A4" s="117"/>
      <c r="B4" s="203"/>
      <c r="C4" s="204"/>
      <c r="D4" s="204"/>
      <c r="E4" s="204"/>
      <c r="F4" s="207" t="s">
        <v>126</v>
      </c>
      <c r="G4" s="209" t="s">
        <v>82</v>
      </c>
      <c r="H4" s="59" t="s">
        <v>176</v>
      </c>
      <c r="I4" s="207" t="s">
        <v>83</v>
      </c>
      <c r="J4" s="209" t="s">
        <v>84</v>
      </c>
      <c r="K4" s="210" t="s">
        <v>85</v>
      </c>
    </row>
    <row r="5" spans="1:11" ht="42" thickBot="1" x14ac:dyDescent="0.35">
      <c r="A5" s="118"/>
      <c r="B5" s="30" t="s">
        <v>127</v>
      </c>
      <c r="C5" s="31" t="s">
        <v>86</v>
      </c>
      <c r="D5" s="32" t="s">
        <v>87</v>
      </c>
      <c r="E5" s="32" t="s">
        <v>88</v>
      </c>
      <c r="F5" s="208"/>
      <c r="G5" s="208"/>
      <c r="H5" s="31" t="s">
        <v>89</v>
      </c>
      <c r="I5" s="208"/>
      <c r="J5" s="208"/>
      <c r="K5" s="211"/>
    </row>
    <row r="6" spans="1:11" ht="14.4" customHeight="1" thickBot="1" x14ac:dyDescent="0.35">
      <c r="A6" s="281" t="s">
        <v>189</v>
      </c>
      <c r="B6" s="263">
        <v>9100.5237220469098</v>
      </c>
      <c r="C6" s="263">
        <v>9375.9739399999908</v>
      </c>
      <c r="D6" s="264">
        <v>275.450217953079</v>
      </c>
      <c r="E6" s="265">
        <v>1.0302675127680001</v>
      </c>
      <c r="F6" s="263">
        <v>9055.7812320805897</v>
      </c>
      <c r="G6" s="264">
        <v>5282.53905204701</v>
      </c>
      <c r="H6" s="266">
        <v>853.09378000000004</v>
      </c>
      <c r="I6" s="263">
        <v>5234.4652800000003</v>
      </c>
      <c r="J6" s="264">
        <v>-48.073772047010998</v>
      </c>
      <c r="K6" s="267">
        <v>0.578024705528</v>
      </c>
    </row>
    <row r="7" spans="1:11" ht="14.4" customHeight="1" thickBot="1" x14ac:dyDescent="0.35">
      <c r="A7" s="282" t="s">
        <v>190</v>
      </c>
      <c r="B7" s="263">
        <v>2520.8697082155099</v>
      </c>
      <c r="C7" s="263">
        <v>2372.3068199999998</v>
      </c>
      <c r="D7" s="264">
        <v>-148.562888215508</v>
      </c>
      <c r="E7" s="265">
        <v>0.94106681208800003</v>
      </c>
      <c r="F7" s="263">
        <v>2451.1184094345699</v>
      </c>
      <c r="G7" s="264">
        <v>1429.8190721701701</v>
      </c>
      <c r="H7" s="266">
        <v>122.28614</v>
      </c>
      <c r="I7" s="263">
        <v>1197.3677399999999</v>
      </c>
      <c r="J7" s="264">
        <v>-232.451332170169</v>
      </c>
      <c r="K7" s="267">
        <v>0.48849853005499999</v>
      </c>
    </row>
    <row r="8" spans="1:11" ht="14.4" customHeight="1" thickBot="1" x14ac:dyDescent="0.35">
      <c r="A8" s="283" t="s">
        <v>191</v>
      </c>
      <c r="B8" s="263">
        <v>1233.5090057289899</v>
      </c>
      <c r="C8" s="263">
        <v>1110.9178199999999</v>
      </c>
      <c r="D8" s="264">
        <v>-122.59118572899099</v>
      </c>
      <c r="E8" s="265">
        <v>0.900615897281</v>
      </c>
      <c r="F8" s="263">
        <v>1167.75682768099</v>
      </c>
      <c r="G8" s="264">
        <v>681.19148281391301</v>
      </c>
      <c r="H8" s="266">
        <v>49.368139999999997</v>
      </c>
      <c r="I8" s="263">
        <v>471.27474000000001</v>
      </c>
      <c r="J8" s="264">
        <v>-209.916742813914</v>
      </c>
      <c r="K8" s="267">
        <v>0.40357266926500002</v>
      </c>
    </row>
    <row r="9" spans="1:11" ht="14.4" customHeight="1" thickBot="1" x14ac:dyDescent="0.35">
      <c r="A9" s="284" t="s">
        <v>192</v>
      </c>
      <c r="B9" s="268">
        <v>748.06727495800101</v>
      </c>
      <c r="C9" s="268">
        <v>696.33268999999996</v>
      </c>
      <c r="D9" s="269">
        <v>-51.734584958001001</v>
      </c>
      <c r="E9" s="270">
        <v>0.930842336391</v>
      </c>
      <c r="F9" s="268">
        <v>1004.85308138937</v>
      </c>
      <c r="G9" s="269">
        <v>586.16429747713505</v>
      </c>
      <c r="H9" s="271">
        <v>37.337780000000002</v>
      </c>
      <c r="I9" s="268">
        <v>387.81515999999999</v>
      </c>
      <c r="J9" s="269">
        <v>-198.349137477135</v>
      </c>
      <c r="K9" s="272">
        <v>0.38594215132800003</v>
      </c>
    </row>
    <row r="10" spans="1:11" ht="14.4" customHeight="1" thickBot="1" x14ac:dyDescent="0.35">
      <c r="A10" s="285" t="s">
        <v>193</v>
      </c>
      <c r="B10" s="263">
        <v>746.06723507842605</v>
      </c>
      <c r="C10" s="263">
        <v>694.03599999999994</v>
      </c>
      <c r="D10" s="264">
        <v>-52.031235078426</v>
      </c>
      <c r="E10" s="265">
        <v>0.93025932163699998</v>
      </c>
      <c r="F10" s="263">
        <v>1002.86531696445</v>
      </c>
      <c r="G10" s="264">
        <v>585.00476822926396</v>
      </c>
      <c r="H10" s="266">
        <v>37.337780000000002</v>
      </c>
      <c r="I10" s="263">
        <v>387.77769000000001</v>
      </c>
      <c r="J10" s="264">
        <v>-197.22707822926401</v>
      </c>
      <c r="K10" s="267">
        <v>0.386669758581</v>
      </c>
    </row>
    <row r="11" spans="1:11" ht="14.4" customHeight="1" thickBot="1" x14ac:dyDescent="0.35">
      <c r="A11" s="285" t="s">
        <v>194</v>
      </c>
      <c r="B11" s="263">
        <v>4.9406564584124654E-324</v>
      </c>
      <c r="C11" s="263">
        <v>1.3482099999999999</v>
      </c>
      <c r="D11" s="264">
        <v>1.3482099999999999</v>
      </c>
      <c r="E11" s="273" t="s">
        <v>195</v>
      </c>
      <c r="F11" s="263">
        <v>1.000010671733</v>
      </c>
      <c r="G11" s="264">
        <v>0.58333955851099994</v>
      </c>
      <c r="H11" s="266">
        <v>4.9406564584124654E-324</v>
      </c>
      <c r="I11" s="263">
        <v>3.7470000000000003E-2</v>
      </c>
      <c r="J11" s="264">
        <v>-0.54586955851100005</v>
      </c>
      <c r="K11" s="267">
        <v>3.7469600133999997E-2</v>
      </c>
    </row>
    <row r="12" spans="1:11" ht="14.4" customHeight="1" thickBot="1" x14ac:dyDescent="0.35">
      <c r="A12" s="285" t="s">
        <v>196</v>
      </c>
      <c r="B12" s="263">
        <v>2.0000398795750001</v>
      </c>
      <c r="C12" s="263">
        <v>0.94847999999999999</v>
      </c>
      <c r="D12" s="264">
        <v>-1.0515598795750001</v>
      </c>
      <c r="E12" s="265">
        <v>0.47423054394300002</v>
      </c>
      <c r="F12" s="263">
        <v>0.98775375318799996</v>
      </c>
      <c r="G12" s="264">
        <v>0.57618968936000003</v>
      </c>
      <c r="H12" s="266">
        <v>4.9406564584124654E-324</v>
      </c>
      <c r="I12" s="263">
        <v>3.4584595208887258E-323</v>
      </c>
      <c r="J12" s="264">
        <v>-0.57618968936000003</v>
      </c>
      <c r="K12" s="267">
        <v>3.4584595208887258E-323</v>
      </c>
    </row>
    <row r="13" spans="1:11" ht="14.4" customHeight="1" thickBot="1" x14ac:dyDescent="0.35">
      <c r="A13" s="284" t="s">
        <v>197</v>
      </c>
      <c r="B13" s="268">
        <v>78.773395256962004</v>
      </c>
      <c r="C13" s="268">
        <v>83.330770000000001</v>
      </c>
      <c r="D13" s="269">
        <v>4.5573747430370002</v>
      </c>
      <c r="E13" s="270">
        <v>1.0578542378189999</v>
      </c>
      <c r="F13" s="268">
        <v>86.581227384355998</v>
      </c>
      <c r="G13" s="269">
        <v>50.505715974208002</v>
      </c>
      <c r="H13" s="271">
        <v>4.5732400000000002</v>
      </c>
      <c r="I13" s="268">
        <v>37.25412</v>
      </c>
      <c r="J13" s="269">
        <v>-13.251595974208</v>
      </c>
      <c r="K13" s="272">
        <v>0.430279416513</v>
      </c>
    </row>
    <row r="14" spans="1:11" ht="14.4" customHeight="1" thickBot="1" x14ac:dyDescent="0.35">
      <c r="A14" s="285" t="s">
        <v>198</v>
      </c>
      <c r="B14" s="263">
        <v>4.9406564584124654E-324</v>
      </c>
      <c r="C14" s="263">
        <v>0.43775999999999998</v>
      </c>
      <c r="D14" s="264">
        <v>0.43775999999999998</v>
      </c>
      <c r="E14" s="273" t="s">
        <v>195</v>
      </c>
      <c r="F14" s="263">
        <v>5</v>
      </c>
      <c r="G14" s="264">
        <v>2.9166666666659999</v>
      </c>
      <c r="H14" s="266">
        <v>1.13256</v>
      </c>
      <c r="I14" s="263">
        <v>5.6795299999999997</v>
      </c>
      <c r="J14" s="264">
        <v>2.7628633333330002</v>
      </c>
      <c r="K14" s="267">
        <v>1.1359060000000001</v>
      </c>
    </row>
    <row r="15" spans="1:11" ht="14.4" customHeight="1" thickBot="1" x14ac:dyDescent="0.35">
      <c r="A15" s="285" t="s">
        <v>199</v>
      </c>
      <c r="B15" s="263">
        <v>5.5234796674239997</v>
      </c>
      <c r="C15" s="263">
        <v>3.1672500000000001</v>
      </c>
      <c r="D15" s="264">
        <v>-2.356229667424</v>
      </c>
      <c r="E15" s="265">
        <v>0.57341570725400004</v>
      </c>
      <c r="F15" s="263">
        <v>3.0494912279399999</v>
      </c>
      <c r="G15" s="264">
        <v>1.778869882965</v>
      </c>
      <c r="H15" s="266">
        <v>5.2080000000000001E-2</v>
      </c>
      <c r="I15" s="263">
        <v>0.78044999999999998</v>
      </c>
      <c r="J15" s="264">
        <v>-0.99841988296499995</v>
      </c>
      <c r="K15" s="267">
        <v>0.255927937371</v>
      </c>
    </row>
    <row r="16" spans="1:11" ht="14.4" customHeight="1" thickBot="1" x14ac:dyDescent="0.35">
      <c r="A16" s="285" t="s">
        <v>200</v>
      </c>
      <c r="B16" s="263">
        <v>33.999967952821997</v>
      </c>
      <c r="C16" s="263">
        <v>40.242759999999997</v>
      </c>
      <c r="D16" s="264">
        <v>6.2427920471769998</v>
      </c>
      <c r="E16" s="265">
        <v>1.183611703865</v>
      </c>
      <c r="F16" s="263">
        <v>32.914959169917999</v>
      </c>
      <c r="G16" s="264">
        <v>19.200392849119002</v>
      </c>
      <c r="H16" s="266">
        <v>1.5025999999999999</v>
      </c>
      <c r="I16" s="263">
        <v>11.985139999999999</v>
      </c>
      <c r="J16" s="264">
        <v>-7.2152528491189996</v>
      </c>
      <c r="K16" s="267">
        <v>0.364124407328</v>
      </c>
    </row>
    <row r="17" spans="1:11" ht="14.4" customHeight="1" thickBot="1" x14ac:dyDescent="0.35">
      <c r="A17" s="285" t="s">
        <v>201</v>
      </c>
      <c r="B17" s="263">
        <v>35.249987877556997</v>
      </c>
      <c r="C17" s="263">
        <v>34.643000000000001</v>
      </c>
      <c r="D17" s="264">
        <v>-0.60698787755700001</v>
      </c>
      <c r="E17" s="265">
        <v>0.98278047982100003</v>
      </c>
      <c r="F17" s="263">
        <v>40.666712446882002</v>
      </c>
      <c r="G17" s="264">
        <v>23.722248927347</v>
      </c>
      <c r="H17" s="266">
        <v>1.6339999999999999</v>
      </c>
      <c r="I17" s="263">
        <v>16.872</v>
      </c>
      <c r="J17" s="264">
        <v>-6.8502489273469997</v>
      </c>
      <c r="K17" s="267">
        <v>0.41488477884800001</v>
      </c>
    </row>
    <row r="18" spans="1:11" ht="14.4" customHeight="1" thickBot="1" x14ac:dyDescent="0.35">
      <c r="A18" s="285" t="s">
        <v>202</v>
      </c>
      <c r="B18" s="263">
        <v>2.0000398795750001</v>
      </c>
      <c r="C18" s="263">
        <v>2.1070000000000002</v>
      </c>
      <c r="D18" s="264">
        <v>0.10696012042399999</v>
      </c>
      <c r="E18" s="265">
        <v>1.0534789938519999</v>
      </c>
      <c r="F18" s="263">
        <v>3</v>
      </c>
      <c r="G18" s="264">
        <v>1.75</v>
      </c>
      <c r="H18" s="266">
        <v>0.03</v>
      </c>
      <c r="I18" s="263">
        <v>0.55400000000000005</v>
      </c>
      <c r="J18" s="264">
        <v>-1.196</v>
      </c>
      <c r="K18" s="267">
        <v>0.18466666666600001</v>
      </c>
    </row>
    <row r="19" spans="1:11" ht="14.4" customHeight="1" thickBot="1" x14ac:dyDescent="0.35">
      <c r="A19" s="285" t="s">
        <v>203</v>
      </c>
      <c r="B19" s="263">
        <v>1.9999198795819999</v>
      </c>
      <c r="C19" s="263">
        <v>2.7330000000000001</v>
      </c>
      <c r="D19" s="264">
        <v>0.73308012041699999</v>
      </c>
      <c r="E19" s="265">
        <v>1.366554744468</v>
      </c>
      <c r="F19" s="263">
        <v>1.950064539615</v>
      </c>
      <c r="G19" s="264">
        <v>1.137537648108</v>
      </c>
      <c r="H19" s="266">
        <v>0.222</v>
      </c>
      <c r="I19" s="263">
        <v>1.383</v>
      </c>
      <c r="J19" s="264">
        <v>0.24546235189099999</v>
      </c>
      <c r="K19" s="267">
        <v>0.70920729642699998</v>
      </c>
    </row>
    <row r="20" spans="1:11" ht="14.4" customHeight="1" thickBot="1" x14ac:dyDescent="0.35">
      <c r="A20" s="284" t="s">
        <v>204</v>
      </c>
      <c r="B20" s="268">
        <v>302.99998175602002</v>
      </c>
      <c r="C20" s="268">
        <v>247.53497999999999</v>
      </c>
      <c r="D20" s="269">
        <v>-55.465001756018999</v>
      </c>
      <c r="E20" s="270">
        <v>0.816947177902</v>
      </c>
      <c r="F20" s="268">
        <v>0</v>
      </c>
      <c r="G20" s="269">
        <v>0</v>
      </c>
      <c r="H20" s="271">
        <v>4.9406564584124654E-324</v>
      </c>
      <c r="I20" s="268">
        <v>3.4584595208887258E-323</v>
      </c>
      <c r="J20" s="269">
        <v>3.4584595208887258E-323</v>
      </c>
      <c r="K20" s="274" t="s">
        <v>187</v>
      </c>
    </row>
    <row r="21" spans="1:11" ht="14.4" customHeight="1" thickBot="1" x14ac:dyDescent="0.35">
      <c r="A21" s="285" t="s">
        <v>205</v>
      </c>
      <c r="B21" s="263">
        <v>266.99998392362102</v>
      </c>
      <c r="C21" s="263">
        <v>235.26392000000001</v>
      </c>
      <c r="D21" s="264">
        <v>-31.736063923621</v>
      </c>
      <c r="E21" s="265">
        <v>0.88113833020700005</v>
      </c>
      <c r="F21" s="263">
        <v>0</v>
      </c>
      <c r="G21" s="264">
        <v>0</v>
      </c>
      <c r="H21" s="266">
        <v>4.9406564584124654E-324</v>
      </c>
      <c r="I21" s="263">
        <v>3.4584595208887258E-323</v>
      </c>
      <c r="J21" s="264">
        <v>3.4584595208887258E-323</v>
      </c>
      <c r="K21" s="275" t="s">
        <v>187</v>
      </c>
    </row>
    <row r="22" spans="1:11" ht="14.4" customHeight="1" thickBot="1" x14ac:dyDescent="0.35">
      <c r="A22" s="285" t="s">
        <v>206</v>
      </c>
      <c r="B22" s="263">
        <v>35.999997832398002</v>
      </c>
      <c r="C22" s="263">
        <v>12.144869999999999</v>
      </c>
      <c r="D22" s="264">
        <v>-23.855127832398001</v>
      </c>
      <c r="E22" s="265">
        <v>0.337357520312</v>
      </c>
      <c r="F22" s="263">
        <v>0</v>
      </c>
      <c r="G22" s="264">
        <v>0</v>
      </c>
      <c r="H22" s="266">
        <v>4.9406564584124654E-324</v>
      </c>
      <c r="I22" s="263">
        <v>3.4584595208887258E-323</v>
      </c>
      <c r="J22" s="264">
        <v>3.4584595208887258E-323</v>
      </c>
      <c r="K22" s="275" t="s">
        <v>187</v>
      </c>
    </row>
    <row r="23" spans="1:11" ht="14.4" customHeight="1" thickBot="1" x14ac:dyDescent="0.35">
      <c r="A23" s="285" t="s">
        <v>207</v>
      </c>
      <c r="B23" s="263">
        <v>4.9406564584124654E-324</v>
      </c>
      <c r="C23" s="263">
        <v>0.12619</v>
      </c>
      <c r="D23" s="264">
        <v>0.12619</v>
      </c>
      <c r="E23" s="273" t="s">
        <v>195</v>
      </c>
      <c r="F23" s="263">
        <v>0</v>
      </c>
      <c r="G23" s="264">
        <v>0</v>
      </c>
      <c r="H23" s="266">
        <v>4.9406564584124654E-324</v>
      </c>
      <c r="I23" s="263">
        <v>3.4584595208887258E-323</v>
      </c>
      <c r="J23" s="264">
        <v>3.4584595208887258E-323</v>
      </c>
      <c r="K23" s="275" t="s">
        <v>187</v>
      </c>
    </row>
    <row r="24" spans="1:11" ht="14.4" customHeight="1" thickBot="1" x14ac:dyDescent="0.35">
      <c r="A24" s="284" t="s">
        <v>208</v>
      </c>
      <c r="B24" s="268">
        <v>87.555834728161003</v>
      </c>
      <c r="C24" s="268">
        <v>76.488460000000003</v>
      </c>
      <c r="D24" s="269">
        <v>-11.067374728161001</v>
      </c>
      <c r="E24" s="270">
        <v>0.87359637695699999</v>
      </c>
      <c r="F24" s="268">
        <v>69.682502571588003</v>
      </c>
      <c r="G24" s="269">
        <v>40.648126500092999</v>
      </c>
      <c r="H24" s="271">
        <v>6.6151099999999996</v>
      </c>
      <c r="I24" s="268">
        <v>42.437869999999997</v>
      </c>
      <c r="J24" s="269">
        <v>1.789743499906</v>
      </c>
      <c r="K24" s="272">
        <v>0.60901759313799997</v>
      </c>
    </row>
    <row r="25" spans="1:11" ht="14.4" customHeight="1" thickBot="1" x14ac:dyDescent="0.35">
      <c r="A25" s="285" t="s">
        <v>209</v>
      </c>
      <c r="B25" s="263">
        <v>8.9999994580989995</v>
      </c>
      <c r="C25" s="263">
        <v>4.7443400000000002</v>
      </c>
      <c r="D25" s="264">
        <v>-4.2556594580990001</v>
      </c>
      <c r="E25" s="265">
        <v>0.52714892062899998</v>
      </c>
      <c r="F25" s="263">
        <v>4.5875915536500003</v>
      </c>
      <c r="G25" s="264">
        <v>2.6760950729630002</v>
      </c>
      <c r="H25" s="266">
        <v>0.97</v>
      </c>
      <c r="I25" s="263">
        <v>0.97</v>
      </c>
      <c r="J25" s="264">
        <v>-1.706095072963</v>
      </c>
      <c r="K25" s="267">
        <v>0.21143992194</v>
      </c>
    </row>
    <row r="26" spans="1:11" ht="14.4" customHeight="1" thickBot="1" x14ac:dyDescent="0.35">
      <c r="A26" s="285" t="s">
        <v>210</v>
      </c>
      <c r="B26" s="263">
        <v>2.0000398795750001</v>
      </c>
      <c r="C26" s="263">
        <v>0.23166999999999999</v>
      </c>
      <c r="D26" s="264">
        <v>-1.768369879575</v>
      </c>
      <c r="E26" s="265">
        <v>0.11583269032</v>
      </c>
      <c r="F26" s="263">
        <v>0</v>
      </c>
      <c r="G26" s="264">
        <v>0</v>
      </c>
      <c r="H26" s="266">
        <v>1.391E-2</v>
      </c>
      <c r="I26" s="263">
        <v>7.7969999999999998E-2</v>
      </c>
      <c r="J26" s="264">
        <v>7.7969999999999998E-2</v>
      </c>
      <c r="K26" s="275" t="s">
        <v>187</v>
      </c>
    </row>
    <row r="27" spans="1:11" ht="14.4" customHeight="1" thickBot="1" x14ac:dyDescent="0.35">
      <c r="A27" s="285" t="s">
        <v>211</v>
      </c>
      <c r="B27" s="263">
        <v>13.000079217250001</v>
      </c>
      <c r="C27" s="263">
        <v>12.210760000000001</v>
      </c>
      <c r="D27" s="264">
        <v>-0.78931921724999998</v>
      </c>
      <c r="E27" s="265">
        <v>0.93928350711800002</v>
      </c>
      <c r="F27" s="263">
        <v>8.9995435723420005</v>
      </c>
      <c r="G27" s="264">
        <v>5.2497337505330002</v>
      </c>
      <c r="H27" s="266">
        <v>0.11082</v>
      </c>
      <c r="I27" s="263">
        <v>7.1719600000000003</v>
      </c>
      <c r="J27" s="264">
        <v>1.9222262494660001</v>
      </c>
      <c r="K27" s="267">
        <v>0.79692485983799999</v>
      </c>
    </row>
    <row r="28" spans="1:11" ht="14.4" customHeight="1" thickBot="1" x14ac:dyDescent="0.35">
      <c r="A28" s="285" t="s">
        <v>212</v>
      </c>
      <c r="B28" s="263">
        <v>33.999957952823003</v>
      </c>
      <c r="C28" s="263">
        <v>28.81531</v>
      </c>
      <c r="D28" s="264">
        <v>-5.1846479528230001</v>
      </c>
      <c r="E28" s="265">
        <v>0.847510165747</v>
      </c>
      <c r="F28" s="263">
        <v>28.85466852291</v>
      </c>
      <c r="G28" s="264">
        <v>16.831889971696999</v>
      </c>
      <c r="H28" s="266">
        <v>2.6035200000000001</v>
      </c>
      <c r="I28" s="263">
        <v>16.019739999999999</v>
      </c>
      <c r="J28" s="264">
        <v>-0.81214997169699998</v>
      </c>
      <c r="K28" s="267">
        <v>0.55518710905500002</v>
      </c>
    </row>
    <row r="29" spans="1:11" ht="14.4" customHeight="1" thickBot="1" x14ac:dyDescent="0.35">
      <c r="A29" s="285" t="s">
        <v>213</v>
      </c>
      <c r="B29" s="263">
        <v>5.555639665488</v>
      </c>
      <c r="C29" s="263">
        <v>1.7777799999999999</v>
      </c>
      <c r="D29" s="264">
        <v>-3.7778596654880001</v>
      </c>
      <c r="E29" s="265">
        <v>0.31999555533500001</v>
      </c>
      <c r="F29" s="263">
        <v>1.7337157986730001</v>
      </c>
      <c r="G29" s="264">
        <v>1.0113342158930001</v>
      </c>
      <c r="H29" s="266">
        <v>4.9406564584124654E-324</v>
      </c>
      <c r="I29" s="263">
        <v>0.40196999999999999</v>
      </c>
      <c r="J29" s="264">
        <v>-0.60936421589300005</v>
      </c>
      <c r="K29" s="267">
        <v>0.23185460979600001</v>
      </c>
    </row>
    <row r="30" spans="1:11" ht="14.4" customHeight="1" thickBot="1" x14ac:dyDescent="0.35">
      <c r="A30" s="285" t="s">
        <v>214</v>
      </c>
      <c r="B30" s="263">
        <v>24.000118554924999</v>
      </c>
      <c r="C30" s="263">
        <v>28.708600000000001</v>
      </c>
      <c r="D30" s="264">
        <v>4.7084814450739998</v>
      </c>
      <c r="E30" s="265">
        <v>1.196185757761</v>
      </c>
      <c r="F30" s="263">
        <v>25.506983124009999</v>
      </c>
      <c r="G30" s="264">
        <v>14.879073489005</v>
      </c>
      <c r="H30" s="266">
        <v>2.6212900000000001</v>
      </c>
      <c r="I30" s="263">
        <v>16.090050000000002</v>
      </c>
      <c r="J30" s="264">
        <v>1.2109765109940001</v>
      </c>
      <c r="K30" s="267">
        <v>0.63080960699099997</v>
      </c>
    </row>
    <row r="31" spans="1:11" ht="14.4" customHeight="1" thickBot="1" x14ac:dyDescent="0.35">
      <c r="A31" s="285" t="s">
        <v>215</v>
      </c>
      <c r="B31" s="263">
        <v>4.9406564584124654E-324</v>
      </c>
      <c r="C31" s="263">
        <v>4.9406564584124654E-324</v>
      </c>
      <c r="D31" s="264">
        <v>0</v>
      </c>
      <c r="E31" s="265">
        <v>1</v>
      </c>
      <c r="F31" s="263">
        <v>4.9406564584124654E-324</v>
      </c>
      <c r="G31" s="264">
        <v>0</v>
      </c>
      <c r="H31" s="266">
        <v>0.29557</v>
      </c>
      <c r="I31" s="263">
        <v>1.70618</v>
      </c>
      <c r="J31" s="264">
        <v>1.70618</v>
      </c>
      <c r="K31" s="275" t="s">
        <v>195</v>
      </c>
    </row>
    <row r="32" spans="1:11" ht="14.4" customHeight="1" thickBot="1" x14ac:dyDescent="0.35">
      <c r="A32" s="284" t="s">
        <v>216</v>
      </c>
      <c r="B32" s="268">
        <v>5.1464396901259999</v>
      </c>
      <c r="C32" s="268">
        <v>1.2531600000000001</v>
      </c>
      <c r="D32" s="269">
        <v>-3.8932796901260001</v>
      </c>
      <c r="E32" s="270">
        <v>0.243500376076</v>
      </c>
      <c r="F32" s="268">
        <v>1.283560915734</v>
      </c>
      <c r="G32" s="269">
        <v>0.74874386751099997</v>
      </c>
      <c r="H32" s="271">
        <v>0.66849999999999998</v>
      </c>
      <c r="I32" s="268">
        <v>2.6461999999999999</v>
      </c>
      <c r="J32" s="269">
        <v>1.8974561324879999</v>
      </c>
      <c r="K32" s="272">
        <v>2.0616084266520001</v>
      </c>
    </row>
    <row r="33" spans="1:11" ht="14.4" customHeight="1" thickBot="1" x14ac:dyDescent="0.35">
      <c r="A33" s="285" t="s">
        <v>217</v>
      </c>
      <c r="B33" s="263">
        <v>4.9406564584124654E-324</v>
      </c>
      <c r="C33" s="263">
        <v>1.0416000000000001</v>
      </c>
      <c r="D33" s="264">
        <v>1.0416000000000001</v>
      </c>
      <c r="E33" s="273" t="s">
        <v>195</v>
      </c>
      <c r="F33" s="263">
        <v>1.062565018266</v>
      </c>
      <c r="G33" s="264">
        <v>0.61982959398799997</v>
      </c>
      <c r="H33" s="266">
        <v>4.9406564584124654E-324</v>
      </c>
      <c r="I33" s="263">
        <v>3.4584595208887258E-323</v>
      </c>
      <c r="J33" s="264">
        <v>-0.61982959398799997</v>
      </c>
      <c r="K33" s="267">
        <v>3.4584595208887258E-323</v>
      </c>
    </row>
    <row r="34" spans="1:11" ht="14.4" customHeight="1" thickBot="1" x14ac:dyDescent="0.35">
      <c r="A34" s="285" t="s">
        <v>218</v>
      </c>
      <c r="B34" s="263">
        <v>3.1463998105509998</v>
      </c>
      <c r="C34" s="263">
        <v>0.21156</v>
      </c>
      <c r="D34" s="264">
        <v>-2.9348398105509999</v>
      </c>
      <c r="E34" s="265">
        <v>6.7238753095000006E-2</v>
      </c>
      <c r="F34" s="263">
        <v>0.220995897468</v>
      </c>
      <c r="G34" s="264">
        <v>0.128914273523</v>
      </c>
      <c r="H34" s="266">
        <v>0.66849999999999998</v>
      </c>
      <c r="I34" s="263">
        <v>2.6461999999999999</v>
      </c>
      <c r="J34" s="264">
        <v>2.517285726476</v>
      </c>
      <c r="K34" s="267">
        <v>11.973977934941001</v>
      </c>
    </row>
    <row r="35" spans="1:11" ht="14.4" customHeight="1" thickBot="1" x14ac:dyDescent="0.35">
      <c r="A35" s="284" t="s">
        <v>219</v>
      </c>
      <c r="B35" s="268">
        <v>10.966079339719</v>
      </c>
      <c r="C35" s="268">
        <v>5.97776</v>
      </c>
      <c r="D35" s="269">
        <v>-4.9883193397190002</v>
      </c>
      <c r="E35" s="270">
        <v>0.54511369239700003</v>
      </c>
      <c r="F35" s="268">
        <v>5.3564554199399996</v>
      </c>
      <c r="G35" s="269">
        <v>3.1245989949649999</v>
      </c>
      <c r="H35" s="271">
        <v>0.17351</v>
      </c>
      <c r="I35" s="268">
        <v>1.1213900000000001</v>
      </c>
      <c r="J35" s="269">
        <v>-2.003208994965</v>
      </c>
      <c r="K35" s="272">
        <v>0.20935299784700001</v>
      </c>
    </row>
    <row r="36" spans="1:11" ht="14.4" customHeight="1" thickBot="1" x14ac:dyDescent="0.35">
      <c r="A36" s="285" t="s">
        <v>220</v>
      </c>
      <c r="B36" s="263">
        <v>6.9999595785239999</v>
      </c>
      <c r="C36" s="263">
        <v>3.4056700000000002</v>
      </c>
      <c r="D36" s="264">
        <v>-3.5942895785240001</v>
      </c>
      <c r="E36" s="265">
        <v>0.48652709516300002</v>
      </c>
      <c r="F36" s="263">
        <v>2.8052947837329998</v>
      </c>
      <c r="G36" s="264">
        <v>1.6364219571780001</v>
      </c>
      <c r="H36" s="266">
        <v>4.9406564584124654E-324</v>
      </c>
      <c r="I36" s="263">
        <v>7.8859999998999994E-2</v>
      </c>
      <c r="J36" s="264">
        <v>-1.5575619571779999</v>
      </c>
      <c r="K36" s="267">
        <v>2.8111127735000001E-2</v>
      </c>
    </row>
    <row r="37" spans="1:11" ht="14.4" customHeight="1" thickBot="1" x14ac:dyDescent="0.35">
      <c r="A37" s="285" t="s">
        <v>221</v>
      </c>
      <c r="B37" s="263">
        <v>2.9661598214040001</v>
      </c>
      <c r="C37" s="263">
        <v>2.5720900000000002</v>
      </c>
      <c r="D37" s="264">
        <v>-0.39406982140399999</v>
      </c>
      <c r="E37" s="265">
        <v>0.86714477805199996</v>
      </c>
      <c r="F37" s="263">
        <v>2.5511606362060002</v>
      </c>
      <c r="G37" s="264">
        <v>1.4881770377870001</v>
      </c>
      <c r="H37" s="266">
        <v>0.17351</v>
      </c>
      <c r="I37" s="263">
        <v>1.04253</v>
      </c>
      <c r="J37" s="264">
        <v>-0.44564703778699999</v>
      </c>
      <c r="K37" s="267">
        <v>0.40864929679599998</v>
      </c>
    </row>
    <row r="38" spans="1:11" ht="14.4" customHeight="1" thickBot="1" x14ac:dyDescent="0.35">
      <c r="A38" s="283" t="s">
        <v>59</v>
      </c>
      <c r="B38" s="263">
        <v>1287.36070248652</v>
      </c>
      <c r="C38" s="263">
        <v>1261.3889999999999</v>
      </c>
      <c r="D38" s="264">
        <v>-25.971702486518002</v>
      </c>
      <c r="E38" s="265">
        <v>0.97982562118200001</v>
      </c>
      <c r="F38" s="263">
        <v>1283.3615817535799</v>
      </c>
      <c r="G38" s="264">
        <v>748.62758935625504</v>
      </c>
      <c r="H38" s="266">
        <v>72.918000000000006</v>
      </c>
      <c r="I38" s="263">
        <v>726.09299999999996</v>
      </c>
      <c r="J38" s="264">
        <v>-22.534589356255001</v>
      </c>
      <c r="K38" s="267">
        <v>0.56577429956000003</v>
      </c>
    </row>
    <row r="39" spans="1:11" ht="14.4" customHeight="1" thickBot="1" x14ac:dyDescent="0.35">
      <c r="A39" s="284" t="s">
        <v>222</v>
      </c>
      <c r="B39" s="268">
        <v>1287.36070248652</v>
      </c>
      <c r="C39" s="268">
        <v>1261.3889999999999</v>
      </c>
      <c r="D39" s="269">
        <v>-25.971702486518002</v>
      </c>
      <c r="E39" s="270">
        <v>0.97982562118200001</v>
      </c>
      <c r="F39" s="268">
        <v>1283.3615817535799</v>
      </c>
      <c r="G39" s="269">
        <v>748.62758935625504</v>
      </c>
      <c r="H39" s="271">
        <v>72.918000000000006</v>
      </c>
      <c r="I39" s="268">
        <v>726.09299999999996</v>
      </c>
      <c r="J39" s="269">
        <v>-22.534589356255001</v>
      </c>
      <c r="K39" s="272">
        <v>0.56577429956000003</v>
      </c>
    </row>
    <row r="40" spans="1:11" ht="14.4" customHeight="1" thickBot="1" x14ac:dyDescent="0.35">
      <c r="A40" s="285" t="s">
        <v>223</v>
      </c>
      <c r="B40" s="263">
        <v>366.36357794082397</v>
      </c>
      <c r="C40" s="263">
        <v>403.74299999999999</v>
      </c>
      <c r="D40" s="264">
        <v>37.379422059174999</v>
      </c>
      <c r="E40" s="265">
        <v>1.102028215439</v>
      </c>
      <c r="F40" s="263">
        <v>407.91152092024498</v>
      </c>
      <c r="G40" s="264">
        <v>237.94838720347599</v>
      </c>
      <c r="H40" s="266">
        <v>38.933999999999997</v>
      </c>
      <c r="I40" s="263">
        <v>245.596</v>
      </c>
      <c r="J40" s="264">
        <v>7.6476127965230001</v>
      </c>
      <c r="K40" s="267">
        <v>0.60208154809100001</v>
      </c>
    </row>
    <row r="41" spans="1:11" ht="14.4" customHeight="1" thickBot="1" x14ac:dyDescent="0.35">
      <c r="A41" s="285" t="s">
        <v>224</v>
      </c>
      <c r="B41" s="263">
        <v>105.00011367782101</v>
      </c>
      <c r="C41" s="263">
        <v>119.27500000000001</v>
      </c>
      <c r="D41" s="264">
        <v>14.274886322178</v>
      </c>
      <c r="E41" s="265">
        <v>1.1359511511189999</v>
      </c>
      <c r="F41" s="263">
        <v>107.39108339259001</v>
      </c>
      <c r="G41" s="264">
        <v>62.644798645677</v>
      </c>
      <c r="H41" s="266">
        <v>9.5310000000000006</v>
      </c>
      <c r="I41" s="263">
        <v>63.115000000000002</v>
      </c>
      <c r="J41" s="264">
        <v>0.470201354322</v>
      </c>
      <c r="K41" s="267">
        <v>0.58771173551900002</v>
      </c>
    </row>
    <row r="42" spans="1:11" ht="14.4" customHeight="1" thickBot="1" x14ac:dyDescent="0.35">
      <c r="A42" s="285" t="s">
        <v>225</v>
      </c>
      <c r="B42" s="263">
        <v>815.99701086787297</v>
      </c>
      <c r="C42" s="263">
        <v>738.37099999999998</v>
      </c>
      <c r="D42" s="264">
        <v>-77.626010867873006</v>
      </c>
      <c r="E42" s="265">
        <v>0.90486973624400002</v>
      </c>
      <c r="F42" s="263">
        <v>768.05897744074502</v>
      </c>
      <c r="G42" s="264">
        <v>448.03440350710099</v>
      </c>
      <c r="H42" s="266">
        <v>24.452999999999999</v>
      </c>
      <c r="I42" s="263">
        <v>417.38200000000001</v>
      </c>
      <c r="J42" s="264">
        <v>-30.652403507100999</v>
      </c>
      <c r="K42" s="267">
        <v>0.54342441434699995</v>
      </c>
    </row>
    <row r="43" spans="1:11" ht="14.4" customHeight="1" thickBot="1" x14ac:dyDescent="0.35">
      <c r="A43" s="286" t="s">
        <v>226</v>
      </c>
      <c r="B43" s="268">
        <v>355.654468585632</v>
      </c>
      <c r="C43" s="268">
        <v>261.04644999999999</v>
      </c>
      <c r="D43" s="269">
        <v>-94.608018585631001</v>
      </c>
      <c r="E43" s="270">
        <v>0.73398895011200005</v>
      </c>
      <c r="F43" s="268">
        <v>288.66256379805299</v>
      </c>
      <c r="G43" s="269">
        <v>168.38649554886399</v>
      </c>
      <c r="H43" s="271">
        <v>23.98029</v>
      </c>
      <c r="I43" s="268">
        <v>152.88749000000001</v>
      </c>
      <c r="J43" s="269">
        <v>-15.499005548864</v>
      </c>
      <c r="K43" s="272">
        <v>0.52964086505800001</v>
      </c>
    </row>
    <row r="44" spans="1:11" ht="14.4" customHeight="1" thickBot="1" x14ac:dyDescent="0.35">
      <c r="A44" s="283" t="s">
        <v>62</v>
      </c>
      <c r="B44" s="263">
        <v>133.727131948134</v>
      </c>
      <c r="C44" s="263">
        <v>35.077489999999997</v>
      </c>
      <c r="D44" s="264">
        <v>-98.649641948134004</v>
      </c>
      <c r="E44" s="265">
        <v>0.26230645560799998</v>
      </c>
      <c r="F44" s="263">
        <v>69.995210412437999</v>
      </c>
      <c r="G44" s="264">
        <v>40.830539407255003</v>
      </c>
      <c r="H44" s="266">
        <v>3.29251</v>
      </c>
      <c r="I44" s="263">
        <v>25.01502</v>
      </c>
      <c r="J44" s="264">
        <v>-15.815519407255</v>
      </c>
      <c r="K44" s="267">
        <v>0.35738188159700002</v>
      </c>
    </row>
    <row r="45" spans="1:11" ht="14.4" customHeight="1" thickBot="1" x14ac:dyDescent="0.35">
      <c r="A45" s="284" t="s">
        <v>227</v>
      </c>
      <c r="B45" s="268">
        <v>133.727131948134</v>
      </c>
      <c r="C45" s="268">
        <v>35.077489999999997</v>
      </c>
      <c r="D45" s="269">
        <v>-98.649641948134004</v>
      </c>
      <c r="E45" s="270">
        <v>0.26230645560799998</v>
      </c>
      <c r="F45" s="268">
        <v>69.995210412437999</v>
      </c>
      <c r="G45" s="269">
        <v>40.830539407255003</v>
      </c>
      <c r="H45" s="271">
        <v>3.29251</v>
      </c>
      <c r="I45" s="268">
        <v>25.01502</v>
      </c>
      <c r="J45" s="269">
        <v>-15.815519407255</v>
      </c>
      <c r="K45" s="272">
        <v>0.35738188159700002</v>
      </c>
    </row>
    <row r="46" spans="1:11" ht="14.4" customHeight="1" thickBot="1" x14ac:dyDescent="0.35">
      <c r="A46" s="285" t="s">
        <v>228</v>
      </c>
      <c r="B46" s="263">
        <v>4.9406564584124654E-324</v>
      </c>
      <c r="C46" s="263">
        <v>3.8671600000000002</v>
      </c>
      <c r="D46" s="264">
        <v>3.8671600000000002</v>
      </c>
      <c r="E46" s="273" t="s">
        <v>195</v>
      </c>
      <c r="F46" s="263">
        <v>4.0002024093240003</v>
      </c>
      <c r="G46" s="264">
        <v>2.3334514054389999</v>
      </c>
      <c r="H46" s="266">
        <v>4.9406564584124654E-324</v>
      </c>
      <c r="I46" s="263">
        <v>0.24199999999999999</v>
      </c>
      <c r="J46" s="264">
        <v>-2.0914514054389999</v>
      </c>
      <c r="K46" s="267">
        <v>6.0496938712999999E-2</v>
      </c>
    </row>
    <row r="47" spans="1:11" ht="14.4" customHeight="1" thickBot="1" x14ac:dyDescent="0.35">
      <c r="A47" s="285" t="s">
        <v>229</v>
      </c>
      <c r="B47" s="263">
        <v>0.72729995620800003</v>
      </c>
      <c r="C47" s="263">
        <v>0</v>
      </c>
      <c r="D47" s="264">
        <v>-0.72729995620800003</v>
      </c>
      <c r="E47" s="265">
        <v>0</v>
      </c>
      <c r="F47" s="263">
        <v>0</v>
      </c>
      <c r="G47" s="264">
        <v>0</v>
      </c>
      <c r="H47" s="266">
        <v>0.26800000000000002</v>
      </c>
      <c r="I47" s="263">
        <v>1.599</v>
      </c>
      <c r="J47" s="264">
        <v>1.599</v>
      </c>
      <c r="K47" s="275" t="s">
        <v>187</v>
      </c>
    </row>
    <row r="48" spans="1:11" ht="14.4" customHeight="1" thickBot="1" x14ac:dyDescent="0.35">
      <c r="A48" s="285" t="s">
        <v>230</v>
      </c>
      <c r="B48" s="263">
        <v>87.999954701419995</v>
      </c>
      <c r="C48" s="263">
        <v>18.360569999999999</v>
      </c>
      <c r="D48" s="264">
        <v>-69.639384701419999</v>
      </c>
      <c r="E48" s="265">
        <v>0.20864294830899999</v>
      </c>
      <c r="F48" s="263">
        <v>17.998548463239999</v>
      </c>
      <c r="G48" s="264">
        <v>10.499153270222999</v>
      </c>
      <c r="H48" s="266">
        <v>4.9406564584124654E-324</v>
      </c>
      <c r="I48" s="263">
        <v>14.304220000000001</v>
      </c>
      <c r="J48" s="264">
        <v>3.8050667297760001</v>
      </c>
      <c r="K48" s="267">
        <v>0.79474297770199998</v>
      </c>
    </row>
    <row r="49" spans="1:11" ht="14.4" customHeight="1" thickBot="1" x14ac:dyDescent="0.35">
      <c r="A49" s="285" t="s">
        <v>231</v>
      </c>
      <c r="B49" s="263">
        <v>44.999877290504998</v>
      </c>
      <c r="C49" s="263">
        <v>12.84976</v>
      </c>
      <c r="D49" s="264">
        <v>-32.150117290505001</v>
      </c>
      <c r="E49" s="265">
        <v>0.28555100088399998</v>
      </c>
      <c r="F49" s="263">
        <v>47.996459539873001</v>
      </c>
      <c r="G49" s="264">
        <v>27.997934731592999</v>
      </c>
      <c r="H49" s="266">
        <v>3.0245099999999998</v>
      </c>
      <c r="I49" s="263">
        <v>8.8697999999999997</v>
      </c>
      <c r="J49" s="264">
        <v>-19.128134731593001</v>
      </c>
      <c r="K49" s="267">
        <v>0.18480113085399999</v>
      </c>
    </row>
    <row r="50" spans="1:11" ht="14.4" customHeight="1" thickBot="1" x14ac:dyDescent="0.35">
      <c r="A50" s="287" t="s">
        <v>63</v>
      </c>
      <c r="B50" s="268">
        <v>18.999958855989998</v>
      </c>
      <c r="C50" s="268">
        <v>8.5069999999999997</v>
      </c>
      <c r="D50" s="269">
        <v>-10.49295885599</v>
      </c>
      <c r="E50" s="270">
        <v>0.44773781166900001</v>
      </c>
      <c r="F50" s="268">
        <v>0</v>
      </c>
      <c r="G50" s="269">
        <v>0</v>
      </c>
      <c r="H50" s="271">
        <v>1.125</v>
      </c>
      <c r="I50" s="268">
        <v>3.6480000000000001</v>
      </c>
      <c r="J50" s="269">
        <v>3.6480000000000001</v>
      </c>
      <c r="K50" s="274" t="s">
        <v>187</v>
      </c>
    </row>
    <row r="51" spans="1:11" ht="14.4" customHeight="1" thickBot="1" x14ac:dyDescent="0.35">
      <c r="A51" s="284" t="s">
        <v>232</v>
      </c>
      <c r="B51" s="268">
        <v>18.999958855989998</v>
      </c>
      <c r="C51" s="268">
        <v>5.242</v>
      </c>
      <c r="D51" s="269">
        <v>-13.757958855989999</v>
      </c>
      <c r="E51" s="270">
        <v>0.27589533428599999</v>
      </c>
      <c r="F51" s="268">
        <v>0</v>
      </c>
      <c r="G51" s="269">
        <v>0</v>
      </c>
      <c r="H51" s="271">
        <v>1.125</v>
      </c>
      <c r="I51" s="268">
        <v>3.6480000000000001</v>
      </c>
      <c r="J51" s="269">
        <v>3.6480000000000001</v>
      </c>
      <c r="K51" s="274" t="s">
        <v>187</v>
      </c>
    </row>
    <row r="52" spans="1:11" ht="14.4" customHeight="1" thickBot="1" x14ac:dyDescent="0.35">
      <c r="A52" s="285" t="s">
        <v>233</v>
      </c>
      <c r="B52" s="263">
        <v>18.999958855989998</v>
      </c>
      <c r="C52" s="263">
        <v>5.242</v>
      </c>
      <c r="D52" s="264">
        <v>-13.757958855989999</v>
      </c>
      <c r="E52" s="265">
        <v>0.27589533428599999</v>
      </c>
      <c r="F52" s="263">
        <v>0</v>
      </c>
      <c r="G52" s="264">
        <v>0</v>
      </c>
      <c r="H52" s="266">
        <v>1.125</v>
      </c>
      <c r="I52" s="263">
        <v>3.6480000000000001</v>
      </c>
      <c r="J52" s="264">
        <v>3.6480000000000001</v>
      </c>
      <c r="K52" s="275" t="s">
        <v>187</v>
      </c>
    </row>
    <row r="53" spans="1:11" ht="14.4" customHeight="1" thickBot="1" x14ac:dyDescent="0.35">
      <c r="A53" s="284" t="s">
        <v>234</v>
      </c>
      <c r="B53" s="268">
        <v>4.9406564584124654E-324</v>
      </c>
      <c r="C53" s="268">
        <v>3.2650000000000001</v>
      </c>
      <c r="D53" s="269">
        <v>3.2650000000000001</v>
      </c>
      <c r="E53" s="276" t="s">
        <v>195</v>
      </c>
      <c r="F53" s="268">
        <v>0</v>
      </c>
      <c r="G53" s="269">
        <v>0</v>
      </c>
      <c r="H53" s="271">
        <v>4.9406564584124654E-324</v>
      </c>
      <c r="I53" s="268">
        <v>3.4584595208887258E-323</v>
      </c>
      <c r="J53" s="269">
        <v>3.4584595208887258E-323</v>
      </c>
      <c r="K53" s="274" t="s">
        <v>187</v>
      </c>
    </row>
    <row r="54" spans="1:11" ht="14.4" customHeight="1" thickBot="1" x14ac:dyDescent="0.35">
      <c r="A54" s="285" t="s">
        <v>235</v>
      </c>
      <c r="B54" s="263">
        <v>4.9406564584124654E-324</v>
      </c>
      <c r="C54" s="263">
        <v>3.2650000000000001</v>
      </c>
      <c r="D54" s="264">
        <v>3.2650000000000001</v>
      </c>
      <c r="E54" s="273" t="s">
        <v>195</v>
      </c>
      <c r="F54" s="263">
        <v>0</v>
      </c>
      <c r="G54" s="264">
        <v>0</v>
      </c>
      <c r="H54" s="266">
        <v>4.9406564584124654E-324</v>
      </c>
      <c r="I54" s="263">
        <v>3.4584595208887258E-323</v>
      </c>
      <c r="J54" s="264">
        <v>3.4584595208887258E-323</v>
      </c>
      <c r="K54" s="275" t="s">
        <v>187</v>
      </c>
    </row>
    <row r="55" spans="1:11" ht="14.4" customHeight="1" thickBot="1" x14ac:dyDescent="0.35">
      <c r="A55" s="283" t="s">
        <v>236</v>
      </c>
      <c r="B55" s="263">
        <v>4.9406564584124654E-324</v>
      </c>
      <c r="C55" s="263">
        <v>2.1776200000000001</v>
      </c>
      <c r="D55" s="264">
        <v>2.1776200000000001</v>
      </c>
      <c r="E55" s="273" t="s">
        <v>195</v>
      </c>
      <c r="F55" s="263">
        <v>0</v>
      </c>
      <c r="G55" s="264">
        <v>0</v>
      </c>
      <c r="H55" s="266">
        <v>4.9406564584124654E-324</v>
      </c>
      <c r="I55" s="263">
        <v>3.4584595208887258E-323</v>
      </c>
      <c r="J55" s="264">
        <v>3.4584595208887258E-323</v>
      </c>
      <c r="K55" s="275" t="s">
        <v>187</v>
      </c>
    </row>
    <row r="56" spans="1:11" ht="14.4" customHeight="1" thickBot="1" x14ac:dyDescent="0.35">
      <c r="A56" s="284" t="s">
        <v>237</v>
      </c>
      <c r="B56" s="268">
        <v>4.9406564584124654E-324</v>
      </c>
      <c r="C56" s="268">
        <v>2.1776200000000001</v>
      </c>
      <c r="D56" s="269">
        <v>2.1776200000000001</v>
      </c>
      <c r="E56" s="276" t="s">
        <v>195</v>
      </c>
      <c r="F56" s="268">
        <v>0</v>
      </c>
      <c r="G56" s="269">
        <v>0</v>
      </c>
      <c r="H56" s="271">
        <v>4.9406564584124654E-324</v>
      </c>
      <c r="I56" s="268">
        <v>3.4584595208887258E-323</v>
      </c>
      <c r="J56" s="269">
        <v>3.4584595208887258E-323</v>
      </c>
      <c r="K56" s="274" t="s">
        <v>187</v>
      </c>
    </row>
    <row r="57" spans="1:11" ht="14.4" customHeight="1" thickBot="1" x14ac:dyDescent="0.35">
      <c r="A57" s="285" t="s">
        <v>238</v>
      </c>
      <c r="B57" s="263">
        <v>4.9406564584124654E-324</v>
      </c>
      <c r="C57" s="263">
        <v>2.1776200000000001</v>
      </c>
      <c r="D57" s="264">
        <v>2.1776200000000001</v>
      </c>
      <c r="E57" s="273" t="s">
        <v>195</v>
      </c>
      <c r="F57" s="263">
        <v>0</v>
      </c>
      <c r="G57" s="264">
        <v>0</v>
      </c>
      <c r="H57" s="266">
        <v>4.9406564584124654E-324</v>
      </c>
      <c r="I57" s="263">
        <v>3.4584595208887258E-323</v>
      </c>
      <c r="J57" s="264">
        <v>3.4584595208887258E-323</v>
      </c>
      <c r="K57" s="275" t="s">
        <v>187</v>
      </c>
    </row>
    <row r="58" spans="1:11" ht="14.4" customHeight="1" thickBot="1" x14ac:dyDescent="0.35">
      <c r="A58" s="283" t="s">
        <v>64</v>
      </c>
      <c r="B58" s="263">
        <v>202.927377781507</v>
      </c>
      <c r="C58" s="263">
        <v>215.28433999999999</v>
      </c>
      <c r="D58" s="264">
        <v>12.356962218492001</v>
      </c>
      <c r="E58" s="265">
        <v>1.060893519413</v>
      </c>
      <c r="F58" s="263">
        <v>218.667353385615</v>
      </c>
      <c r="G58" s="264">
        <v>127.555956141609</v>
      </c>
      <c r="H58" s="266">
        <v>19.56278</v>
      </c>
      <c r="I58" s="263">
        <v>124.22447</v>
      </c>
      <c r="J58" s="264">
        <v>-3.3314861416079999</v>
      </c>
      <c r="K58" s="267">
        <v>0.56809792626300004</v>
      </c>
    </row>
    <row r="59" spans="1:11" ht="14.4" customHeight="1" thickBot="1" x14ac:dyDescent="0.35">
      <c r="A59" s="284" t="s">
        <v>239</v>
      </c>
      <c r="B59" s="268">
        <v>4.9406564584124654E-324</v>
      </c>
      <c r="C59" s="268">
        <v>4.7129000000000003</v>
      </c>
      <c r="D59" s="269">
        <v>4.7129000000000003</v>
      </c>
      <c r="E59" s="276" t="s">
        <v>195</v>
      </c>
      <c r="F59" s="268">
        <v>4.5208532743749998</v>
      </c>
      <c r="G59" s="269">
        <v>2.6371644100520002</v>
      </c>
      <c r="H59" s="271">
        <v>4.9406564584124654E-324</v>
      </c>
      <c r="I59" s="268">
        <v>0.10299999999999999</v>
      </c>
      <c r="J59" s="269">
        <v>-2.534164410052</v>
      </c>
      <c r="K59" s="272">
        <v>2.2783309642E-2</v>
      </c>
    </row>
    <row r="60" spans="1:11" ht="14.4" customHeight="1" thickBot="1" x14ac:dyDescent="0.35">
      <c r="A60" s="285" t="s">
        <v>240</v>
      </c>
      <c r="B60" s="263">
        <v>4.9406564584124654E-324</v>
      </c>
      <c r="C60" s="263">
        <v>4.7129000000000003</v>
      </c>
      <c r="D60" s="264">
        <v>4.7129000000000003</v>
      </c>
      <c r="E60" s="273" t="s">
        <v>195</v>
      </c>
      <c r="F60" s="263">
        <v>4.5208532743749998</v>
      </c>
      <c r="G60" s="264">
        <v>2.6371644100520002</v>
      </c>
      <c r="H60" s="266">
        <v>4.9406564584124654E-324</v>
      </c>
      <c r="I60" s="263">
        <v>0.10299999999999999</v>
      </c>
      <c r="J60" s="264">
        <v>-2.534164410052</v>
      </c>
      <c r="K60" s="267">
        <v>2.2783309642E-2</v>
      </c>
    </row>
    <row r="61" spans="1:11" ht="14.4" customHeight="1" thickBot="1" x14ac:dyDescent="0.35">
      <c r="A61" s="284" t="s">
        <v>241</v>
      </c>
      <c r="B61" s="268">
        <v>76.354915402581994</v>
      </c>
      <c r="C61" s="268">
        <v>58.816229999999997</v>
      </c>
      <c r="D61" s="269">
        <v>-17.538685402582001</v>
      </c>
      <c r="E61" s="270">
        <v>0.77030050639000003</v>
      </c>
      <c r="F61" s="268">
        <v>65.325401417039004</v>
      </c>
      <c r="G61" s="269">
        <v>38.106484159939001</v>
      </c>
      <c r="H61" s="271">
        <v>5.0608300000000002</v>
      </c>
      <c r="I61" s="268">
        <v>42.202930000000002</v>
      </c>
      <c r="J61" s="269">
        <v>4.0964458400600003</v>
      </c>
      <c r="K61" s="272">
        <v>0.64604164818700005</v>
      </c>
    </row>
    <row r="62" spans="1:11" ht="14.4" customHeight="1" thickBot="1" x14ac:dyDescent="0.35">
      <c r="A62" s="285" t="s">
        <v>242</v>
      </c>
      <c r="B62" s="263">
        <v>66.355076004682999</v>
      </c>
      <c r="C62" s="263">
        <v>50.442799999999998</v>
      </c>
      <c r="D62" s="264">
        <v>-15.912276004682999</v>
      </c>
      <c r="E62" s="265">
        <v>0.76019504516000003</v>
      </c>
      <c r="F62" s="263">
        <v>58.245518812347001</v>
      </c>
      <c r="G62" s="264">
        <v>33.976552640535999</v>
      </c>
      <c r="H62" s="266">
        <v>4.569</v>
      </c>
      <c r="I62" s="263">
        <v>37.598100000000002</v>
      </c>
      <c r="J62" s="264">
        <v>3.6215473594629999</v>
      </c>
      <c r="K62" s="267">
        <v>0.64551060350400002</v>
      </c>
    </row>
    <row r="63" spans="1:11" ht="14.4" customHeight="1" thickBot="1" x14ac:dyDescent="0.35">
      <c r="A63" s="285" t="s">
        <v>243</v>
      </c>
      <c r="B63" s="263">
        <v>9.9998393978980005</v>
      </c>
      <c r="C63" s="263">
        <v>8.3734300000000008</v>
      </c>
      <c r="D63" s="264">
        <v>-1.6264093978980001</v>
      </c>
      <c r="E63" s="265">
        <v>0.83735644811999999</v>
      </c>
      <c r="F63" s="263">
        <v>7.079882604692</v>
      </c>
      <c r="G63" s="264">
        <v>4.1299315194029997</v>
      </c>
      <c r="H63" s="266">
        <v>0.49182999999999999</v>
      </c>
      <c r="I63" s="263">
        <v>4.6048299999999998</v>
      </c>
      <c r="J63" s="264">
        <v>0.47489848059599998</v>
      </c>
      <c r="K63" s="267">
        <v>0.650410502138</v>
      </c>
    </row>
    <row r="64" spans="1:11" ht="14.4" customHeight="1" thickBot="1" x14ac:dyDescent="0.35">
      <c r="A64" s="284" t="s">
        <v>244</v>
      </c>
      <c r="B64" s="268">
        <v>6.187079627468</v>
      </c>
      <c r="C64" s="268">
        <v>5.1432000000000002</v>
      </c>
      <c r="D64" s="269">
        <v>-1.043879627468</v>
      </c>
      <c r="E64" s="270">
        <v>0.83128071879999998</v>
      </c>
      <c r="F64" s="268">
        <v>5.4220324999210003</v>
      </c>
      <c r="G64" s="269">
        <v>3.1628522916200001</v>
      </c>
      <c r="H64" s="271">
        <v>0.40500000000000003</v>
      </c>
      <c r="I64" s="268">
        <v>2.9678</v>
      </c>
      <c r="J64" s="269">
        <v>-0.19505229162000001</v>
      </c>
      <c r="K64" s="272">
        <v>0.54735931590999998</v>
      </c>
    </row>
    <row r="65" spans="1:11" ht="14.4" customHeight="1" thickBot="1" x14ac:dyDescent="0.35">
      <c r="A65" s="285" t="s">
        <v>245</v>
      </c>
      <c r="B65" s="263">
        <v>2.1871198683099999</v>
      </c>
      <c r="C65" s="263">
        <v>1.62</v>
      </c>
      <c r="D65" s="264">
        <v>-0.56711986831000005</v>
      </c>
      <c r="E65" s="265">
        <v>0.74070014335800005</v>
      </c>
      <c r="F65" s="263">
        <v>1.9993527394370001</v>
      </c>
      <c r="G65" s="264">
        <v>1.166289098005</v>
      </c>
      <c r="H65" s="266">
        <v>0.40500000000000003</v>
      </c>
      <c r="I65" s="263">
        <v>1.2150000000000001</v>
      </c>
      <c r="J65" s="264">
        <v>4.8710901994000001E-2</v>
      </c>
      <c r="K65" s="267">
        <v>0.60769666904300002</v>
      </c>
    </row>
    <row r="66" spans="1:11" ht="14.4" customHeight="1" thickBot="1" x14ac:dyDescent="0.35">
      <c r="A66" s="285" t="s">
        <v>246</v>
      </c>
      <c r="B66" s="263">
        <v>3.999959759157</v>
      </c>
      <c r="C66" s="263">
        <v>3.5232000000000001</v>
      </c>
      <c r="D66" s="264">
        <v>-0.47675975915699997</v>
      </c>
      <c r="E66" s="265">
        <v>0.88080886112199996</v>
      </c>
      <c r="F66" s="263">
        <v>3.4226797604830002</v>
      </c>
      <c r="G66" s="264">
        <v>1.9965631936149999</v>
      </c>
      <c r="H66" s="266">
        <v>4.9406564584124654E-324</v>
      </c>
      <c r="I66" s="263">
        <v>1.7527999999999999</v>
      </c>
      <c r="J66" s="264">
        <v>-0.24376319361500001</v>
      </c>
      <c r="K66" s="267">
        <v>0.51211335054899998</v>
      </c>
    </row>
    <row r="67" spans="1:11" ht="14.4" customHeight="1" thickBot="1" x14ac:dyDescent="0.35">
      <c r="A67" s="284" t="s">
        <v>247</v>
      </c>
      <c r="B67" s="268">
        <v>98.016594098306996</v>
      </c>
      <c r="C67" s="268">
        <v>130.66047</v>
      </c>
      <c r="D67" s="269">
        <v>32.643875901691999</v>
      </c>
      <c r="E67" s="270">
        <v>1.3330443809229999</v>
      </c>
      <c r="F67" s="268">
        <v>130.00086428402</v>
      </c>
      <c r="G67" s="269">
        <v>75.833837499010997</v>
      </c>
      <c r="H67" s="271">
        <v>9.2327499999999993</v>
      </c>
      <c r="I67" s="268">
        <v>70.015270000000001</v>
      </c>
      <c r="J67" s="269">
        <v>-5.8185674990110003</v>
      </c>
      <c r="K67" s="272">
        <v>0.53857541936800002</v>
      </c>
    </row>
    <row r="68" spans="1:11" ht="14.4" customHeight="1" thickBot="1" x14ac:dyDescent="0.35">
      <c r="A68" s="285" t="s">
        <v>248</v>
      </c>
      <c r="B68" s="263">
        <v>85.000074882045993</v>
      </c>
      <c r="C68" s="263">
        <v>110.58924</v>
      </c>
      <c r="D68" s="264">
        <v>25.589165117953002</v>
      </c>
      <c r="E68" s="265">
        <v>1.301048736174</v>
      </c>
      <c r="F68" s="263">
        <v>109.999805654894</v>
      </c>
      <c r="G68" s="264">
        <v>64.166553298688001</v>
      </c>
      <c r="H68" s="266">
        <v>8.8538700000000006</v>
      </c>
      <c r="I68" s="263">
        <v>61.46405</v>
      </c>
      <c r="J68" s="264">
        <v>-2.7025032986880002</v>
      </c>
      <c r="K68" s="267">
        <v>0.55876507811999998</v>
      </c>
    </row>
    <row r="69" spans="1:11" ht="14.4" customHeight="1" thickBot="1" x14ac:dyDescent="0.35">
      <c r="A69" s="285" t="s">
        <v>249</v>
      </c>
      <c r="B69" s="263">
        <v>12.272279261071001</v>
      </c>
      <c r="C69" s="263">
        <v>20.07123</v>
      </c>
      <c r="D69" s="264">
        <v>7.7989507389280002</v>
      </c>
      <c r="E69" s="265">
        <v>1.6354932586699999</v>
      </c>
      <c r="F69" s="263">
        <v>20.001058629125001</v>
      </c>
      <c r="G69" s="264">
        <v>11.667284200323</v>
      </c>
      <c r="H69" s="266">
        <v>0.37887999999999999</v>
      </c>
      <c r="I69" s="263">
        <v>8.5512200000000007</v>
      </c>
      <c r="J69" s="264">
        <v>-3.1160642003230001</v>
      </c>
      <c r="K69" s="267">
        <v>0.42753836977100002</v>
      </c>
    </row>
    <row r="70" spans="1:11" ht="14.4" customHeight="1" thickBot="1" x14ac:dyDescent="0.35">
      <c r="A70" s="284" t="s">
        <v>250</v>
      </c>
      <c r="B70" s="268">
        <v>22.290238657878</v>
      </c>
      <c r="C70" s="268">
        <v>15.95154</v>
      </c>
      <c r="D70" s="269">
        <v>-6.338698657878</v>
      </c>
      <c r="E70" s="270">
        <v>0.71562894614200001</v>
      </c>
      <c r="F70" s="268">
        <v>13.305460729570999</v>
      </c>
      <c r="G70" s="269">
        <v>7.761518758916</v>
      </c>
      <c r="H70" s="271">
        <v>4.8642000000000003</v>
      </c>
      <c r="I70" s="268">
        <v>8.9354700000000005</v>
      </c>
      <c r="J70" s="269">
        <v>1.173951241083</v>
      </c>
      <c r="K70" s="272">
        <v>0.671564118042</v>
      </c>
    </row>
    <row r="71" spans="1:11" ht="14.4" customHeight="1" thickBot="1" x14ac:dyDescent="0.35">
      <c r="A71" s="285" t="s">
        <v>251</v>
      </c>
      <c r="B71" s="263">
        <v>10.290239380412</v>
      </c>
      <c r="C71" s="263">
        <v>13.59886</v>
      </c>
      <c r="D71" s="264">
        <v>3.3086206195869998</v>
      </c>
      <c r="E71" s="265">
        <v>1.321529995296</v>
      </c>
      <c r="F71" s="263">
        <v>12.15487958966</v>
      </c>
      <c r="G71" s="264">
        <v>7.0903464273010002</v>
      </c>
      <c r="H71" s="266">
        <v>4.8642000000000003</v>
      </c>
      <c r="I71" s="263">
        <v>5.2289500000000002</v>
      </c>
      <c r="J71" s="264">
        <v>-1.861396427301</v>
      </c>
      <c r="K71" s="267">
        <v>0.430193484141</v>
      </c>
    </row>
    <row r="72" spans="1:11" ht="14.4" customHeight="1" thickBot="1" x14ac:dyDescent="0.35">
      <c r="A72" s="285" t="s">
        <v>252</v>
      </c>
      <c r="B72" s="263">
        <v>0.99995993979099995</v>
      </c>
      <c r="C72" s="263">
        <v>1.2090000000000001</v>
      </c>
      <c r="D72" s="264">
        <v>0.20904006020800001</v>
      </c>
      <c r="E72" s="265">
        <v>1.2090484347320001</v>
      </c>
      <c r="F72" s="263">
        <v>0</v>
      </c>
      <c r="G72" s="264">
        <v>0</v>
      </c>
      <c r="H72" s="266">
        <v>4.9406564584124654E-324</v>
      </c>
      <c r="I72" s="263">
        <v>0.45100000000000001</v>
      </c>
      <c r="J72" s="264">
        <v>0.45100000000000001</v>
      </c>
      <c r="K72" s="275" t="s">
        <v>187</v>
      </c>
    </row>
    <row r="73" spans="1:11" ht="14.4" customHeight="1" thickBot="1" x14ac:dyDescent="0.35">
      <c r="A73" s="285" t="s">
        <v>253</v>
      </c>
      <c r="B73" s="263">
        <v>4.9406564584124654E-324</v>
      </c>
      <c r="C73" s="263">
        <v>4.9406564584124654E-324</v>
      </c>
      <c r="D73" s="264">
        <v>0</v>
      </c>
      <c r="E73" s="265">
        <v>1</v>
      </c>
      <c r="F73" s="263">
        <v>4.9406564584124654E-324</v>
      </c>
      <c r="G73" s="264">
        <v>0</v>
      </c>
      <c r="H73" s="266">
        <v>4.9406564584124654E-324</v>
      </c>
      <c r="I73" s="263">
        <v>0.81459999999900001</v>
      </c>
      <c r="J73" s="264">
        <v>0.81459999999900001</v>
      </c>
      <c r="K73" s="275" t="s">
        <v>195</v>
      </c>
    </row>
    <row r="74" spans="1:11" ht="14.4" customHeight="1" thickBot="1" x14ac:dyDescent="0.35">
      <c r="A74" s="285" t="s">
        <v>254</v>
      </c>
      <c r="B74" s="263">
        <v>4.9406564584124654E-324</v>
      </c>
      <c r="C74" s="263">
        <v>1.14368</v>
      </c>
      <c r="D74" s="264">
        <v>1.14368</v>
      </c>
      <c r="E74" s="273" t="s">
        <v>195</v>
      </c>
      <c r="F74" s="263">
        <v>1.150581139911</v>
      </c>
      <c r="G74" s="264">
        <v>0.67117233161400003</v>
      </c>
      <c r="H74" s="266">
        <v>4.9406564584124654E-324</v>
      </c>
      <c r="I74" s="263">
        <v>2.4409200000000002</v>
      </c>
      <c r="J74" s="264">
        <v>1.769747668385</v>
      </c>
      <c r="K74" s="267">
        <v>2.1214670702729999</v>
      </c>
    </row>
    <row r="75" spans="1:11" ht="14.4" customHeight="1" thickBot="1" x14ac:dyDescent="0.35">
      <c r="A75" s="282" t="s">
        <v>65</v>
      </c>
      <c r="B75" s="263">
        <v>5999.9996387330602</v>
      </c>
      <c r="C75" s="263">
        <v>6587.1861699999999</v>
      </c>
      <c r="D75" s="264">
        <v>587.18653126693505</v>
      </c>
      <c r="E75" s="265">
        <v>1.09786442777</v>
      </c>
      <c r="F75" s="263">
        <v>6065.0002588479701</v>
      </c>
      <c r="G75" s="264">
        <v>3537.9168176613198</v>
      </c>
      <c r="H75" s="266">
        <v>682.91034999999999</v>
      </c>
      <c r="I75" s="263">
        <v>3734.6689000000001</v>
      </c>
      <c r="J75" s="264">
        <v>196.75208233868301</v>
      </c>
      <c r="K75" s="267">
        <v>0.61577390611799998</v>
      </c>
    </row>
    <row r="76" spans="1:11" ht="14.4" customHeight="1" thickBot="1" x14ac:dyDescent="0.35">
      <c r="A76" s="287" t="s">
        <v>255</v>
      </c>
      <c r="B76" s="268">
        <v>4441.9997725420399</v>
      </c>
      <c r="C76" s="268">
        <v>4880.9650000000001</v>
      </c>
      <c r="D76" s="269">
        <v>438.96522745796</v>
      </c>
      <c r="E76" s="270">
        <v>1.098821533078</v>
      </c>
      <c r="F76" s="268">
        <v>4491.9999999997499</v>
      </c>
      <c r="G76" s="269">
        <v>2620.3333333331898</v>
      </c>
      <c r="H76" s="271">
        <v>505.94900000000001</v>
      </c>
      <c r="I76" s="268">
        <v>2779.049</v>
      </c>
      <c r="J76" s="269">
        <v>158.71566666680999</v>
      </c>
      <c r="K76" s="272">
        <v>0.61866629563599995</v>
      </c>
    </row>
    <row r="77" spans="1:11" ht="14.4" customHeight="1" thickBot="1" x14ac:dyDescent="0.35">
      <c r="A77" s="284" t="s">
        <v>256</v>
      </c>
      <c r="B77" s="268">
        <v>4426.9997734452099</v>
      </c>
      <c r="C77" s="268">
        <v>4880.9650000000001</v>
      </c>
      <c r="D77" s="269">
        <v>453.96522655479299</v>
      </c>
      <c r="E77" s="270">
        <v>1.102544669027</v>
      </c>
      <c r="F77" s="268">
        <v>4491.9999999997499</v>
      </c>
      <c r="G77" s="269">
        <v>2620.3333333331898</v>
      </c>
      <c r="H77" s="271">
        <v>493.82499999999999</v>
      </c>
      <c r="I77" s="268">
        <v>2718.248</v>
      </c>
      <c r="J77" s="269">
        <v>97.914666666810007</v>
      </c>
      <c r="K77" s="272">
        <v>0.60513089937599995</v>
      </c>
    </row>
    <row r="78" spans="1:11" ht="14.4" customHeight="1" thickBot="1" x14ac:dyDescent="0.35">
      <c r="A78" s="285" t="s">
        <v>257</v>
      </c>
      <c r="B78" s="263">
        <v>4426.9997734452099</v>
      </c>
      <c r="C78" s="263">
        <v>4880.9650000000001</v>
      </c>
      <c r="D78" s="264">
        <v>453.96522655479299</v>
      </c>
      <c r="E78" s="265">
        <v>1.102544669027</v>
      </c>
      <c r="F78" s="263">
        <v>4491.9999999997499</v>
      </c>
      <c r="G78" s="264">
        <v>2620.3333333331898</v>
      </c>
      <c r="H78" s="266">
        <v>493.82499999999999</v>
      </c>
      <c r="I78" s="263">
        <v>2718.248</v>
      </c>
      <c r="J78" s="264">
        <v>97.914666666810007</v>
      </c>
      <c r="K78" s="267">
        <v>0.60513089937599995</v>
      </c>
    </row>
    <row r="79" spans="1:11" ht="14.4" customHeight="1" thickBot="1" x14ac:dyDescent="0.35">
      <c r="A79" s="284" t="s">
        <v>258</v>
      </c>
      <c r="B79" s="268">
        <v>4.9406564584124654E-324</v>
      </c>
      <c r="C79" s="268">
        <v>4.9406564584124654E-324</v>
      </c>
      <c r="D79" s="269">
        <v>0</v>
      </c>
      <c r="E79" s="270">
        <v>1</v>
      </c>
      <c r="F79" s="268">
        <v>4.9406564584124654E-324</v>
      </c>
      <c r="G79" s="269">
        <v>0</v>
      </c>
      <c r="H79" s="271">
        <v>12.124000000000001</v>
      </c>
      <c r="I79" s="268">
        <v>12.124000000000001</v>
      </c>
      <c r="J79" s="269">
        <v>12.124000000000001</v>
      </c>
      <c r="K79" s="274" t="s">
        <v>195</v>
      </c>
    </row>
    <row r="80" spans="1:11" ht="14.4" customHeight="1" thickBot="1" x14ac:dyDescent="0.35">
      <c r="A80" s="285" t="s">
        <v>259</v>
      </c>
      <c r="B80" s="263">
        <v>4.9406564584124654E-324</v>
      </c>
      <c r="C80" s="263">
        <v>4.9406564584124654E-324</v>
      </c>
      <c r="D80" s="264">
        <v>0</v>
      </c>
      <c r="E80" s="265">
        <v>1</v>
      </c>
      <c r="F80" s="263">
        <v>4.9406564584124654E-324</v>
      </c>
      <c r="G80" s="264">
        <v>0</v>
      </c>
      <c r="H80" s="266">
        <v>12.124000000000001</v>
      </c>
      <c r="I80" s="263">
        <v>12.124000000000001</v>
      </c>
      <c r="J80" s="264">
        <v>12.124000000000001</v>
      </c>
      <c r="K80" s="275" t="s">
        <v>195</v>
      </c>
    </row>
    <row r="81" spans="1:11" ht="14.4" customHeight="1" thickBot="1" x14ac:dyDescent="0.35">
      <c r="A81" s="284" t="s">
        <v>260</v>
      </c>
      <c r="B81" s="268">
        <v>4.9406564584124654E-324</v>
      </c>
      <c r="C81" s="268">
        <v>4.9406564584124654E-324</v>
      </c>
      <c r="D81" s="269">
        <v>0</v>
      </c>
      <c r="E81" s="270">
        <v>1</v>
      </c>
      <c r="F81" s="268">
        <v>4.9406564584124654E-324</v>
      </c>
      <c r="G81" s="269">
        <v>0</v>
      </c>
      <c r="H81" s="271">
        <v>4.9406564584124654E-324</v>
      </c>
      <c r="I81" s="268">
        <v>37.235999999999997</v>
      </c>
      <c r="J81" s="269">
        <v>37.235999999999997</v>
      </c>
      <c r="K81" s="274" t="s">
        <v>195</v>
      </c>
    </row>
    <row r="82" spans="1:11" ht="14.4" customHeight="1" thickBot="1" x14ac:dyDescent="0.35">
      <c r="A82" s="285" t="s">
        <v>261</v>
      </c>
      <c r="B82" s="263">
        <v>4.9406564584124654E-324</v>
      </c>
      <c r="C82" s="263">
        <v>4.9406564584124654E-324</v>
      </c>
      <c r="D82" s="264">
        <v>0</v>
      </c>
      <c r="E82" s="265">
        <v>1</v>
      </c>
      <c r="F82" s="263">
        <v>4.9406564584124654E-324</v>
      </c>
      <c r="G82" s="264">
        <v>0</v>
      </c>
      <c r="H82" s="266">
        <v>4.9406564584124654E-324</v>
      </c>
      <c r="I82" s="263">
        <v>37.235999999999997</v>
      </c>
      <c r="J82" s="264">
        <v>37.235999999999997</v>
      </c>
      <c r="K82" s="275" t="s">
        <v>195</v>
      </c>
    </row>
    <row r="83" spans="1:11" ht="14.4" customHeight="1" thickBot="1" x14ac:dyDescent="0.35">
      <c r="A83" s="284" t="s">
        <v>262</v>
      </c>
      <c r="B83" s="268">
        <v>14.999999096831999</v>
      </c>
      <c r="C83" s="268">
        <v>4.9406564584124654E-324</v>
      </c>
      <c r="D83" s="269">
        <v>-14.999999096831999</v>
      </c>
      <c r="E83" s="270">
        <v>0</v>
      </c>
      <c r="F83" s="268">
        <v>0</v>
      </c>
      <c r="G83" s="269">
        <v>0</v>
      </c>
      <c r="H83" s="271">
        <v>4.9406564584124654E-324</v>
      </c>
      <c r="I83" s="268">
        <v>11.441000000000001</v>
      </c>
      <c r="J83" s="269">
        <v>11.441000000000001</v>
      </c>
      <c r="K83" s="274" t="s">
        <v>187</v>
      </c>
    </row>
    <row r="84" spans="1:11" ht="14.4" customHeight="1" thickBot="1" x14ac:dyDescent="0.35">
      <c r="A84" s="285" t="s">
        <v>263</v>
      </c>
      <c r="B84" s="263">
        <v>14.999999096831999</v>
      </c>
      <c r="C84" s="263">
        <v>4.9406564584124654E-324</v>
      </c>
      <c r="D84" s="264">
        <v>-14.999999096831999</v>
      </c>
      <c r="E84" s="265">
        <v>0</v>
      </c>
      <c r="F84" s="263">
        <v>0</v>
      </c>
      <c r="G84" s="264">
        <v>0</v>
      </c>
      <c r="H84" s="266">
        <v>4.9406564584124654E-324</v>
      </c>
      <c r="I84" s="263">
        <v>11.441000000000001</v>
      </c>
      <c r="J84" s="264">
        <v>11.441000000000001</v>
      </c>
      <c r="K84" s="275" t="s">
        <v>187</v>
      </c>
    </row>
    <row r="85" spans="1:11" ht="14.4" customHeight="1" thickBot="1" x14ac:dyDescent="0.35">
      <c r="A85" s="283" t="s">
        <v>264</v>
      </c>
      <c r="B85" s="263">
        <v>1511.99990896073</v>
      </c>
      <c r="C85" s="263">
        <v>1657.41004</v>
      </c>
      <c r="D85" s="264">
        <v>145.410131039269</v>
      </c>
      <c r="E85" s="265">
        <v>1.0961707273770001</v>
      </c>
      <c r="F85" s="263">
        <v>1528.00025884822</v>
      </c>
      <c r="G85" s="264">
        <v>891.33348432812897</v>
      </c>
      <c r="H85" s="266">
        <v>172.02225000000001</v>
      </c>
      <c r="I85" s="263">
        <v>928.31925000000001</v>
      </c>
      <c r="J85" s="264">
        <v>36.985765671869999</v>
      </c>
      <c r="K85" s="267">
        <v>0.60753867325800004</v>
      </c>
    </row>
    <row r="86" spans="1:11" ht="14.4" customHeight="1" thickBot="1" x14ac:dyDescent="0.35">
      <c r="A86" s="284" t="s">
        <v>265</v>
      </c>
      <c r="B86" s="268">
        <v>400.99989585533098</v>
      </c>
      <c r="C86" s="268">
        <v>439.286</v>
      </c>
      <c r="D86" s="269">
        <v>38.286104144668997</v>
      </c>
      <c r="E86" s="270">
        <v>1.0954765937349999</v>
      </c>
      <c r="F86" s="268">
        <v>405.00094796440499</v>
      </c>
      <c r="G86" s="269">
        <v>236.25055297923601</v>
      </c>
      <c r="H86" s="271">
        <v>45.534999999999997</v>
      </c>
      <c r="I86" s="268">
        <v>245.72623999999999</v>
      </c>
      <c r="J86" s="269">
        <v>9.4756870207630008</v>
      </c>
      <c r="K86" s="272">
        <v>0.60673003664500003</v>
      </c>
    </row>
    <row r="87" spans="1:11" ht="14.4" customHeight="1" thickBot="1" x14ac:dyDescent="0.35">
      <c r="A87" s="285" t="s">
        <v>266</v>
      </c>
      <c r="B87" s="263">
        <v>400.99989585533098</v>
      </c>
      <c r="C87" s="263">
        <v>439.286</v>
      </c>
      <c r="D87" s="264">
        <v>38.286104144668997</v>
      </c>
      <c r="E87" s="265">
        <v>1.0954765937349999</v>
      </c>
      <c r="F87" s="263">
        <v>405.00094796440499</v>
      </c>
      <c r="G87" s="264">
        <v>236.25055297923601</v>
      </c>
      <c r="H87" s="266">
        <v>45.534999999999997</v>
      </c>
      <c r="I87" s="263">
        <v>245.72623999999999</v>
      </c>
      <c r="J87" s="264">
        <v>9.4756870207630008</v>
      </c>
      <c r="K87" s="267">
        <v>0.60673003664500003</v>
      </c>
    </row>
    <row r="88" spans="1:11" ht="14.4" customHeight="1" thickBot="1" x14ac:dyDescent="0.35">
      <c r="A88" s="284" t="s">
        <v>267</v>
      </c>
      <c r="B88" s="268">
        <v>1111.0000131054001</v>
      </c>
      <c r="C88" s="268">
        <v>1218.1240399999999</v>
      </c>
      <c r="D88" s="269">
        <v>107.12402689459999</v>
      </c>
      <c r="E88" s="270">
        <v>1.096421265194</v>
      </c>
      <c r="F88" s="268">
        <v>1122.99931088382</v>
      </c>
      <c r="G88" s="269">
        <v>655.082931348893</v>
      </c>
      <c r="H88" s="271">
        <v>126.48725</v>
      </c>
      <c r="I88" s="268">
        <v>682.59301000000005</v>
      </c>
      <c r="J88" s="269">
        <v>27.510078651105999</v>
      </c>
      <c r="K88" s="272">
        <v>0.60783030174999997</v>
      </c>
    </row>
    <row r="89" spans="1:11" ht="14.4" customHeight="1" thickBot="1" x14ac:dyDescent="0.35">
      <c r="A89" s="285" t="s">
        <v>268</v>
      </c>
      <c r="B89" s="263">
        <v>1111.0000131054001</v>
      </c>
      <c r="C89" s="263">
        <v>1218.1240399999999</v>
      </c>
      <c r="D89" s="264">
        <v>107.12402689459999</v>
      </c>
      <c r="E89" s="265">
        <v>1.096421265194</v>
      </c>
      <c r="F89" s="263">
        <v>1122.99931088382</v>
      </c>
      <c r="G89" s="264">
        <v>655.082931348893</v>
      </c>
      <c r="H89" s="266">
        <v>126.48725</v>
      </c>
      <c r="I89" s="263">
        <v>682.59301000000005</v>
      </c>
      <c r="J89" s="264">
        <v>27.510078651105999</v>
      </c>
      <c r="K89" s="267">
        <v>0.60783030174999997</v>
      </c>
    </row>
    <row r="90" spans="1:11" ht="14.4" customHeight="1" thickBot="1" x14ac:dyDescent="0.35">
      <c r="A90" s="283" t="s">
        <v>269</v>
      </c>
      <c r="B90" s="263">
        <v>45.999957230288999</v>
      </c>
      <c r="C90" s="263">
        <v>48.811129999999999</v>
      </c>
      <c r="D90" s="264">
        <v>2.8111727697100002</v>
      </c>
      <c r="E90" s="265">
        <v>1.061112508336</v>
      </c>
      <c r="F90" s="263">
        <v>44.999999999997002</v>
      </c>
      <c r="G90" s="264">
        <v>26.249999999998</v>
      </c>
      <c r="H90" s="266">
        <v>4.9390999999999998</v>
      </c>
      <c r="I90" s="263">
        <v>27.300650000000001</v>
      </c>
      <c r="J90" s="264">
        <v>1.050650000001</v>
      </c>
      <c r="K90" s="267">
        <v>0.60668111111099998</v>
      </c>
    </row>
    <row r="91" spans="1:11" ht="14.4" customHeight="1" thickBot="1" x14ac:dyDescent="0.35">
      <c r="A91" s="284" t="s">
        <v>270</v>
      </c>
      <c r="B91" s="268">
        <v>45.999957230288999</v>
      </c>
      <c r="C91" s="268">
        <v>48.811129999999999</v>
      </c>
      <c r="D91" s="269">
        <v>2.8111727697100002</v>
      </c>
      <c r="E91" s="270">
        <v>1.061112508336</v>
      </c>
      <c r="F91" s="268">
        <v>44.999999999997002</v>
      </c>
      <c r="G91" s="269">
        <v>26.249999999998</v>
      </c>
      <c r="H91" s="271">
        <v>4.9390999999999998</v>
      </c>
      <c r="I91" s="268">
        <v>27.300650000000001</v>
      </c>
      <c r="J91" s="269">
        <v>1.050650000001</v>
      </c>
      <c r="K91" s="272">
        <v>0.60668111111099998</v>
      </c>
    </row>
    <row r="92" spans="1:11" ht="14.4" customHeight="1" thickBot="1" x14ac:dyDescent="0.35">
      <c r="A92" s="285" t="s">
        <v>271</v>
      </c>
      <c r="B92" s="263">
        <v>45.999957230288999</v>
      </c>
      <c r="C92" s="263">
        <v>48.811129999999999</v>
      </c>
      <c r="D92" s="264">
        <v>2.8111727697100002</v>
      </c>
      <c r="E92" s="265">
        <v>1.061112508336</v>
      </c>
      <c r="F92" s="263">
        <v>44.999999999997002</v>
      </c>
      <c r="G92" s="264">
        <v>26.249999999998</v>
      </c>
      <c r="H92" s="266">
        <v>4.9390999999999998</v>
      </c>
      <c r="I92" s="263">
        <v>27.300650000000001</v>
      </c>
      <c r="J92" s="264">
        <v>1.050650000001</v>
      </c>
      <c r="K92" s="267">
        <v>0.60668111111099998</v>
      </c>
    </row>
    <row r="93" spans="1:11" ht="14.4" customHeight="1" thickBot="1" x14ac:dyDescent="0.35">
      <c r="A93" s="282" t="s">
        <v>272</v>
      </c>
      <c r="B93" s="263">
        <v>4.9406564584124654E-324</v>
      </c>
      <c r="C93" s="263">
        <v>1.1405000000000001</v>
      </c>
      <c r="D93" s="264">
        <v>1.1405000000000001</v>
      </c>
      <c r="E93" s="273" t="s">
        <v>195</v>
      </c>
      <c r="F93" s="263">
        <v>0</v>
      </c>
      <c r="G93" s="264">
        <v>0</v>
      </c>
      <c r="H93" s="266">
        <v>4.9406564584124654E-324</v>
      </c>
      <c r="I93" s="263">
        <v>0.87214999999999998</v>
      </c>
      <c r="J93" s="264">
        <v>0.87214999999999998</v>
      </c>
      <c r="K93" s="275" t="s">
        <v>187</v>
      </c>
    </row>
    <row r="94" spans="1:11" ht="14.4" customHeight="1" thickBot="1" x14ac:dyDescent="0.35">
      <c r="A94" s="283" t="s">
        <v>273</v>
      </c>
      <c r="B94" s="263">
        <v>4.9406564584124654E-324</v>
      </c>
      <c r="C94" s="263">
        <v>4.1000000000000002E-2</v>
      </c>
      <c r="D94" s="264">
        <v>4.1000000000000002E-2</v>
      </c>
      <c r="E94" s="273" t="s">
        <v>195</v>
      </c>
      <c r="F94" s="263">
        <v>0</v>
      </c>
      <c r="G94" s="264">
        <v>0</v>
      </c>
      <c r="H94" s="266">
        <v>4.9406564584124654E-324</v>
      </c>
      <c r="I94" s="263">
        <v>3.4584595208887258E-323</v>
      </c>
      <c r="J94" s="264">
        <v>3.4584595208887258E-323</v>
      </c>
      <c r="K94" s="275" t="s">
        <v>187</v>
      </c>
    </row>
    <row r="95" spans="1:11" ht="14.4" customHeight="1" thickBot="1" x14ac:dyDescent="0.35">
      <c r="A95" s="284" t="s">
        <v>274</v>
      </c>
      <c r="B95" s="268">
        <v>4.9406564584124654E-324</v>
      </c>
      <c r="C95" s="268">
        <v>4.1000000000000002E-2</v>
      </c>
      <c r="D95" s="269">
        <v>4.1000000000000002E-2</v>
      </c>
      <c r="E95" s="276" t="s">
        <v>195</v>
      </c>
      <c r="F95" s="268">
        <v>0</v>
      </c>
      <c r="G95" s="269">
        <v>0</v>
      </c>
      <c r="H95" s="271">
        <v>4.9406564584124654E-324</v>
      </c>
      <c r="I95" s="268">
        <v>3.4584595208887258E-323</v>
      </c>
      <c r="J95" s="269">
        <v>3.4584595208887258E-323</v>
      </c>
      <c r="K95" s="274" t="s">
        <v>187</v>
      </c>
    </row>
    <row r="96" spans="1:11" ht="14.4" customHeight="1" thickBot="1" x14ac:dyDescent="0.35">
      <c r="A96" s="285" t="s">
        <v>275</v>
      </c>
      <c r="B96" s="263">
        <v>4.9406564584124654E-324</v>
      </c>
      <c r="C96" s="263">
        <v>4.1000000000000002E-2</v>
      </c>
      <c r="D96" s="264">
        <v>4.1000000000000002E-2</v>
      </c>
      <c r="E96" s="273" t="s">
        <v>195</v>
      </c>
      <c r="F96" s="263">
        <v>0</v>
      </c>
      <c r="G96" s="264">
        <v>0</v>
      </c>
      <c r="H96" s="266">
        <v>4.9406564584124654E-324</v>
      </c>
      <c r="I96" s="263">
        <v>3.4584595208887258E-323</v>
      </c>
      <c r="J96" s="264">
        <v>3.4584595208887258E-323</v>
      </c>
      <c r="K96" s="275" t="s">
        <v>187</v>
      </c>
    </row>
    <row r="97" spans="1:11" ht="14.4" customHeight="1" thickBot="1" x14ac:dyDescent="0.35">
      <c r="A97" s="283" t="s">
        <v>276</v>
      </c>
      <c r="B97" s="263">
        <v>4.9406564584124654E-324</v>
      </c>
      <c r="C97" s="263">
        <v>1.0994999999999999</v>
      </c>
      <c r="D97" s="264">
        <v>1.0994999999999999</v>
      </c>
      <c r="E97" s="273" t="s">
        <v>195</v>
      </c>
      <c r="F97" s="263">
        <v>0</v>
      </c>
      <c r="G97" s="264">
        <v>0</v>
      </c>
      <c r="H97" s="266">
        <v>4.9406564584124654E-324</v>
      </c>
      <c r="I97" s="263">
        <v>0.87214999999999998</v>
      </c>
      <c r="J97" s="264">
        <v>0.87214999999999998</v>
      </c>
      <c r="K97" s="275" t="s">
        <v>187</v>
      </c>
    </row>
    <row r="98" spans="1:11" ht="14.4" customHeight="1" thickBot="1" x14ac:dyDescent="0.35">
      <c r="A98" s="284" t="s">
        <v>277</v>
      </c>
      <c r="B98" s="268">
        <v>4.9406564584124654E-324</v>
      </c>
      <c r="C98" s="268">
        <v>0.74950000000000006</v>
      </c>
      <c r="D98" s="269">
        <v>0.74950000000000006</v>
      </c>
      <c r="E98" s="276" t="s">
        <v>195</v>
      </c>
      <c r="F98" s="268">
        <v>0</v>
      </c>
      <c r="G98" s="269">
        <v>0</v>
      </c>
      <c r="H98" s="271">
        <v>4.9406564584124654E-324</v>
      </c>
      <c r="I98" s="268">
        <v>0.87214999999999998</v>
      </c>
      <c r="J98" s="269">
        <v>0.87214999999999998</v>
      </c>
      <c r="K98" s="274" t="s">
        <v>187</v>
      </c>
    </row>
    <row r="99" spans="1:11" ht="14.4" customHeight="1" thickBot="1" x14ac:dyDescent="0.35">
      <c r="A99" s="285" t="s">
        <v>278</v>
      </c>
      <c r="B99" s="263">
        <v>4.9406564584124654E-324</v>
      </c>
      <c r="C99" s="263">
        <v>0.99350000000000005</v>
      </c>
      <c r="D99" s="264">
        <v>0.99350000000000005</v>
      </c>
      <c r="E99" s="273" t="s">
        <v>195</v>
      </c>
      <c r="F99" s="263">
        <v>0</v>
      </c>
      <c r="G99" s="264">
        <v>0</v>
      </c>
      <c r="H99" s="266">
        <v>4.9406564584124654E-324</v>
      </c>
      <c r="I99" s="263">
        <v>0.87214999999999998</v>
      </c>
      <c r="J99" s="264">
        <v>0.87214999999999998</v>
      </c>
      <c r="K99" s="275" t="s">
        <v>187</v>
      </c>
    </row>
    <row r="100" spans="1:11" ht="14.4" customHeight="1" thickBot="1" x14ac:dyDescent="0.35">
      <c r="A100" s="285" t="s">
        <v>279</v>
      </c>
      <c r="B100" s="263">
        <v>4.9406564584124654E-324</v>
      </c>
      <c r="C100" s="263">
        <v>-0.24399999999999999</v>
      </c>
      <c r="D100" s="264">
        <v>-0.24399999999999999</v>
      </c>
      <c r="E100" s="273" t="s">
        <v>195</v>
      </c>
      <c r="F100" s="263">
        <v>0</v>
      </c>
      <c r="G100" s="264">
        <v>0</v>
      </c>
      <c r="H100" s="266">
        <v>4.9406564584124654E-324</v>
      </c>
      <c r="I100" s="263">
        <v>3.4584595208887258E-323</v>
      </c>
      <c r="J100" s="264">
        <v>3.4584595208887258E-323</v>
      </c>
      <c r="K100" s="275" t="s">
        <v>187</v>
      </c>
    </row>
    <row r="101" spans="1:11" ht="14.4" customHeight="1" thickBot="1" x14ac:dyDescent="0.35">
      <c r="A101" s="284" t="s">
        <v>280</v>
      </c>
      <c r="B101" s="268">
        <v>4.9406564584124654E-324</v>
      </c>
      <c r="C101" s="268">
        <v>0.35</v>
      </c>
      <c r="D101" s="269">
        <v>0.35</v>
      </c>
      <c r="E101" s="276" t="s">
        <v>195</v>
      </c>
      <c r="F101" s="268">
        <v>0</v>
      </c>
      <c r="G101" s="269">
        <v>0</v>
      </c>
      <c r="H101" s="271">
        <v>4.9406564584124654E-324</v>
      </c>
      <c r="I101" s="268">
        <v>3.4584595208887258E-323</v>
      </c>
      <c r="J101" s="269">
        <v>3.4584595208887258E-323</v>
      </c>
      <c r="K101" s="274" t="s">
        <v>187</v>
      </c>
    </row>
    <row r="102" spans="1:11" ht="14.4" customHeight="1" thickBot="1" x14ac:dyDescent="0.35">
      <c r="A102" s="285" t="s">
        <v>281</v>
      </c>
      <c r="B102" s="263">
        <v>4.9406564584124654E-324</v>
      </c>
      <c r="C102" s="263">
        <v>0.35</v>
      </c>
      <c r="D102" s="264">
        <v>0.35</v>
      </c>
      <c r="E102" s="273" t="s">
        <v>195</v>
      </c>
      <c r="F102" s="263">
        <v>0</v>
      </c>
      <c r="G102" s="264">
        <v>0</v>
      </c>
      <c r="H102" s="266">
        <v>4.9406564584124654E-324</v>
      </c>
      <c r="I102" s="263">
        <v>3.4584595208887258E-323</v>
      </c>
      <c r="J102" s="264">
        <v>3.4584595208887258E-323</v>
      </c>
      <c r="K102" s="275" t="s">
        <v>187</v>
      </c>
    </row>
    <row r="103" spans="1:11" ht="14.4" customHeight="1" thickBot="1" x14ac:dyDescent="0.35">
      <c r="A103" s="282" t="s">
        <v>282</v>
      </c>
      <c r="B103" s="263">
        <v>223.99990651270599</v>
      </c>
      <c r="C103" s="263">
        <v>154.29400000000001</v>
      </c>
      <c r="D103" s="264">
        <v>-69.705906512704999</v>
      </c>
      <c r="E103" s="265">
        <v>0.68881278747800001</v>
      </c>
      <c r="F103" s="263">
        <v>250.99999999998599</v>
      </c>
      <c r="G103" s="264">
        <v>146.41666666665901</v>
      </c>
      <c r="H103" s="266">
        <v>23.917000000000002</v>
      </c>
      <c r="I103" s="263">
        <v>148.66900000000001</v>
      </c>
      <c r="J103" s="264">
        <v>2.2523333333409998</v>
      </c>
      <c r="K103" s="267">
        <v>0.59230677290800005</v>
      </c>
    </row>
    <row r="104" spans="1:11" ht="14.4" customHeight="1" thickBot="1" x14ac:dyDescent="0.35">
      <c r="A104" s="283" t="s">
        <v>283</v>
      </c>
      <c r="B104" s="263">
        <v>219.99994675354799</v>
      </c>
      <c r="C104" s="263">
        <v>154.29400000000001</v>
      </c>
      <c r="D104" s="264">
        <v>-65.705946753546996</v>
      </c>
      <c r="E104" s="265">
        <v>0.70133653338000002</v>
      </c>
      <c r="F104" s="263">
        <v>250.99999999998599</v>
      </c>
      <c r="G104" s="264">
        <v>146.41666666665901</v>
      </c>
      <c r="H104" s="266">
        <v>23.917000000000002</v>
      </c>
      <c r="I104" s="263">
        <v>148.66900000000001</v>
      </c>
      <c r="J104" s="264">
        <v>2.2523333333409998</v>
      </c>
      <c r="K104" s="267">
        <v>0.59230677290800005</v>
      </c>
    </row>
    <row r="105" spans="1:11" ht="14.4" customHeight="1" thickBot="1" x14ac:dyDescent="0.35">
      <c r="A105" s="284" t="s">
        <v>284</v>
      </c>
      <c r="B105" s="268">
        <v>219.99994675354799</v>
      </c>
      <c r="C105" s="268">
        <v>154.29400000000001</v>
      </c>
      <c r="D105" s="269">
        <v>-65.705946753546996</v>
      </c>
      <c r="E105" s="270">
        <v>0.70133653338000002</v>
      </c>
      <c r="F105" s="268">
        <v>250.99999999998599</v>
      </c>
      <c r="G105" s="269">
        <v>146.41666666665901</v>
      </c>
      <c r="H105" s="271">
        <v>23.917000000000002</v>
      </c>
      <c r="I105" s="268">
        <v>148.66900000000001</v>
      </c>
      <c r="J105" s="269">
        <v>2.2523333333409998</v>
      </c>
      <c r="K105" s="272">
        <v>0.59230677290800005</v>
      </c>
    </row>
    <row r="106" spans="1:11" ht="14.4" customHeight="1" thickBot="1" x14ac:dyDescent="0.35">
      <c r="A106" s="285" t="s">
        <v>285</v>
      </c>
      <c r="B106" s="263">
        <v>104.999993677829</v>
      </c>
      <c r="C106" s="263">
        <v>106.374</v>
      </c>
      <c r="D106" s="264">
        <v>1.3740063221709999</v>
      </c>
      <c r="E106" s="265">
        <v>1.0130857752839999</v>
      </c>
      <c r="F106" s="263">
        <v>106.999999999994</v>
      </c>
      <c r="G106" s="264">
        <v>62.416666666662998</v>
      </c>
      <c r="H106" s="266">
        <v>10.593</v>
      </c>
      <c r="I106" s="263">
        <v>65.596000000000004</v>
      </c>
      <c r="J106" s="264">
        <v>3.1793333333359999</v>
      </c>
      <c r="K106" s="267">
        <v>0.61304672897099999</v>
      </c>
    </row>
    <row r="107" spans="1:11" ht="14.4" customHeight="1" thickBot="1" x14ac:dyDescent="0.35">
      <c r="A107" s="285" t="s">
        <v>286</v>
      </c>
      <c r="B107" s="263">
        <v>113.000033196137</v>
      </c>
      <c r="C107" s="263">
        <v>43.720999999999997</v>
      </c>
      <c r="D107" s="264">
        <v>-69.279033196135998</v>
      </c>
      <c r="E107" s="265">
        <v>0.38691139076100001</v>
      </c>
      <c r="F107" s="263">
        <v>122.99999999999299</v>
      </c>
      <c r="G107" s="264">
        <v>71.749999999996007</v>
      </c>
      <c r="H107" s="266">
        <v>11.401999999999999</v>
      </c>
      <c r="I107" s="263">
        <v>70.328000000000003</v>
      </c>
      <c r="J107" s="264">
        <v>-1.421999999996</v>
      </c>
      <c r="K107" s="267">
        <v>0.57177235772299995</v>
      </c>
    </row>
    <row r="108" spans="1:11" ht="14.4" customHeight="1" thickBot="1" x14ac:dyDescent="0.35">
      <c r="A108" s="285" t="s">
        <v>287</v>
      </c>
      <c r="B108" s="263">
        <v>1.9999198795819999</v>
      </c>
      <c r="C108" s="263">
        <v>4.1989999999999998</v>
      </c>
      <c r="D108" s="264">
        <v>2.1990801204169999</v>
      </c>
      <c r="E108" s="265">
        <v>2.0995841097770001</v>
      </c>
      <c r="F108" s="263">
        <v>20.999999999998</v>
      </c>
      <c r="G108" s="264">
        <v>12.249999999999</v>
      </c>
      <c r="H108" s="266">
        <v>1.9219999999999999</v>
      </c>
      <c r="I108" s="263">
        <v>12.744999999999999</v>
      </c>
      <c r="J108" s="264">
        <v>0.495</v>
      </c>
      <c r="K108" s="267">
        <v>0.606904761904</v>
      </c>
    </row>
    <row r="109" spans="1:11" ht="14.4" customHeight="1" thickBot="1" x14ac:dyDescent="0.35">
      <c r="A109" s="281" t="s">
        <v>288</v>
      </c>
      <c r="B109" s="263">
        <v>6429.0934535259303</v>
      </c>
      <c r="C109" s="263">
        <v>7983.9903531454602</v>
      </c>
      <c r="D109" s="264">
        <v>1554.8968996195299</v>
      </c>
      <c r="E109" s="265">
        <v>1.241853211632</v>
      </c>
      <c r="F109" s="263">
        <v>7356.8416752427102</v>
      </c>
      <c r="G109" s="264">
        <v>4291.4909772249102</v>
      </c>
      <c r="H109" s="266">
        <v>676.80805999999995</v>
      </c>
      <c r="I109" s="263">
        <v>3261.56916</v>
      </c>
      <c r="J109" s="264">
        <v>-1029.92181722491</v>
      </c>
      <c r="K109" s="267">
        <v>0.44333822908999998</v>
      </c>
    </row>
    <row r="110" spans="1:11" ht="14.4" customHeight="1" thickBot="1" x14ac:dyDescent="0.35">
      <c r="A110" s="282" t="s">
        <v>289</v>
      </c>
      <c r="B110" s="263">
        <v>6354.0934491684902</v>
      </c>
      <c r="C110" s="263">
        <v>7920.2443467521398</v>
      </c>
      <c r="D110" s="264">
        <v>1566.15089758365</v>
      </c>
      <c r="E110" s="265">
        <v>1.24647904695</v>
      </c>
      <c r="F110" s="263">
        <v>7245.9679157587198</v>
      </c>
      <c r="G110" s="264">
        <v>4226.8146175259199</v>
      </c>
      <c r="H110" s="266">
        <v>667.26838999999995</v>
      </c>
      <c r="I110" s="263">
        <v>3183.8503799999999</v>
      </c>
      <c r="J110" s="264">
        <v>-1042.96423752592</v>
      </c>
      <c r="K110" s="267">
        <v>0.43939614652100001</v>
      </c>
    </row>
    <row r="111" spans="1:11" ht="14.4" customHeight="1" thickBot="1" x14ac:dyDescent="0.35">
      <c r="A111" s="283" t="s">
        <v>290</v>
      </c>
      <c r="B111" s="263">
        <v>6354.0934491684902</v>
      </c>
      <c r="C111" s="263">
        <v>7920.2443467521398</v>
      </c>
      <c r="D111" s="264">
        <v>1566.15089758365</v>
      </c>
      <c r="E111" s="265">
        <v>1.24647904695</v>
      </c>
      <c r="F111" s="263">
        <v>7245.9679157587198</v>
      </c>
      <c r="G111" s="264">
        <v>4226.8146175259199</v>
      </c>
      <c r="H111" s="266">
        <v>667.26838999999995</v>
      </c>
      <c r="I111" s="263">
        <v>3183.8503799999999</v>
      </c>
      <c r="J111" s="264">
        <v>-1042.96423752592</v>
      </c>
      <c r="K111" s="267">
        <v>0.43939614652100001</v>
      </c>
    </row>
    <row r="112" spans="1:11" ht="14.4" customHeight="1" thickBot="1" x14ac:dyDescent="0.35">
      <c r="A112" s="284" t="s">
        <v>291</v>
      </c>
      <c r="B112" s="268">
        <v>1129.09310559954</v>
      </c>
      <c r="C112" s="268">
        <v>2768.3330404705598</v>
      </c>
      <c r="D112" s="269">
        <v>1639.2399348710201</v>
      </c>
      <c r="E112" s="270">
        <v>2.451819984323</v>
      </c>
      <c r="F112" s="268">
        <v>3687.96699756206</v>
      </c>
      <c r="G112" s="269">
        <v>2151.3140819112</v>
      </c>
      <c r="H112" s="271">
        <v>396.26137</v>
      </c>
      <c r="I112" s="268">
        <v>2005.90534</v>
      </c>
      <c r="J112" s="269">
        <v>-145.408741911199</v>
      </c>
      <c r="K112" s="272">
        <v>0.54390544745199998</v>
      </c>
    </row>
    <row r="113" spans="1:11" ht="14.4" customHeight="1" thickBot="1" x14ac:dyDescent="0.35">
      <c r="A113" s="285" t="s">
        <v>292</v>
      </c>
      <c r="B113" s="263">
        <v>532.14831091745305</v>
      </c>
      <c r="C113" s="263">
        <v>1716.0327380890301</v>
      </c>
      <c r="D113" s="264">
        <v>1183.88442717158</v>
      </c>
      <c r="E113" s="265">
        <v>3.2247264585509998</v>
      </c>
      <c r="F113" s="263">
        <v>1755.3069498191101</v>
      </c>
      <c r="G113" s="264">
        <v>1023.9290540611501</v>
      </c>
      <c r="H113" s="266">
        <v>332.30777</v>
      </c>
      <c r="I113" s="263">
        <v>1376.5614399999999</v>
      </c>
      <c r="J113" s="264">
        <v>352.63238593885097</v>
      </c>
      <c r="K113" s="267">
        <v>0.78422833119900004</v>
      </c>
    </row>
    <row r="114" spans="1:11" ht="14.4" customHeight="1" thickBot="1" x14ac:dyDescent="0.35">
      <c r="A114" s="285" t="s">
        <v>293</v>
      </c>
      <c r="B114" s="263">
        <v>8.7748305098110002</v>
      </c>
      <c r="C114" s="263">
        <v>19.876328283267</v>
      </c>
      <c r="D114" s="264">
        <v>11.101497773455</v>
      </c>
      <c r="E114" s="265">
        <v>2.2651523879619999</v>
      </c>
      <c r="F114" s="263">
        <v>19.204886070889</v>
      </c>
      <c r="G114" s="264">
        <v>11.202850208018001</v>
      </c>
      <c r="H114" s="266">
        <v>1.3956</v>
      </c>
      <c r="I114" s="263">
        <v>16.478899999999999</v>
      </c>
      <c r="J114" s="264">
        <v>5.2760497919810003</v>
      </c>
      <c r="K114" s="267">
        <v>0.85805768069499999</v>
      </c>
    </row>
    <row r="115" spans="1:11" ht="14.4" customHeight="1" thickBot="1" x14ac:dyDescent="0.35">
      <c r="A115" s="285" t="s">
        <v>294</v>
      </c>
      <c r="B115" s="263">
        <v>4.9406564584124654E-324</v>
      </c>
      <c r="C115" s="263">
        <v>1.2499998855359999</v>
      </c>
      <c r="D115" s="264">
        <v>1.2499998855359999</v>
      </c>
      <c r="E115" s="273" t="s">
        <v>195</v>
      </c>
      <c r="F115" s="263">
        <v>1.949959757984</v>
      </c>
      <c r="G115" s="264">
        <v>1.1374765254899999</v>
      </c>
      <c r="H115" s="266">
        <v>4.9406564584124654E-324</v>
      </c>
      <c r="I115" s="263">
        <v>3.4584595208887258E-323</v>
      </c>
      <c r="J115" s="264">
        <v>-1.1374765254899999</v>
      </c>
      <c r="K115" s="267">
        <v>1.9762625833649862E-323</v>
      </c>
    </row>
    <row r="116" spans="1:11" ht="14.4" customHeight="1" thickBot="1" x14ac:dyDescent="0.35">
      <c r="A116" s="285" t="s">
        <v>295</v>
      </c>
      <c r="B116" s="263">
        <v>43.495912527081998</v>
      </c>
      <c r="C116" s="263">
        <v>87.308393612765997</v>
      </c>
      <c r="D116" s="264">
        <v>43.812481085682997</v>
      </c>
      <c r="E116" s="265">
        <v>2.0072781220159999</v>
      </c>
      <c r="F116" s="263">
        <v>72.302861855350997</v>
      </c>
      <c r="G116" s="264">
        <v>42.176669415620999</v>
      </c>
      <c r="H116" s="266">
        <v>2.74</v>
      </c>
      <c r="I116" s="263">
        <v>70.244799999999998</v>
      </c>
      <c r="J116" s="264">
        <v>28.068130584378</v>
      </c>
      <c r="K116" s="267">
        <v>0.971535540882</v>
      </c>
    </row>
    <row r="117" spans="1:11" ht="14.4" customHeight="1" thickBot="1" x14ac:dyDescent="0.35">
      <c r="A117" s="285" t="s">
        <v>296</v>
      </c>
      <c r="B117" s="263">
        <v>544.67405164519005</v>
      </c>
      <c r="C117" s="263">
        <v>943.865580599954</v>
      </c>
      <c r="D117" s="264">
        <v>399.19152895476401</v>
      </c>
      <c r="E117" s="265">
        <v>1.732899846704</v>
      </c>
      <c r="F117" s="263">
        <v>1839.20234005872</v>
      </c>
      <c r="G117" s="264">
        <v>1072.86803170092</v>
      </c>
      <c r="H117" s="266">
        <v>59.817999999999998</v>
      </c>
      <c r="I117" s="263">
        <v>542.62019999999995</v>
      </c>
      <c r="J117" s="264">
        <v>-530.24783170091905</v>
      </c>
      <c r="K117" s="267">
        <v>0.295030181389</v>
      </c>
    </row>
    <row r="118" spans="1:11" ht="14.4" customHeight="1" thickBot="1" x14ac:dyDescent="0.35">
      <c r="A118" s="284" t="s">
        <v>297</v>
      </c>
      <c r="B118" s="268">
        <v>5224.00038351085</v>
      </c>
      <c r="C118" s="268">
        <v>5018.4109921331001</v>
      </c>
      <c r="D118" s="269">
        <v>-205.589391377749</v>
      </c>
      <c r="E118" s="270">
        <v>0.96064521893400001</v>
      </c>
      <c r="F118" s="268">
        <v>3558.0009181966602</v>
      </c>
      <c r="G118" s="269">
        <v>2075.5005356147199</v>
      </c>
      <c r="H118" s="271">
        <v>82.950119999999998</v>
      </c>
      <c r="I118" s="268">
        <v>989.88814000000002</v>
      </c>
      <c r="J118" s="269">
        <v>-1085.6123956147201</v>
      </c>
      <c r="K118" s="272">
        <v>0.27821469492500001</v>
      </c>
    </row>
    <row r="119" spans="1:11" ht="14.4" customHeight="1" thickBot="1" x14ac:dyDescent="0.35">
      <c r="A119" s="285" t="s">
        <v>298</v>
      </c>
      <c r="B119" s="263">
        <v>2590.00011047724</v>
      </c>
      <c r="C119" s="263">
        <v>1987.1538534221299</v>
      </c>
      <c r="D119" s="264">
        <v>-602.846257055107</v>
      </c>
      <c r="E119" s="265">
        <v>0.76724083732000004</v>
      </c>
      <c r="F119" s="263">
        <v>1104.00029721393</v>
      </c>
      <c r="G119" s="264">
        <v>644.00017337479505</v>
      </c>
      <c r="H119" s="266">
        <v>28.952539999999999</v>
      </c>
      <c r="I119" s="263">
        <v>345.39012000000002</v>
      </c>
      <c r="J119" s="264">
        <v>-298.61005337479497</v>
      </c>
      <c r="K119" s="267">
        <v>0.31285328534000001</v>
      </c>
    </row>
    <row r="120" spans="1:11" ht="14.4" customHeight="1" thickBot="1" x14ac:dyDescent="0.35">
      <c r="A120" s="285" t="s">
        <v>299</v>
      </c>
      <c r="B120" s="263">
        <v>2634.00027303362</v>
      </c>
      <c r="C120" s="263">
        <v>3031.2571387109701</v>
      </c>
      <c r="D120" s="264">
        <v>397.25686567735801</v>
      </c>
      <c r="E120" s="265">
        <v>1.150818839976</v>
      </c>
      <c r="F120" s="263">
        <v>2454.0006209827302</v>
      </c>
      <c r="G120" s="264">
        <v>1431.5003622399199</v>
      </c>
      <c r="H120" s="266">
        <v>53.997579999999999</v>
      </c>
      <c r="I120" s="263">
        <v>644.49802</v>
      </c>
      <c r="J120" s="264">
        <v>-787.00234223992402</v>
      </c>
      <c r="K120" s="267">
        <v>0.26263156353299999</v>
      </c>
    </row>
    <row r="121" spans="1:11" ht="14.4" customHeight="1" thickBot="1" x14ac:dyDescent="0.35">
      <c r="A121" s="284" t="s">
        <v>300</v>
      </c>
      <c r="B121" s="268">
        <v>4.9406564584124654E-324</v>
      </c>
      <c r="C121" s="268">
        <v>133.50031414847899</v>
      </c>
      <c r="D121" s="269">
        <v>133.50031414847899</v>
      </c>
      <c r="E121" s="276" t="s">
        <v>195</v>
      </c>
      <c r="F121" s="268">
        <v>0</v>
      </c>
      <c r="G121" s="269">
        <v>0</v>
      </c>
      <c r="H121" s="271">
        <v>188.05690000000001</v>
      </c>
      <c r="I121" s="268">
        <v>188.05690000000001</v>
      </c>
      <c r="J121" s="269">
        <v>188.05690000000001</v>
      </c>
      <c r="K121" s="274" t="s">
        <v>187</v>
      </c>
    </row>
    <row r="122" spans="1:11" ht="14.4" customHeight="1" thickBot="1" x14ac:dyDescent="0.35">
      <c r="A122" s="285" t="s">
        <v>301</v>
      </c>
      <c r="B122" s="263">
        <v>4.9406564584124654E-324</v>
      </c>
      <c r="C122" s="263">
        <v>4.9406564584124654E-324</v>
      </c>
      <c r="D122" s="264">
        <v>0</v>
      </c>
      <c r="E122" s="265">
        <v>1</v>
      </c>
      <c r="F122" s="263">
        <v>4.9406564584124654E-324</v>
      </c>
      <c r="G122" s="264">
        <v>0</v>
      </c>
      <c r="H122" s="266">
        <v>132.98812000000001</v>
      </c>
      <c r="I122" s="263">
        <v>132.98812000000001</v>
      </c>
      <c r="J122" s="264">
        <v>132.98812000000001</v>
      </c>
      <c r="K122" s="275" t="s">
        <v>195</v>
      </c>
    </row>
    <row r="123" spans="1:11" ht="14.4" customHeight="1" thickBot="1" x14ac:dyDescent="0.35">
      <c r="A123" s="285" t="s">
        <v>302</v>
      </c>
      <c r="B123" s="263">
        <v>4.9406564584124654E-324</v>
      </c>
      <c r="C123" s="263">
        <v>133.50031414847899</v>
      </c>
      <c r="D123" s="264">
        <v>133.50031414847899</v>
      </c>
      <c r="E123" s="273" t="s">
        <v>195</v>
      </c>
      <c r="F123" s="263">
        <v>0</v>
      </c>
      <c r="G123" s="264">
        <v>0</v>
      </c>
      <c r="H123" s="266">
        <v>55.068779999999997</v>
      </c>
      <c r="I123" s="263">
        <v>55.068779999999997</v>
      </c>
      <c r="J123" s="264">
        <v>55.068779999999997</v>
      </c>
      <c r="K123" s="275" t="s">
        <v>187</v>
      </c>
    </row>
    <row r="124" spans="1:11" ht="14.4" customHeight="1" thickBot="1" x14ac:dyDescent="0.35">
      <c r="A124" s="282" t="s">
        <v>303</v>
      </c>
      <c r="B124" s="263">
        <v>75.000004357449001</v>
      </c>
      <c r="C124" s="263">
        <v>63.746006393323</v>
      </c>
      <c r="D124" s="264">
        <v>-11.253997964126</v>
      </c>
      <c r="E124" s="265">
        <v>0.84994670252899995</v>
      </c>
      <c r="F124" s="263">
        <v>110.873759483993</v>
      </c>
      <c r="G124" s="264">
        <v>64.676359698995</v>
      </c>
      <c r="H124" s="266">
        <v>9.5396699999999992</v>
      </c>
      <c r="I124" s="263">
        <v>77.718779999999995</v>
      </c>
      <c r="J124" s="264">
        <v>13.042420301004</v>
      </c>
      <c r="K124" s="267">
        <v>0.70096639963899998</v>
      </c>
    </row>
    <row r="125" spans="1:11" ht="14.4" customHeight="1" thickBot="1" x14ac:dyDescent="0.35">
      <c r="A125" s="283" t="s">
        <v>304</v>
      </c>
      <c r="B125" s="263">
        <v>4.9406564584124654E-324</v>
      </c>
      <c r="C125" s="263">
        <v>7.0539993539999998E-2</v>
      </c>
      <c r="D125" s="264">
        <v>7.0539993539999998E-2</v>
      </c>
      <c r="E125" s="273" t="s">
        <v>195</v>
      </c>
      <c r="F125" s="263">
        <v>0</v>
      </c>
      <c r="G125" s="264">
        <v>0</v>
      </c>
      <c r="H125" s="266">
        <v>4.9406564584124654E-324</v>
      </c>
      <c r="I125" s="263">
        <v>3.4584595208887258E-323</v>
      </c>
      <c r="J125" s="264">
        <v>3.4584595208887258E-323</v>
      </c>
      <c r="K125" s="275" t="s">
        <v>187</v>
      </c>
    </row>
    <row r="126" spans="1:11" ht="14.4" customHeight="1" thickBot="1" x14ac:dyDescent="0.35">
      <c r="A126" s="284" t="s">
        <v>305</v>
      </c>
      <c r="B126" s="268">
        <v>4.9406564584124654E-324</v>
      </c>
      <c r="C126" s="268">
        <v>7.0539993539999998E-2</v>
      </c>
      <c r="D126" s="269">
        <v>7.0539993539999998E-2</v>
      </c>
      <c r="E126" s="276" t="s">
        <v>195</v>
      </c>
      <c r="F126" s="268">
        <v>0</v>
      </c>
      <c r="G126" s="269">
        <v>0</v>
      </c>
      <c r="H126" s="271">
        <v>4.9406564584124654E-324</v>
      </c>
      <c r="I126" s="268">
        <v>3.4584595208887258E-323</v>
      </c>
      <c r="J126" s="269">
        <v>3.4584595208887258E-323</v>
      </c>
      <c r="K126" s="274" t="s">
        <v>187</v>
      </c>
    </row>
    <row r="127" spans="1:11" ht="14.4" customHeight="1" thickBot="1" x14ac:dyDescent="0.35">
      <c r="A127" s="285" t="s">
        <v>306</v>
      </c>
      <c r="B127" s="263">
        <v>4.9406564584124654E-324</v>
      </c>
      <c r="C127" s="263">
        <v>7.0539993539999998E-2</v>
      </c>
      <c r="D127" s="264">
        <v>7.0539993539999998E-2</v>
      </c>
      <c r="E127" s="273" t="s">
        <v>195</v>
      </c>
      <c r="F127" s="263">
        <v>0</v>
      </c>
      <c r="G127" s="264">
        <v>0</v>
      </c>
      <c r="H127" s="266">
        <v>4.9406564584124654E-324</v>
      </c>
      <c r="I127" s="263">
        <v>3.4584595208887258E-323</v>
      </c>
      <c r="J127" s="264">
        <v>3.4584595208887258E-323</v>
      </c>
      <c r="K127" s="275" t="s">
        <v>187</v>
      </c>
    </row>
    <row r="128" spans="1:11" ht="14.4" customHeight="1" thickBot="1" x14ac:dyDescent="0.35">
      <c r="A128" s="283" t="s">
        <v>307</v>
      </c>
      <c r="B128" s="263">
        <v>75.000004357449001</v>
      </c>
      <c r="C128" s="263">
        <v>19.695948605096</v>
      </c>
      <c r="D128" s="264">
        <v>-55.304055752351999</v>
      </c>
      <c r="E128" s="265">
        <v>0.26261263281000002</v>
      </c>
      <c r="F128" s="263">
        <v>68.999590497309001</v>
      </c>
      <c r="G128" s="264">
        <v>40.249761123429998</v>
      </c>
      <c r="H128" s="266">
        <v>3.29251</v>
      </c>
      <c r="I128" s="263">
        <v>25.01502</v>
      </c>
      <c r="J128" s="264">
        <v>-15.23474112343</v>
      </c>
      <c r="K128" s="267">
        <v>0.36253867334099998</v>
      </c>
    </row>
    <row r="129" spans="1:11" ht="14.4" customHeight="1" thickBot="1" x14ac:dyDescent="0.35">
      <c r="A129" s="284" t="s">
        <v>308</v>
      </c>
      <c r="B129" s="268">
        <v>75.000004357449001</v>
      </c>
      <c r="C129" s="268">
        <v>19.695948605096</v>
      </c>
      <c r="D129" s="269">
        <v>-55.304055752351999</v>
      </c>
      <c r="E129" s="270">
        <v>0.26261263281000002</v>
      </c>
      <c r="F129" s="268">
        <v>68.999590497309001</v>
      </c>
      <c r="G129" s="269">
        <v>40.249761123429998</v>
      </c>
      <c r="H129" s="271">
        <v>3.29251</v>
      </c>
      <c r="I129" s="268">
        <v>25.01502</v>
      </c>
      <c r="J129" s="269">
        <v>-15.23474112343</v>
      </c>
      <c r="K129" s="272">
        <v>0.36253867334099998</v>
      </c>
    </row>
    <row r="130" spans="1:11" ht="14.4" customHeight="1" thickBot="1" x14ac:dyDescent="0.35">
      <c r="A130" s="285" t="s">
        <v>309</v>
      </c>
      <c r="B130" s="263">
        <v>4.9406564584124654E-324</v>
      </c>
      <c r="C130" s="263">
        <v>0.93279999999999996</v>
      </c>
      <c r="D130" s="264">
        <v>0.93279999999999996</v>
      </c>
      <c r="E130" s="273" t="s">
        <v>195</v>
      </c>
      <c r="F130" s="263">
        <v>0</v>
      </c>
      <c r="G130" s="264">
        <v>0</v>
      </c>
      <c r="H130" s="266">
        <v>4.9406564584124654E-324</v>
      </c>
      <c r="I130" s="263">
        <v>0.24199999999999999</v>
      </c>
      <c r="J130" s="264">
        <v>0.24199999999999999</v>
      </c>
      <c r="K130" s="275" t="s">
        <v>187</v>
      </c>
    </row>
    <row r="131" spans="1:11" ht="14.4" customHeight="1" thickBot="1" x14ac:dyDescent="0.35">
      <c r="A131" s="285" t="s">
        <v>310</v>
      </c>
      <c r="B131" s="263">
        <v>4.9406564584124654E-324</v>
      </c>
      <c r="C131" s="263">
        <v>-9.0971991669579992</v>
      </c>
      <c r="D131" s="264">
        <v>-9.0971991669579992</v>
      </c>
      <c r="E131" s="273" t="s">
        <v>195</v>
      </c>
      <c r="F131" s="263">
        <v>0</v>
      </c>
      <c r="G131" s="264">
        <v>0</v>
      </c>
      <c r="H131" s="266">
        <v>0.26800000000000002</v>
      </c>
      <c r="I131" s="263">
        <v>1.599</v>
      </c>
      <c r="J131" s="264">
        <v>1.599</v>
      </c>
      <c r="K131" s="275" t="s">
        <v>187</v>
      </c>
    </row>
    <row r="132" spans="1:11" ht="14.4" customHeight="1" thickBot="1" x14ac:dyDescent="0.35">
      <c r="A132" s="285" t="s">
        <v>311</v>
      </c>
      <c r="B132" s="263">
        <v>4.9406564584124654E-324</v>
      </c>
      <c r="C132" s="263">
        <v>17.781318524886</v>
      </c>
      <c r="D132" s="264">
        <v>17.781318524886</v>
      </c>
      <c r="E132" s="273" t="s">
        <v>195</v>
      </c>
      <c r="F132" s="263">
        <v>0</v>
      </c>
      <c r="G132" s="264">
        <v>0</v>
      </c>
      <c r="H132" s="266">
        <v>4.9406564584124654E-324</v>
      </c>
      <c r="I132" s="263">
        <v>14.304220000000001</v>
      </c>
      <c r="J132" s="264">
        <v>14.304220000000001</v>
      </c>
      <c r="K132" s="275" t="s">
        <v>187</v>
      </c>
    </row>
    <row r="133" spans="1:11" ht="14.4" customHeight="1" thickBot="1" x14ac:dyDescent="0.35">
      <c r="A133" s="285" t="s">
        <v>312</v>
      </c>
      <c r="B133" s="263">
        <v>4.9406564584124654E-324</v>
      </c>
      <c r="C133" s="263">
        <v>10.079029247168</v>
      </c>
      <c r="D133" s="264">
        <v>10.079029247168</v>
      </c>
      <c r="E133" s="273" t="s">
        <v>195</v>
      </c>
      <c r="F133" s="263">
        <v>0</v>
      </c>
      <c r="G133" s="264">
        <v>0</v>
      </c>
      <c r="H133" s="266">
        <v>3.0245099999999998</v>
      </c>
      <c r="I133" s="263">
        <v>8.8697999999999997</v>
      </c>
      <c r="J133" s="264">
        <v>8.8697999999999997</v>
      </c>
      <c r="K133" s="275" t="s">
        <v>187</v>
      </c>
    </row>
    <row r="134" spans="1:11" ht="14.4" customHeight="1" thickBot="1" x14ac:dyDescent="0.35">
      <c r="A134" s="287" t="s">
        <v>313</v>
      </c>
      <c r="B134" s="268">
        <v>4.9406564584124654E-324</v>
      </c>
      <c r="C134" s="268">
        <v>43.979517794685002</v>
      </c>
      <c r="D134" s="269">
        <v>43.979517794685002</v>
      </c>
      <c r="E134" s="276" t="s">
        <v>195</v>
      </c>
      <c r="F134" s="268">
        <v>41.874168986683003</v>
      </c>
      <c r="G134" s="269">
        <v>24.426598575564999</v>
      </c>
      <c r="H134" s="271">
        <v>6.24716</v>
      </c>
      <c r="I134" s="268">
        <v>52.703760000000003</v>
      </c>
      <c r="J134" s="269">
        <v>28.277161424433999</v>
      </c>
      <c r="K134" s="272">
        <v>1.2586222312069999</v>
      </c>
    </row>
    <row r="135" spans="1:11" ht="14.4" customHeight="1" thickBot="1" x14ac:dyDescent="0.35">
      <c r="A135" s="284" t="s">
        <v>314</v>
      </c>
      <c r="B135" s="268">
        <v>4.9406564584124654E-324</v>
      </c>
      <c r="C135" s="268">
        <v>4.5519996239E-2</v>
      </c>
      <c r="D135" s="269">
        <v>4.5519996239E-2</v>
      </c>
      <c r="E135" s="276" t="s">
        <v>195</v>
      </c>
      <c r="F135" s="268">
        <v>0</v>
      </c>
      <c r="G135" s="269">
        <v>0</v>
      </c>
      <c r="H135" s="271">
        <v>-2.8400000000000001E-3</v>
      </c>
      <c r="I135" s="268">
        <v>-2.1239999999999998E-2</v>
      </c>
      <c r="J135" s="269">
        <v>-2.1239999999999998E-2</v>
      </c>
      <c r="K135" s="274" t="s">
        <v>187</v>
      </c>
    </row>
    <row r="136" spans="1:11" ht="14.4" customHeight="1" thickBot="1" x14ac:dyDescent="0.35">
      <c r="A136" s="285" t="s">
        <v>315</v>
      </c>
      <c r="B136" s="263">
        <v>4.9406564584124654E-324</v>
      </c>
      <c r="C136" s="263">
        <v>4.5519996239E-2</v>
      </c>
      <c r="D136" s="264">
        <v>4.5519996239E-2</v>
      </c>
      <c r="E136" s="273" t="s">
        <v>195</v>
      </c>
      <c r="F136" s="263">
        <v>0</v>
      </c>
      <c r="G136" s="264">
        <v>0</v>
      </c>
      <c r="H136" s="266">
        <v>-2.8400000000000001E-3</v>
      </c>
      <c r="I136" s="263">
        <v>-2.1239999999999998E-2</v>
      </c>
      <c r="J136" s="264">
        <v>-2.1239999999999998E-2</v>
      </c>
      <c r="K136" s="275" t="s">
        <v>187</v>
      </c>
    </row>
    <row r="137" spans="1:11" ht="14.4" customHeight="1" thickBot="1" x14ac:dyDescent="0.35">
      <c r="A137" s="284" t="s">
        <v>316</v>
      </c>
      <c r="B137" s="268">
        <v>4.9406564584124654E-324</v>
      </c>
      <c r="C137" s="268">
        <v>43.933997798446001</v>
      </c>
      <c r="D137" s="269">
        <v>43.933997798446001</v>
      </c>
      <c r="E137" s="276" t="s">
        <v>195</v>
      </c>
      <c r="F137" s="268">
        <v>41.874168986683003</v>
      </c>
      <c r="G137" s="269">
        <v>24.426598575564999</v>
      </c>
      <c r="H137" s="271">
        <v>6.25</v>
      </c>
      <c r="I137" s="268">
        <v>52.725000000000001</v>
      </c>
      <c r="J137" s="269">
        <v>28.298401424434001</v>
      </c>
      <c r="K137" s="272">
        <v>1.2591294651539999</v>
      </c>
    </row>
    <row r="138" spans="1:11" ht="14.4" customHeight="1" thickBot="1" x14ac:dyDescent="0.35">
      <c r="A138" s="285" t="s">
        <v>317</v>
      </c>
      <c r="B138" s="263">
        <v>4.9406564584124654E-324</v>
      </c>
      <c r="C138" s="263">
        <v>0.38399996868199998</v>
      </c>
      <c r="D138" s="264">
        <v>0.38399996868199998</v>
      </c>
      <c r="E138" s="273" t="s">
        <v>195</v>
      </c>
      <c r="F138" s="263">
        <v>0</v>
      </c>
      <c r="G138" s="264">
        <v>0</v>
      </c>
      <c r="H138" s="266">
        <v>4.9406564584124654E-324</v>
      </c>
      <c r="I138" s="263">
        <v>7.4999999999999997E-2</v>
      </c>
      <c r="J138" s="264">
        <v>7.4999999999999997E-2</v>
      </c>
      <c r="K138" s="275" t="s">
        <v>187</v>
      </c>
    </row>
    <row r="139" spans="1:11" ht="14.4" customHeight="1" thickBot="1" x14ac:dyDescent="0.35">
      <c r="A139" s="285" t="s">
        <v>318</v>
      </c>
      <c r="B139" s="263">
        <v>4.9406564584124654E-324</v>
      </c>
      <c r="C139" s="263">
        <v>42.299997944227002</v>
      </c>
      <c r="D139" s="264">
        <v>42.299997944227002</v>
      </c>
      <c r="E139" s="273" t="s">
        <v>195</v>
      </c>
      <c r="F139" s="263">
        <v>40.682947010132999</v>
      </c>
      <c r="G139" s="264">
        <v>23.731719089243999</v>
      </c>
      <c r="H139" s="266">
        <v>6.25</v>
      </c>
      <c r="I139" s="263">
        <v>52.65</v>
      </c>
      <c r="J139" s="264">
        <v>28.918280910755001</v>
      </c>
      <c r="K139" s="267">
        <v>1.29415403429</v>
      </c>
    </row>
    <row r="140" spans="1:11" ht="14.4" customHeight="1" thickBot="1" x14ac:dyDescent="0.35">
      <c r="A140" s="285" t="s">
        <v>319</v>
      </c>
      <c r="B140" s="263">
        <v>4.9406564584124654E-324</v>
      </c>
      <c r="C140" s="263">
        <v>1.2499998855359999</v>
      </c>
      <c r="D140" s="264">
        <v>1.2499998855359999</v>
      </c>
      <c r="E140" s="273" t="s">
        <v>195</v>
      </c>
      <c r="F140" s="263">
        <v>1.1912219765500001</v>
      </c>
      <c r="G140" s="264">
        <v>0.69487948631999996</v>
      </c>
      <c r="H140" s="266">
        <v>4.9406564584124654E-324</v>
      </c>
      <c r="I140" s="263">
        <v>3.4584595208887258E-323</v>
      </c>
      <c r="J140" s="264">
        <v>-0.69487948631999996</v>
      </c>
      <c r="K140" s="267">
        <v>2.9643938750474793E-323</v>
      </c>
    </row>
    <row r="141" spans="1:11" ht="14.4" customHeight="1" thickBot="1" x14ac:dyDescent="0.35">
      <c r="A141" s="281" t="s">
        <v>320</v>
      </c>
      <c r="B141" s="263">
        <v>1226.9991501705599</v>
      </c>
      <c r="C141" s="263">
        <v>1246.39764564502</v>
      </c>
      <c r="D141" s="264">
        <v>19.398495474455999</v>
      </c>
      <c r="E141" s="265">
        <v>1.015809705713</v>
      </c>
      <c r="F141" s="263">
        <v>1252.2140167810501</v>
      </c>
      <c r="G141" s="264">
        <v>730.45817645561499</v>
      </c>
      <c r="H141" s="266">
        <v>102.4152</v>
      </c>
      <c r="I141" s="263">
        <v>653.80766000000006</v>
      </c>
      <c r="J141" s="264">
        <v>-76.650516455613996</v>
      </c>
      <c r="K141" s="267">
        <v>0.52212133967300001</v>
      </c>
    </row>
    <row r="142" spans="1:11" ht="14.4" customHeight="1" thickBot="1" x14ac:dyDescent="0.35">
      <c r="A142" s="286" t="s">
        <v>321</v>
      </c>
      <c r="B142" s="268">
        <v>1226.9991501705599</v>
      </c>
      <c r="C142" s="268">
        <v>1246.39764564502</v>
      </c>
      <c r="D142" s="269">
        <v>19.398495474455999</v>
      </c>
      <c r="E142" s="270">
        <v>1.015809705713</v>
      </c>
      <c r="F142" s="268">
        <v>1252.2140167810501</v>
      </c>
      <c r="G142" s="269">
        <v>730.45817645561499</v>
      </c>
      <c r="H142" s="271">
        <v>102.4152</v>
      </c>
      <c r="I142" s="268">
        <v>653.80766000000006</v>
      </c>
      <c r="J142" s="269">
        <v>-76.650516455613996</v>
      </c>
      <c r="K142" s="272">
        <v>0.52212133967300001</v>
      </c>
    </row>
    <row r="143" spans="1:11" ht="14.4" customHeight="1" thickBot="1" x14ac:dyDescent="0.35">
      <c r="A143" s="287" t="s">
        <v>71</v>
      </c>
      <c r="B143" s="268">
        <v>1226.9991501705599</v>
      </c>
      <c r="C143" s="268">
        <v>1246.39764564502</v>
      </c>
      <c r="D143" s="269">
        <v>19.398495474455999</v>
      </c>
      <c r="E143" s="270">
        <v>1.015809705713</v>
      </c>
      <c r="F143" s="268">
        <v>1252.2140167810501</v>
      </c>
      <c r="G143" s="269">
        <v>730.45817645561499</v>
      </c>
      <c r="H143" s="271">
        <v>102.4152</v>
      </c>
      <c r="I143" s="268">
        <v>653.80766000000006</v>
      </c>
      <c r="J143" s="269">
        <v>-76.650516455613996</v>
      </c>
      <c r="K143" s="272">
        <v>0.52212133967300001</v>
      </c>
    </row>
    <row r="144" spans="1:11" ht="14.4" customHeight="1" thickBot="1" x14ac:dyDescent="0.35">
      <c r="A144" s="284" t="s">
        <v>322</v>
      </c>
      <c r="B144" s="268">
        <v>27.999940607016001</v>
      </c>
      <c r="C144" s="268">
        <v>30.689997940702</v>
      </c>
      <c r="D144" s="269">
        <v>2.690057333685</v>
      </c>
      <c r="E144" s="270">
        <v>1.0960736799919999</v>
      </c>
      <c r="F144" s="268">
        <v>17.999999999999002</v>
      </c>
      <c r="G144" s="269">
        <v>10.499999999999</v>
      </c>
      <c r="H144" s="271">
        <v>2.145</v>
      </c>
      <c r="I144" s="268">
        <v>16.252500000000001</v>
      </c>
      <c r="J144" s="269">
        <v>5.7525000000000004</v>
      </c>
      <c r="K144" s="272">
        <v>0.90291666666600001</v>
      </c>
    </row>
    <row r="145" spans="1:11" ht="14.4" customHeight="1" thickBot="1" x14ac:dyDescent="0.35">
      <c r="A145" s="285" t="s">
        <v>323</v>
      </c>
      <c r="B145" s="263">
        <v>27.999940607016001</v>
      </c>
      <c r="C145" s="263">
        <v>30.689997940702</v>
      </c>
      <c r="D145" s="264">
        <v>2.690057333685</v>
      </c>
      <c r="E145" s="265">
        <v>1.0960736799919999</v>
      </c>
      <c r="F145" s="263">
        <v>17.999999999999002</v>
      </c>
      <c r="G145" s="264">
        <v>10.499999999999</v>
      </c>
      <c r="H145" s="266">
        <v>2.145</v>
      </c>
      <c r="I145" s="263">
        <v>16.252500000000001</v>
      </c>
      <c r="J145" s="264">
        <v>5.7525000000000004</v>
      </c>
      <c r="K145" s="267">
        <v>0.90291666666600001</v>
      </c>
    </row>
    <row r="146" spans="1:11" ht="14.4" customHeight="1" thickBot="1" x14ac:dyDescent="0.35">
      <c r="A146" s="284" t="s">
        <v>324</v>
      </c>
      <c r="B146" s="268">
        <v>50.999964677015001</v>
      </c>
      <c r="C146" s="268">
        <v>12.839999070799999</v>
      </c>
      <c r="D146" s="269">
        <v>-38.159965606215003</v>
      </c>
      <c r="E146" s="270">
        <v>0.25176486203600001</v>
      </c>
      <c r="F146" s="268">
        <v>7.6872032858579997</v>
      </c>
      <c r="G146" s="269">
        <v>4.4842019167510001</v>
      </c>
      <c r="H146" s="271">
        <v>1.1499999999999999</v>
      </c>
      <c r="I146" s="268">
        <v>5.5</v>
      </c>
      <c r="J146" s="269">
        <v>1.015798083248</v>
      </c>
      <c r="K146" s="272">
        <v>0.71547476962300005</v>
      </c>
    </row>
    <row r="147" spans="1:11" ht="14.4" customHeight="1" thickBot="1" x14ac:dyDescent="0.35">
      <c r="A147" s="285" t="s">
        <v>325</v>
      </c>
      <c r="B147" s="263">
        <v>50.999964677015001</v>
      </c>
      <c r="C147" s="263">
        <v>12.839999070799999</v>
      </c>
      <c r="D147" s="264">
        <v>-38.159965606215003</v>
      </c>
      <c r="E147" s="265">
        <v>0.25176486203600001</v>
      </c>
      <c r="F147" s="263">
        <v>7.6872032858579997</v>
      </c>
      <c r="G147" s="264">
        <v>4.4842019167510001</v>
      </c>
      <c r="H147" s="266">
        <v>1.1499999999999999</v>
      </c>
      <c r="I147" s="263">
        <v>5.5</v>
      </c>
      <c r="J147" s="264">
        <v>1.015798083248</v>
      </c>
      <c r="K147" s="267">
        <v>0.71547476962300005</v>
      </c>
    </row>
    <row r="148" spans="1:11" ht="14.4" customHeight="1" thickBot="1" x14ac:dyDescent="0.35">
      <c r="A148" s="284" t="s">
        <v>326</v>
      </c>
      <c r="B148" s="268">
        <v>26.000021992175999</v>
      </c>
      <c r="C148" s="268">
        <v>34.428897638366003</v>
      </c>
      <c r="D148" s="269">
        <v>8.4288756461900007</v>
      </c>
      <c r="E148" s="270">
        <v>1.3241872506379999</v>
      </c>
      <c r="F148" s="268">
        <v>34.52681349521</v>
      </c>
      <c r="G148" s="269">
        <v>20.140641205539001</v>
      </c>
      <c r="H148" s="271">
        <v>2.2644000000000002</v>
      </c>
      <c r="I148" s="268">
        <v>22.642700000000001</v>
      </c>
      <c r="J148" s="269">
        <v>2.5020587944599999</v>
      </c>
      <c r="K148" s="272">
        <v>0.65580045500399997</v>
      </c>
    </row>
    <row r="149" spans="1:11" ht="14.4" customHeight="1" thickBot="1" x14ac:dyDescent="0.35">
      <c r="A149" s="285" t="s">
        <v>327</v>
      </c>
      <c r="B149" s="263">
        <v>26.000021992175999</v>
      </c>
      <c r="C149" s="263">
        <v>34.428897638366003</v>
      </c>
      <c r="D149" s="264">
        <v>8.4288756461900007</v>
      </c>
      <c r="E149" s="265">
        <v>1.3241872506379999</v>
      </c>
      <c r="F149" s="263">
        <v>34.52681349521</v>
      </c>
      <c r="G149" s="264">
        <v>20.140641205539001</v>
      </c>
      <c r="H149" s="266">
        <v>2.2644000000000002</v>
      </c>
      <c r="I149" s="263">
        <v>22.642700000000001</v>
      </c>
      <c r="J149" s="264">
        <v>2.5020587944599999</v>
      </c>
      <c r="K149" s="267">
        <v>0.65580045500399997</v>
      </c>
    </row>
    <row r="150" spans="1:11" ht="14.4" customHeight="1" thickBot="1" x14ac:dyDescent="0.35">
      <c r="A150" s="284" t="s">
        <v>328</v>
      </c>
      <c r="B150" s="268">
        <v>4.9406564584124654E-324</v>
      </c>
      <c r="C150" s="268">
        <v>2.870999778167</v>
      </c>
      <c r="D150" s="269">
        <v>2.870999778167</v>
      </c>
      <c r="E150" s="276" t="s">
        <v>195</v>
      </c>
      <c r="F150" s="268">
        <v>0</v>
      </c>
      <c r="G150" s="269">
        <v>0</v>
      </c>
      <c r="H150" s="271">
        <v>0.184</v>
      </c>
      <c r="I150" s="268">
        <v>1.74</v>
      </c>
      <c r="J150" s="269">
        <v>1.74</v>
      </c>
      <c r="K150" s="274" t="s">
        <v>187</v>
      </c>
    </row>
    <row r="151" spans="1:11" ht="14.4" customHeight="1" thickBot="1" x14ac:dyDescent="0.35">
      <c r="A151" s="285" t="s">
        <v>329</v>
      </c>
      <c r="B151" s="263">
        <v>4.9406564584124654E-324</v>
      </c>
      <c r="C151" s="263">
        <v>2.870999778167</v>
      </c>
      <c r="D151" s="264">
        <v>2.870999778167</v>
      </c>
      <c r="E151" s="273" t="s">
        <v>195</v>
      </c>
      <c r="F151" s="263">
        <v>0</v>
      </c>
      <c r="G151" s="264">
        <v>0</v>
      </c>
      <c r="H151" s="266">
        <v>0.184</v>
      </c>
      <c r="I151" s="263">
        <v>1.74</v>
      </c>
      <c r="J151" s="264">
        <v>1.74</v>
      </c>
      <c r="K151" s="275" t="s">
        <v>187</v>
      </c>
    </row>
    <row r="152" spans="1:11" ht="14.4" customHeight="1" thickBot="1" x14ac:dyDescent="0.35">
      <c r="A152" s="284" t="s">
        <v>330</v>
      </c>
      <c r="B152" s="268">
        <v>441.99965386749898</v>
      </c>
      <c r="C152" s="268">
        <v>392.69528409536002</v>
      </c>
      <c r="D152" s="269">
        <v>-49.304369772138998</v>
      </c>
      <c r="E152" s="270">
        <v>0.88845156474499998</v>
      </c>
      <c r="F152" s="268">
        <v>366.999999999995</v>
      </c>
      <c r="G152" s="269">
        <v>214.08333333333101</v>
      </c>
      <c r="H152" s="271">
        <v>16.813459999999999</v>
      </c>
      <c r="I152" s="268">
        <v>210.38891000000001</v>
      </c>
      <c r="J152" s="269">
        <v>-3.6944233333300001</v>
      </c>
      <c r="K152" s="272">
        <v>0.57326678474100001</v>
      </c>
    </row>
    <row r="153" spans="1:11" ht="14.4" customHeight="1" thickBot="1" x14ac:dyDescent="0.35">
      <c r="A153" s="285" t="s">
        <v>331</v>
      </c>
      <c r="B153" s="263">
        <v>440.99969456007898</v>
      </c>
      <c r="C153" s="263">
        <v>392.22849413149999</v>
      </c>
      <c r="D153" s="264">
        <v>-48.771200428579</v>
      </c>
      <c r="E153" s="265">
        <v>0.88940763218100005</v>
      </c>
      <c r="F153" s="263">
        <v>366.999999999995</v>
      </c>
      <c r="G153" s="264">
        <v>214.08333333333101</v>
      </c>
      <c r="H153" s="266">
        <v>16.80463</v>
      </c>
      <c r="I153" s="263">
        <v>210.3271</v>
      </c>
      <c r="J153" s="264">
        <v>-3.75623333333</v>
      </c>
      <c r="K153" s="267">
        <v>0.57309836512199996</v>
      </c>
    </row>
    <row r="154" spans="1:11" ht="14.4" customHeight="1" thickBot="1" x14ac:dyDescent="0.35">
      <c r="A154" s="285" t="s">
        <v>332</v>
      </c>
      <c r="B154" s="263">
        <v>0.99995930742000005</v>
      </c>
      <c r="C154" s="263">
        <v>0.46678996385999999</v>
      </c>
      <c r="D154" s="264">
        <v>-0.53316934355900003</v>
      </c>
      <c r="E154" s="265">
        <v>0.46680895952099999</v>
      </c>
      <c r="F154" s="263">
        <v>0</v>
      </c>
      <c r="G154" s="264">
        <v>0</v>
      </c>
      <c r="H154" s="266">
        <v>8.8299999999999993E-3</v>
      </c>
      <c r="I154" s="263">
        <v>6.1809999999999997E-2</v>
      </c>
      <c r="J154" s="264">
        <v>6.1809999999999997E-2</v>
      </c>
      <c r="K154" s="275" t="s">
        <v>187</v>
      </c>
    </row>
    <row r="155" spans="1:11" ht="14.4" customHeight="1" thickBot="1" x14ac:dyDescent="0.35">
      <c r="A155" s="284" t="s">
        <v>333</v>
      </c>
      <c r="B155" s="268">
        <v>4.9406564584124654E-324</v>
      </c>
      <c r="C155" s="268">
        <v>29.899587989113002</v>
      </c>
      <c r="D155" s="269">
        <v>29.899587989113002</v>
      </c>
      <c r="E155" s="276" t="s">
        <v>195</v>
      </c>
      <c r="F155" s="268">
        <v>0</v>
      </c>
      <c r="G155" s="269">
        <v>0</v>
      </c>
      <c r="H155" s="271">
        <v>4.9406564584124654E-324</v>
      </c>
      <c r="I155" s="268">
        <v>3.4584595208887258E-323</v>
      </c>
      <c r="J155" s="269">
        <v>3.4584595208887258E-323</v>
      </c>
      <c r="K155" s="274" t="s">
        <v>187</v>
      </c>
    </row>
    <row r="156" spans="1:11" ht="14.4" customHeight="1" thickBot="1" x14ac:dyDescent="0.35">
      <c r="A156" s="285" t="s">
        <v>334</v>
      </c>
      <c r="B156" s="263">
        <v>4.9406564584124654E-324</v>
      </c>
      <c r="C156" s="263">
        <v>29.899587989113002</v>
      </c>
      <c r="D156" s="264">
        <v>29.899587989113002</v>
      </c>
      <c r="E156" s="273" t="s">
        <v>195</v>
      </c>
      <c r="F156" s="263">
        <v>0</v>
      </c>
      <c r="G156" s="264">
        <v>0</v>
      </c>
      <c r="H156" s="266">
        <v>4.9406564584124654E-324</v>
      </c>
      <c r="I156" s="263">
        <v>3.4584595208887258E-323</v>
      </c>
      <c r="J156" s="264">
        <v>3.4584595208887258E-323</v>
      </c>
      <c r="K156" s="275" t="s">
        <v>187</v>
      </c>
    </row>
    <row r="157" spans="1:11" ht="14.4" customHeight="1" thickBot="1" x14ac:dyDescent="0.35">
      <c r="A157" s="284" t="s">
        <v>335</v>
      </c>
      <c r="B157" s="268">
        <v>679.99956902685096</v>
      </c>
      <c r="C157" s="268">
        <v>742.97287913250398</v>
      </c>
      <c r="D157" s="269">
        <v>62.973310105652999</v>
      </c>
      <c r="E157" s="270">
        <v>1.0926078676719999</v>
      </c>
      <c r="F157" s="268">
        <v>824.99999999998897</v>
      </c>
      <c r="G157" s="269">
        <v>481.24999999999397</v>
      </c>
      <c r="H157" s="271">
        <v>79.858339999999998</v>
      </c>
      <c r="I157" s="268">
        <v>397.28354999999999</v>
      </c>
      <c r="J157" s="269">
        <v>-83.966449999993003</v>
      </c>
      <c r="K157" s="272">
        <v>0.48155581818100002</v>
      </c>
    </row>
    <row r="158" spans="1:11" ht="14.4" customHeight="1" thickBot="1" x14ac:dyDescent="0.35">
      <c r="A158" s="285" t="s">
        <v>336</v>
      </c>
      <c r="B158" s="263">
        <v>679.99956902685096</v>
      </c>
      <c r="C158" s="263">
        <v>742.97287913250398</v>
      </c>
      <c r="D158" s="264">
        <v>62.973310105652999</v>
      </c>
      <c r="E158" s="265">
        <v>1.0926078676719999</v>
      </c>
      <c r="F158" s="263">
        <v>824.99999999998897</v>
      </c>
      <c r="G158" s="264">
        <v>481.24999999999397</v>
      </c>
      <c r="H158" s="266">
        <v>79.858339999999998</v>
      </c>
      <c r="I158" s="263">
        <v>397.28354999999999</v>
      </c>
      <c r="J158" s="264">
        <v>-83.966449999993003</v>
      </c>
      <c r="K158" s="267">
        <v>0.48155581818100002</v>
      </c>
    </row>
    <row r="159" spans="1:11" ht="14.4" customHeight="1" thickBot="1" x14ac:dyDescent="0.35">
      <c r="A159" s="288"/>
      <c r="B159" s="263">
        <v>-3898.4294186915299</v>
      </c>
      <c r="C159" s="263">
        <v>4.9406564584124654E-324</v>
      </c>
      <c r="D159" s="264">
        <v>3898.4294186915299</v>
      </c>
      <c r="E159" s="265">
        <v>0</v>
      </c>
      <c r="F159" s="263">
        <v>-2951.1535736189298</v>
      </c>
      <c r="G159" s="264">
        <v>-1721.5062512777099</v>
      </c>
      <c r="H159" s="266">
        <v>-278.70092</v>
      </c>
      <c r="I159" s="263">
        <v>-2626.7037799999998</v>
      </c>
      <c r="J159" s="264">
        <v>-905.19752872228798</v>
      </c>
      <c r="K159" s="267">
        <v>0.89006001025500003</v>
      </c>
    </row>
    <row r="160" spans="1:11" ht="14.4" customHeight="1" thickBot="1" x14ac:dyDescent="0.35">
      <c r="A160" s="289" t="s">
        <v>90</v>
      </c>
      <c r="B160" s="277">
        <v>-3898.4294186915299</v>
      </c>
      <c r="C160" s="277">
        <v>-2638.3812324995401</v>
      </c>
      <c r="D160" s="278">
        <v>1260.04818619199</v>
      </c>
      <c r="E160" s="279">
        <v>-0.80422400684799999</v>
      </c>
      <c r="F160" s="277">
        <v>-2951.1535736189298</v>
      </c>
      <c r="G160" s="278">
        <v>-1721.5062512777099</v>
      </c>
      <c r="H160" s="277">
        <v>-278.70092</v>
      </c>
      <c r="I160" s="277">
        <v>-2626.7037799999998</v>
      </c>
      <c r="J160" s="278">
        <v>-905.19752872228798</v>
      </c>
      <c r="K160" s="280">
        <v>0.89006001025500003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5" bestFit="1" customWidth="1"/>
    <col min="2" max="2" width="9.33203125" style="85" customWidth="1"/>
    <col min="3" max="3" width="28.88671875" style="65" bestFit="1" customWidth="1"/>
    <col min="4" max="5" width="11.109375" style="86" customWidth="1"/>
    <col min="6" max="6" width="6.6640625" style="87" customWidth="1"/>
    <col min="7" max="7" width="12.21875" style="94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12" t="s">
        <v>170</v>
      </c>
      <c r="B1" s="213"/>
      <c r="C1" s="213"/>
      <c r="D1" s="213"/>
      <c r="E1" s="213"/>
      <c r="F1" s="213"/>
      <c r="G1" s="186"/>
    </row>
    <row r="2" spans="1:8" ht="14.4" customHeight="1" thickBot="1" x14ac:dyDescent="0.35">
      <c r="A2" s="262" t="s">
        <v>186</v>
      </c>
      <c r="B2" s="92"/>
      <c r="C2" s="92"/>
      <c r="D2" s="92"/>
      <c r="E2" s="92"/>
      <c r="F2" s="92"/>
    </row>
    <row r="3" spans="1:8" ht="14.4" customHeight="1" thickBot="1" x14ac:dyDescent="0.35">
      <c r="A3" s="121" t="s">
        <v>0</v>
      </c>
      <c r="B3" s="122" t="s">
        <v>1</v>
      </c>
      <c r="C3" s="144" t="s">
        <v>2</v>
      </c>
      <c r="D3" s="145" t="s">
        <v>3</v>
      </c>
      <c r="E3" s="145" t="s">
        <v>4</v>
      </c>
      <c r="F3" s="145" t="s">
        <v>5</v>
      </c>
      <c r="G3" s="146" t="s">
        <v>177</v>
      </c>
    </row>
    <row r="4" spans="1:8" ht="14.4" customHeight="1" x14ac:dyDescent="0.3">
      <c r="A4" s="290" t="s">
        <v>337</v>
      </c>
      <c r="B4" s="291" t="s">
        <v>338</v>
      </c>
      <c r="C4" s="292" t="s">
        <v>339</v>
      </c>
      <c r="D4" s="292" t="s">
        <v>338</v>
      </c>
      <c r="E4" s="292" t="s">
        <v>338</v>
      </c>
      <c r="F4" s="293" t="s">
        <v>338</v>
      </c>
      <c r="G4" s="292" t="s">
        <v>338</v>
      </c>
      <c r="H4" s="292" t="s">
        <v>91</v>
      </c>
    </row>
    <row r="5" spans="1:8" ht="14.4" customHeight="1" x14ac:dyDescent="0.3">
      <c r="A5" s="290" t="s">
        <v>337</v>
      </c>
      <c r="B5" s="291" t="s">
        <v>340</v>
      </c>
      <c r="C5" s="292" t="s">
        <v>341</v>
      </c>
      <c r="D5" s="292">
        <v>585004.76822926418</v>
      </c>
      <c r="E5" s="292">
        <v>387735.61248114094</v>
      </c>
      <c r="F5" s="293">
        <v>0.66279051648547727</v>
      </c>
      <c r="G5" s="292">
        <v>-197269.15574812324</v>
      </c>
      <c r="H5" s="292" t="s">
        <v>2</v>
      </c>
    </row>
    <row r="6" spans="1:8" ht="14.4" customHeight="1" x14ac:dyDescent="0.3">
      <c r="A6" s="290" t="s">
        <v>337</v>
      </c>
      <c r="B6" s="291" t="s">
        <v>342</v>
      </c>
      <c r="C6" s="292" t="s">
        <v>343</v>
      </c>
      <c r="D6" s="292">
        <v>583.33955851102746</v>
      </c>
      <c r="E6" s="292">
        <v>37.469831378810802</v>
      </c>
      <c r="F6" s="293">
        <v>6.4233311168631249E-2</v>
      </c>
      <c r="G6" s="292">
        <v>-545.86972713221667</v>
      </c>
      <c r="H6" s="292" t="s">
        <v>2</v>
      </c>
    </row>
    <row r="7" spans="1:8" ht="14.4" customHeight="1" x14ac:dyDescent="0.3">
      <c r="A7" s="290" t="s">
        <v>337</v>
      </c>
      <c r="B7" s="291" t="s">
        <v>6</v>
      </c>
      <c r="C7" s="292" t="s">
        <v>339</v>
      </c>
      <c r="D7" s="292">
        <v>585588.10778777523</v>
      </c>
      <c r="E7" s="292">
        <v>387773.08231251978</v>
      </c>
      <c r="F7" s="293">
        <v>0.66219425762835638</v>
      </c>
      <c r="G7" s="292">
        <v>-197815.02547525545</v>
      </c>
      <c r="H7" s="292" t="s">
        <v>344</v>
      </c>
    </row>
    <row r="9" spans="1:8" ht="14.4" customHeight="1" x14ac:dyDescent="0.3">
      <c r="A9" s="290" t="s">
        <v>337</v>
      </c>
      <c r="B9" s="291" t="s">
        <v>338</v>
      </c>
      <c r="C9" s="292" t="s">
        <v>339</v>
      </c>
      <c r="D9" s="292" t="s">
        <v>338</v>
      </c>
      <c r="E9" s="292" t="s">
        <v>338</v>
      </c>
      <c r="F9" s="293" t="s">
        <v>338</v>
      </c>
      <c r="G9" s="292" t="s">
        <v>338</v>
      </c>
      <c r="H9" s="292" t="s">
        <v>91</v>
      </c>
    </row>
    <row r="10" spans="1:8" ht="14.4" customHeight="1" x14ac:dyDescent="0.3">
      <c r="A10" s="290" t="s">
        <v>345</v>
      </c>
      <c r="B10" s="291" t="s">
        <v>340</v>
      </c>
      <c r="C10" s="292" t="s">
        <v>341</v>
      </c>
      <c r="D10" s="292">
        <v>114449.91624847842</v>
      </c>
      <c r="E10" s="292">
        <v>88906.246276199832</v>
      </c>
      <c r="F10" s="293">
        <v>0.77681355470089142</v>
      </c>
      <c r="G10" s="292">
        <v>-25543.669972278585</v>
      </c>
      <c r="H10" s="292" t="s">
        <v>2</v>
      </c>
    </row>
    <row r="11" spans="1:8" ht="14.4" customHeight="1" x14ac:dyDescent="0.3">
      <c r="A11" s="290" t="s">
        <v>345</v>
      </c>
      <c r="B11" s="291" t="s">
        <v>342</v>
      </c>
      <c r="C11" s="292" t="s">
        <v>343</v>
      </c>
      <c r="D11" s="292">
        <v>583.33955851102746</v>
      </c>
      <c r="E11" s="292">
        <v>37.469831378810802</v>
      </c>
      <c r="F11" s="293">
        <v>6.4233311168631249E-2</v>
      </c>
      <c r="G11" s="292">
        <v>-545.86972713221667</v>
      </c>
      <c r="H11" s="292" t="s">
        <v>2</v>
      </c>
    </row>
    <row r="12" spans="1:8" ht="14.4" customHeight="1" x14ac:dyDescent="0.3">
      <c r="A12" s="290" t="s">
        <v>345</v>
      </c>
      <c r="B12" s="291" t="s">
        <v>6</v>
      </c>
      <c r="C12" s="292" t="s">
        <v>346</v>
      </c>
      <c r="D12" s="292">
        <v>115033.25580698943</v>
      </c>
      <c r="E12" s="292">
        <v>88943.716107578643</v>
      </c>
      <c r="F12" s="293">
        <v>0.77320002362459794</v>
      </c>
      <c r="G12" s="292">
        <v>-26089.539699410787</v>
      </c>
      <c r="H12" s="292" t="s">
        <v>347</v>
      </c>
    </row>
    <row r="13" spans="1:8" ht="14.4" customHeight="1" x14ac:dyDescent="0.3">
      <c r="A13" s="290" t="s">
        <v>338</v>
      </c>
      <c r="B13" s="291" t="s">
        <v>338</v>
      </c>
      <c r="C13" s="292" t="s">
        <v>338</v>
      </c>
      <c r="D13" s="292" t="s">
        <v>338</v>
      </c>
      <c r="E13" s="292" t="s">
        <v>338</v>
      </c>
      <c r="F13" s="293" t="s">
        <v>338</v>
      </c>
      <c r="G13" s="292" t="s">
        <v>338</v>
      </c>
      <c r="H13" s="292" t="s">
        <v>348</v>
      </c>
    </row>
    <row r="14" spans="1:8" ht="14.4" customHeight="1" x14ac:dyDescent="0.3">
      <c r="A14" s="290" t="s">
        <v>349</v>
      </c>
      <c r="B14" s="291" t="s">
        <v>340</v>
      </c>
      <c r="C14" s="292" t="s">
        <v>341</v>
      </c>
      <c r="D14" s="292">
        <v>470554.85198078584</v>
      </c>
      <c r="E14" s="292">
        <v>298829.36620494106</v>
      </c>
      <c r="F14" s="293">
        <v>0.63505745386967805</v>
      </c>
      <c r="G14" s="292">
        <v>-171725.48577584478</v>
      </c>
      <c r="H14" s="292" t="s">
        <v>2</v>
      </c>
    </row>
    <row r="15" spans="1:8" ht="14.4" customHeight="1" x14ac:dyDescent="0.3">
      <c r="A15" s="290" t="s">
        <v>349</v>
      </c>
      <c r="B15" s="291" t="s">
        <v>6</v>
      </c>
      <c r="C15" s="292" t="s">
        <v>350</v>
      </c>
      <c r="D15" s="292">
        <v>470554.85198078584</v>
      </c>
      <c r="E15" s="292">
        <v>298829.36620494106</v>
      </c>
      <c r="F15" s="293">
        <v>0.63505745386967805</v>
      </c>
      <c r="G15" s="292">
        <v>-171725.48577584478</v>
      </c>
      <c r="H15" s="292" t="s">
        <v>347</v>
      </c>
    </row>
    <row r="16" spans="1:8" ht="14.4" customHeight="1" x14ac:dyDescent="0.3">
      <c r="A16" s="290" t="s">
        <v>338</v>
      </c>
      <c r="B16" s="291" t="s">
        <v>338</v>
      </c>
      <c r="C16" s="292" t="s">
        <v>338</v>
      </c>
      <c r="D16" s="292" t="s">
        <v>338</v>
      </c>
      <c r="E16" s="292" t="s">
        <v>338</v>
      </c>
      <c r="F16" s="293" t="s">
        <v>338</v>
      </c>
      <c r="G16" s="292" t="s">
        <v>338</v>
      </c>
      <c r="H16" s="292" t="s">
        <v>348</v>
      </c>
    </row>
    <row r="17" spans="1:8" ht="14.4" customHeight="1" x14ac:dyDescent="0.3">
      <c r="A17" s="290" t="s">
        <v>337</v>
      </c>
      <c r="B17" s="291" t="s">
        <v>6</v>
      </c>
      <c r="C17" s="292" t="s">
        <v>339</v>
      </c>
      <c r="D17" s="292">
        <v>585588.10778777523</v>
      </c>
      <c r="E17" s="292">
        <v>387773.08231251972</v>
      </c>
      <c r="F17" s="293">
        <v>0.66219425762835638</v>
      </c>
      <c r="G17" s="292">
        <v>-197815.0254752555</v>
      </c>
      <c r="H17" s="292" t="s">
        <v>344</v>
      </c>
    </row>
  </sheetData>
  <autoFilter ref="A3:G3"/>
  <mergeCells count="1">
    <mergeCell ref="A1:G1"/>
  </mergeCells>
  <conditionalFormatting sqref="F8 F18:F65536">
    <cfRule type="cellIs" dxfId="51" priority="15" stopIfTrue="1" operator="greaterThan">
      <formula>1</formula>
    </cfRule>
  </conditionalFormatting>
  <conditionalFormatting sqref="F4:F7">
    <cfRule type="cellIs" dxfId="50" priority="10" operator="greaterThan">
      <formula>1</formula>
    </cfRule>
  </conditionalFormatting>
  <conditionalFormatting sqref="B4:B7">
    <cfRule type="expression" dxfId="49" priority="14">
      <formula>AND(LEFT(H4,6)&lt;&gt;"mezera",H4&lt;&gt;"")</formula>
    </cfRule>
  </conditionalFormatting>
  <conditionalFormatting sqref="A4:A7">
    <cfRule type="expression" dxfId="48" priority="11">
      <formula>AND(H4&lt;&gt;"",H4&lt;&gt;"mezeraKL")</formula>
    </cfRule>
  </conditionalFormatting>
  <conditionalFormatting sqref="B4:G7">
    <cfRule type="expression" dxfId="47" priority="12">
      <formula>$H4="SumaNS"</formula>
    </cfRule>
    <cfRule type="expression" dxfId="46" priority="13">
      <formula>OR($H4="KL",$H4="SumaKL")</formula>
    </cfRule>
  </conditionalFormatting>
  <conditionalFormatting sqref="A4:G7">
    <cfRule type="expression" dxfId="45" priority="9">
      <formula>$H4&lt;&gt;""</formula>
    </cfRule>
  </conditionalFormatting>
  <conditionalFormatting sqref="G4:G7">
    <cfRule type="cellIs" dxfId="44" priority="8" operator="greaterThan">
      <formula>0</formula>
    </cfRule>
  </conditionalFormatting>
  <conditionalFormatting sqref="F9:F17">
    <cfRule type="cellIs" dxfId="43" priority="3" operator="greaterThan">
      <formula>1</formula>
    </cfRule>
  </conditionalFormatting>
  <conditionalFormatting sqref="B9:B17">
    <cfRule type="expression" dxfId="42" priority="7">
      <formula>AND(LEFT(H9,6)&lt;&gt;"mezera",H9&lt;&gt;"")</formula>
    </cfRule>
  </conditionalFormatting>
  <conditionalFormatting sqref="A9:A17">
    <cfRule type="expression" dxfId="41" priority="4">
      <formula>AND(H9&lt;&gt;"",H9&lt;&gt;"mezeraKL")</formula>
    </cfRule>
  </conditionalFormatting>
  <conditionalFormatting sqref="B9:G17">
    <cfRule type="expression" dxfId="40" priority="5">
      <formula>$H9="SumaNS"</formula>
    </cfRule>
    <cfRule type="expression" dxfId="39" priority="6">
      <formula>OR($H9="KL",$H9="SumaKL")</formula>
    </cfRule>
  </conditionalFormatting>
  <conditionalFormatting sqref="A9:G17">
    <cfRule type="expression" dxfId="38" priority="2">
      <formula>$H9&lt;&gt;""</formula>
    </cfRule>
  </conditionalFormatting>
  <conditionalFormatting sqref="G9:G17">
    <cfRule type="cellIs" dxfId="37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5" hidden="1" customWidth="1"/>
    <col min="2" max="2" width="28.33203125" style="65" hidden="1" customWidth="1"/>
    <col min="3" max="3" width="5.33203125" style="86" bestFit="1" customWidth="1"/>
    <col min="4" max="4" width="18.77734375" style="88" customWidth="1"/>
    <col min="5" max="5" width="9" style="86" bestFit="1" customWidth="1"/>
    <col min="6" max="6" width="18.77734375" style="88" customWidth="1"/>
    <col min="7" max="7" width="5" style="86" customWidth="1"/>
    <col min="8" max="8" width="12.44140625" style="86" hidden="1" customWidth="1"/>
    <col min="9" max="9" width="8.5546875" style="86" hidden="1" customWidth="1"/>
    <col min="10" max="10" width="25.77734375" style="86" customWidth="1"/>
    <col min="11" max="11" width="8.77734375" style="86" customWidth="1"/>
    <col min="12" max="13" width="7.77734375" style="94" customWidth="1"/>
    <col min="14" max="14" width="11.109375" style="94" customWidth="1"/>
    <col min="15" max="16384" width="8.88671875" style="65"/>
  </cols>
  <sheetData>
    <row r="1" spans="1:14" ht="18.600000000000001" customHeight="1" thickBot="1" x14ac:dyDescent="0.4">
      <c r="A1" s="218" t="s">
        <v>169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ht="14.4" customHeight="1" thickBot="1" x14ac:dyDescent="0.35">
      <c r="A2" s="262" t="s">
        <v>186</v>
      </c>
      <c r="B2" s="84"/>
      <c r="C2" s="147"/>
      <c r="D2" s="147"/>
      <c r="E2" s="147"/>
      <c r="F2" s="147"/>
      <c r="G2" s="147"/>
      <c r="H2" s="147"/>
      <c r="I2" s="147"/>
      <c r="J2" s="147"/>
      <c r="K2" s="147"/>
      <c r="L2" s="148"/>
      <c r="M2" s="148"/>
      <c r="N2" s="148"/>
    </row>
    <row r="3" spans="1:14" ht="14.4" customHeight="1" thickBot="1" x14ac:dyDescent="0.35">
      <c r="A3" s="84"/>
      <c r="B3" s="84"/>
      <c r="C3" s="214"/>
      <c r="D3" s="215"/>
      <c r="E3" s="215"/>
      <c r="F3" s="215"/>
      <c r="G3" s="215"/>
      <c r="H3" s="215"/>
      <c r="I3" s="215"/>
      <c r="J3" s="216" t="s">
        <v>156</v>
      </c>
      <c r="K3" s="217"/>
      <c r="L3" s="149">
        <f>IF(M3&lt;&gt;0,N3/M3,0)</f>
        <v>461.63462180061873</v>
      </c>
      <c r="M3" s="149">
        <f>SUBTOTAL(9,M5:M1048576)</f>
        <v>840</v>
      </c>
      <c r="N3" s="150">
        <f>SUBTOTAL(9,N5:N1048576)</f>
        <v>387773.08231251972</v>
      </c>
    </row>
    <row r="4" spans="1:14" s="85" customFormat="1" ht="14.4" customHeight="1" thickBot="1" x14ac:dyDescent="0.35">
      <c r="A4" s="294" t="s">
        <v>7</v>
      </c>
      <c r="B4" s="295" t="s">
        <v>8</v>
      </c>
      <c r="C4" s="295" t="s">
        <v>0</v>
      </c>
      <c r="D4" s="295" t="s">
        <v>9</v>
      </c>
      <c r="E4" s="295" t="s">
        <v>10</v>
      </c>
      <c r="F4" s="295" t="s">
        <v>2</v>
      </c>
      <c r="G4" s="295" t="s">
        <v>11</v>
      </c>
      <c r="H4" s="295" t="s">
        <v>12</v>
      </c>
      <c r="I4" s="295" t="s">
        <v>13</v>
      </c>
      <c r="J4" s="296" t="s">
        <v>14</v>
      </c>
      <c r="K4" s="296" t="s">
        <v>15</v>
      </c>
      <c r="L4" s="297" t="s">
        <v>178</v>
      </c>
      <c r="M4" s="297" t="s">
        <v>16</v>
      </c>
      <c r="N4" s="298" t="s">
        <v>18</v>
      </c>
    </row>
    <row r="5" spans="1:14" ht="14.4" customHeight="1" x14ac:dyDescent="0.3">
      <c r="A5" s="299" t="s">
        <v>337</v>
      </c>
      <c r="B5" s="300" t="s">
        <v>339</v>
      </c>
      <c r="C5" s="301" t="s">
        <v>345</v>
      </c>
      <c r="D5" s="302" t="s">
        <v>346</v>
      </c>
      <c r="E5" s="301" t="s">
        <v>340</v>
      </c>
      <c r="F5" s="302" t="s">
        <v>341</v>
      </c>
      <c r="G5" s="301" t="s">
        <v>351</v>
      </c>
      <c r="H5" s="301">
        <v>51366</v>
      </c>
      <c r="I5" s="301">
        <v>51366</v>
      </c>
      <c r="J5" s="301" t="s">
        <v>352</v>
      </c>
      <c r="K5" s="301" t="s">
        <v>353</v>
      </c>
      <c r="L5" s="303">
        <v>259.43997769045683</v>
      </c>
      <c r="M5" s="303">
        <v>46</v>
      </c>
      <c r="N5" s="304">
        <v>11934.240811057303</v>
      </c>
    </row>
    <row r="6" spans="1:14" ht="14.4" customHeight="1" x14ac:dyDescent="0.3">
      <c r="A6" s="305" t="s">
        <v>337</v>
      </c>
      <c r="B6" s="306" t="s">
        <v>339</v>
      </c>
      <c r="C6" s="307" t="s">
        <v>345</v>
      </c>
      <c r="D6" s="308" t="s">
        <v>346</v>
      </c>
      <c r="E6" s="307" t="s">
        <v>340</v>
      </c>
      <c r="F6" s="308" t="s">
        <v>341</v>
      </c>
      <c r="G6" s="307" t="s">
        <v>351</v>
      </c>
      <c r="H6" s="307">
        <v>100231</v>
      </c>
      <c r="I6" s="307">
        <v>231</v>
      </c>
      <c r="J6" s="307" t="s">
        <v>354</v>
      </c>
      <c r="K6" s="307" t="s">
        <v>355</v>
      </c>
      <c r="L6" s="309">
        <v>22.8</v>
      </c>
      <c r="M6" s="309">
        <v>1</v>
      </c>
      <c r="N6" s="310">
        <v>22.8</v>
      </c>
    </row>
    <row r="7" spans="1:14" ht="14.4" customHeight="1" x14ac:dyDescent="0.3">
      <c r="A7" s="305" t="s">
        <v>337</v>
      </c>
      <c r="B7" s="306" t="s">
        <v>339</v>
      </c>
      <c r="C7" s="307" t="s">
        <v>345</v>
      </c>
      <c r="D7" s="308" t="s">
        <v>346</v>
      </c>
      <c r="E7" s="307" t="s">
        <v>340</v>
      </c>
      <c r="F7" s="308" t="s">
        <v>341</v>
      </c>
      <c r="G7" s="307" t="s">
        <v>351</v>
      </c>
      <c r="H7" s="307">
        <v>100362</v>
      </c>
      <c r="I7" s="307">
        <v>362</v>
      </c>
      <c r="J7" s="307" t="s">
        <v>356</v>
      </c>
      <c r="K7" s="307" t="s">
        <v>357</v>
      </c>
      <c r="L7" s="309">
        <v>84.74</v>
      </c>
      <c r="M7" s="309">
        <v>1</v>
      </c>
      <c r="N7" s="310">
        <v>84.74</v>
      </c>
    </row>
    <row r="8" spans="1:14" ht="14.4" customHeight="1" x14ac:dyDescent="0.3">
      <c r="A8" s="305" t="s">
        <v>337</v>
      </c>
      <c r="B8" s="306" t="s">
        <v>339</v>
      </c>
      <c r="C8" s="307" t="s">
        <v>345</v>
      </c>
      <c r="D8" s="308" t="s">
        <v>346</v>
      </c>
      <c r="E8" s="307" t="s">
        <v>340</v>
      </c>
      <c r="F8" s="308" t="s">
        <v>341</v>
      </c>
      <c r="G8" s="307" t="s">
        <v>351</v>
      </c>
      <c r="H8" s="307">
        <v>100394</v>
      </c>
      <c r="I8" s="307">
        <v>394</v>
      </c>
      <c r="J8" s="307" t="s">
        <v>358</v>
      </c>
      <c r="K8" s="307" t="s">
        <v>359</v>
      </c>
      <c r="L8" s="309">
        <v>64.289878343155095</v>
      </c>
      <c r="M8" s="309">
        <v>1</v>
      </c>
      <c r="N8" s="310">
        <v>64.289878343155095</v>
      </c>
    </row>
    <row r="9" spans="1:14" ht="14.4" customHeight="1" x14ac:dyDescent="0.3">
      <c r="A9" s="305" t="s">
        <v>337</v>
      </c>
      <c r="B9" s="306" t="s">
        <v>339</v>
      </c>
      <c r="C9" s="307" t="s">
        <v>345</v>
      </c>
      <c r="D9" s="308" t="s">
        <v>346</v>
      </c>
      <c r="E9" s="307" t="s">
        <v>340</v>
      </c>
      <c r="F9" s="308" t="s">
        <v>341</v>
      </c>
      <c r="G9" s="307" t="s">
        <v>351</v>
      </c>
      <c r="H9" s="307">
        <v>100498</v>
      </c>
      <c r="I9" s="307">
        <v>498</v>
      </c>
      <c r="J9" s="307" t="s">
        <v>360</v>
      </c>
      <c r="K9" s="307" t="s">
        <v>361</v>
      </c>
      <c r="L9" s="309">
        <v>94.450424894157734</v>
      </c>
      <c r="M9" s="309">
        <v>260</v>
      </c>
      <c r="N9" s="310">
        <v>24549.578932397399</v>
      </c>
    </row>
    <row r="10" spans="1:14" ht="14.4" customHeight="1" x14ac:dyDescent="0.3">
      <c r="A10" s="305" t="s">
        <v>337</v>
      </c>
      <c r="B10" s="306" t="s">
        <v>339</v>
      </c>
      <c r="C10" s="307" t="s">
        <v>345</v>
      </c>
      <c r="D10" s="308" t="s">
        <v>346</v>
      </c>
      <c r="E10" s="307" t="s">
        <v>340</v>
      </c>
      <c r="F10" s="308" t="s">
        <v>341</v>
      </c>
      <c r="G10" s="307" t="s">
        <v>351</v>
      </c>
      <c r="H10" s="307">
        <v>100643</v>
      </c>
      <c r="I10" s="307">
        <v>643</v>
      </c>
      <c r="J10" s="307" t="s">
        <v>362</v>
      </c>
      <c r="K10" s="307" t="s">
        <v>363</v>
      </c>
      <c r="L10" s="309">
        <v>42.274999999999999</v>
      </c>
      <c r="M10" s="309">
        <v>4</v>
      </c>
      <c r="N10" s="310">
        <v>169.1</v>
      </c>
    </row>
    <row r="11" spans="1:14" ht="14.4" customHeight="1" x14ac:dyDescent="0.3">
      <c r="A11" s="305" t="s">
        <v>337</v>
      </c>
      <c r="B11" s="306" t="s">
        <v>339</v>
      </c>
      <c r="C11" s="307" t="s">
        <v>345</v>
      </c>
      <c r="D11" s="308" t="s">
        <v>346</v>
      </c>
      <c r="E11" s="307" t="s">
        <v>340</v>
      </c>
      <c r="F11" s="308" t="s">
        <v>341</v>
      </c>
      <c r="G11" s="307" t="s">
        <v>351</v>
      </c>
      <c r="H11" s="307">
        <v>107981</v>
      </c>
      <c r="I11" s="307">
        <v>7981</v>
      </c>
      <c r="J11" s="307" t="s">
        <v>364</v>
      </c>
      <c r="K11" s="307" t="s">
        <v>365</v>
      </c>
      <c r="L11" s="309">
        <v>60.350000040829201</v>
      </c>
      <c r="M11" s="309">
        <v>4</v>
      </c>
      <c r="N11" s="310">
        <v>241.40000008165842</v>
      </c>
    </row>
    <row r="12" spans="1:14" ht="14.4" customHeight="1" x14ac:dyDescent="0.3">
      <c r="A12" s="305" t="s">
        <v>337</v>
      </c>
      <c r="B12" s="306" t="s">
        <v>339</v>
      </c>
      <c r="C12" s="307" t="s">
        <v>345</v>
      </c>
      <c r="D12" s="308" t="s">
        <v>346</v>
      </c>
      <c r="E12" s="307" t="s">
        <v>340</v>
      </c>
      <c r="F12" s="308" t="s">
        <v>341</v>
      </c>
      <c r="G12" s="307" t="s">
        <v>351</v>
      </c>
      <c r="H12" s="307">
        <v>156171</v>
      </c>
      <c r="I12" s="307">
        <v>56171</v>
      </c>
      <c r="J12" s="307" t="s">
        <v>366</v>
      </c>
      <c r="K12" s="307" t="s">
        <v>367</v>
      </c>
      <c r="L12" s="309">
        <v>694.96967745625147</v>
      </c>
      <c r="M12" s="309">
        <v>66</v>
      </c>
      <c r="N12" s="310">
        <v>45867.989879815308</v>
      </c>
    </row>
    <row r="13" spans="1:14" ht="14.4" customHeight="1" x14ac:dyDescent="0.3">
      <c r="A13" s="305" t="s">
        <v>337</v>
      </c>
      <c r="B13" s="306" t="s">
        <v>339</v>
      </c>
      <c r="C13" s="307" t="s">
        <v>345</v>
      </c>
      <c r="D13" s="308" t="s">
        <v>346</v>
      </c>
      <c r="E13" s="307" t="s">
        <v>340</v>
      </c>
      <c r="F13" s="308" t="s">
        <v>341</v>
      </c>
      <c r="G13" s="307" t="s">
        <v>351</v>
      </c>
      <c r="H13" s="307">
        <v>189212</v>
      </c>
      <c r="I13" s="307">
        <v>89212</v>
      </c>
      <c r="J13" s="307" t="s">
        <v>368</v>
      </c>
      <c r="K13" s="307" t="s">
        <v>369</v>
      </c>
      <c r="L13" s="309">
        <v>68.035358777661301</v>
      </c>
      <c r="M13" s="309">
        <v>60</v>
      </c>
      <c r="N13" s="310">
        <v>3614.0527984253799</v>
      </c>
    </row>
    <row r="14" spans="1:14" ht="14.4" customHeight="1" x14ac:dyDescent="0.3">
      <c r="A14" s="305" t="s">
        <v>337</v>
      </c>
      <c r="B14" s="306" t="s">
        <v>339</v>
      </c>
      <c r="C14" s="307" t="s">
        <v>345</v>
      </c>
      <c r="D14" s="308" t="s">
        <v>346</v>
      </c>
      <c r="E14" s="307" t="s">
        <v>340</v>
      </c>
      <c r="F14" s="308" t="s">
        <v>341</v>
      </c>
      <c r="G14" s="307" t="s">
        <v>351</v>
      </c>
      <c r="H14" s="307">
        <v>395997</v>
      </c>
      <c r="I14" s="307">
        <v>0</v>
      </c>
      <c r="J14" s="307" t="s">
        <v>370</v>
      </c>
      <c r="K14" s="307"/>
      <c r="L14" s="309">
        <v>97.725674494713388</v>
      </c>
      <c r="M14" s="309">
        <v>7</v>
      </c>
      <c r="N14" s="310">
        <v>682.86366669261156</v>
      </c>
    </row>
    <row r="15" spans="1:14" ht="14.4" customHeight="1" x14ac:dyDescent="0.3">
      <c r="A15" s="305" t="s">
        <v>337</v>
      </c>
      <c r="B15" s="306" t="s">
        <v>339</v>
      </c>
      <c r="C15" s="307" t="s">
        <v>345</v>
      </c>
      <c r="D15" s="308" t="s">
        <v>346</v>
      </c>
      <c r="E15" s="307" t="s">
        <v>340</v>
      </c>
      <c r="F15" s="308" t="s">
        <v>341</v>
      </c>
      <c r="G15" s="307" t="s">
        <v>351</v>
      </c>
      <c r="H15" s="307">
        <v>900321</v>
      </c>
      <c r="I15" s="307">
        <v>0</v>
      </c>
      <c r="J15" s="307" t="s">
        <v>371</v>
      </c>
      <c r="K15" s="307"/>
      <c r="L15" s="309">
        <v>194.05008247621299</v>
      </c>
      <c r="M15" s="309">
        <v>4</v>
      </c>
      <c r="N15" s="310">
        <v>776.20032990485197</v>
      </c>
    </row>
    <row r="16" spans="1:14" ht="14.4" customHeight="1" x14ac:dyDescent="0.3">
      <c r="A16" s="305" t="s">
        <v>337</v>
      </c>
      <c r="B16" s="306" t="s">
        <v>339</v>
      </c>
      <c r="C16" s="307" t="s">
        <v>345</v>
      </c>
      <c r="D16" s="308" t="s">
        <v>346</v>
      </c>
      <c r="E16" s="307" t="s">
        <v>340</v>
      </c>
      <c r="F16" s="308" t="s">
        <v>341</v>
      </c>
      <c r="G16" s="307" t="s">
        <v>351</v>
      </c>
      <c r="H16" s="307">
        <v>920304</v>
      </c>
      <c r="I16" s="307">
        <v>0</v>
      </c>
      <c r="J16" s="307" t="s">
        <v>372</v>
      </c>
      <c r="K16" s="307"/>
      <c r="L16" s="309">
        <v>208.69101276405399</v>
      </c>
      <c r="M16" s="309">
        <v>2</v>
      </c>
      <c r="N16" s="310">
        <v>417.38202552810799</v>
      </c>
    </row>
    <row r="17" spans="1:14" ht="14.4" customHeight="1" x14ac:dyDescent="0.3">
      <c r="A17" s="305" t="s">
        <v>337</v>
      </c>
      <c r="B17" s="306" t="s">
        <v>339</v>
      </c>
      <c r="C17" s="307" t="s">
        <v>345</v>
      </c>
      <c r="D17" s="308" t="s">
        <v>346</v>
      </c>
      <c r="E17" s="307" t="s">
        <v>340</v>
      </c>
      <c r="F17" s="308" t="s">
        <v>341</v>
      </c>
      <c r="G17" s="307" t="s">
        <v>351</v>
      </c>
      <c r="H17" s="307">
        <v>930035</v>
      </c>
      <c r="I17" s="307">
        <v>0</v>
      </c>
      <c r="J17" s="307" t="s">
        <v>373</v>
      </c>
      <c r="K17" s="307"/>
      <c r="L17" s="309">
        <v>53.444831270498504</v>
      </c>
      <c r="M17" s="309">
        <v>9</v>
      </c>
      <c r="N17" s="310">
        <v>481.60795395405205</v>
      </c>
    </row>
    <row r="18" spans="1:14" ht="14.4" customHeight="1" x14ac:dyDescent="0.3">
      <c r="A18" s="305" t="s">
        <v>337</v>
      </c>
      <c r="B18" s="306" t="s">
        <v>339</v>
      </c>
      <c r="C18" s="307" t="s">
        <v>345</v>
      </c>
      <c r="D18" s="308" t="s">
        <v>346</v>
      </c>
      <c r="E18" s="307" t="s">
        <v>342</v>
      </c>
      <c r="F18" s="308" t="s">
        <v>343</v>
      </c>
      <c r="G18" s="307" t="s">
        <v>351</v>
      </c>
      <c r="H18" s="307">
        <v>101066</v>
      </c>
      <c r="I18" s="307">
        <v>1066</v>
      </c>
      <c r="J18" s="307" t="s">
        <v>374</v>
      </c>
      <c r="K18" s="307" t="s">
        <v>375</v>
      </c>
      <c r="L18" s="309">
        <v>37.469831378810802</v>
      </c>
      <c r="M18" s="309">
        <v>1</v>
      </c>
      <c r="N18" s="310">
        <v>37.469831378810802</v>
      </c>
    </row>
    <row r="19" spans="1:14" ht="14.4" customHeight="1" x14ac:dyDescent="0.3">
      <c r="A19" s="305" t="s">
        <v>337</v>
      </c>
      <c r="B19" s="306" t="s">
        <v>339</v>
      </c>
      <c r="C19" s="307" t="s">
        <v>349</v>
      </c>
      <c r="D19" s="308" t="s">
        <v>350</v>
      </c>
      <c r="E19" s="307" t="s">
        <v>340</v>
      </c>
      <c r="F19" s="308" t="s">
        <v>341</v>
      </c>
      <c r="G19" s="307" t="s">
        <v>351</v>
      </c>
      <c r="H19" s="307">
        <v>28144</v>
      </c>
      <c r="I19" s="307">
        <v>28144</v>
      </c>
      <c r="J19" s="307" t="s">
        <v>376</v>
      </c>
      <c r="K19" s="307" t="s">
        <v>377</v>
      </c>
      <c r="L19" s="309">
        <v>1077.3</v>
      </c>
      <c r="M19" s="309">
        <v>5</v>
      </c>
      <c r="N19" s="310">
        <v>5386.5</v>
      </c>
    </row>
    <row r="20" spans="1:14" ht="14.4" customHeight="1" x14ac:dyDescent="0.3">
      <c r="A20" s="305" t="s">
        <v>337</v>
      </c>
      <c r="B20" s="306" t="s">
        <v>339</v>
      </c>
      <c r="C20" s="307" t="s">
        <v>349</v>
      </c>
      <c r="D20" s="308" t="s">
        <v>350</v>
      </c>
      <c r="E20" s="307" t="s">
        <v>340</v>
      </c>
      <c r="F20" s="308" t="s">
        <v>341</v>
      </c>
      <c r="G20" s="307" t="s">
        <v>351</v>
      </c>
      <c r="H20" s="307">
        <v>126816</v>
      </c>
      <c r="I20" s="307">
        <v>26816</v>
      </c>
      <c r="J20" s="307" t="s">
        <v>378</v>
      </c>
      <c r="K20" s="307" t="s">
        <v>379</v>
      </c>
      <c r="L20" s="309">
        <v>1210.874190585025</v>
      </c>
      <c r="M20" s="309">
        <v>93</v>
      </c>
      <c r="N20" s="310">
        <v>115244.85816035696</v>
      </c>
    </row>
    <row r="21" spans="1:14" ht="14.4" customHeight="1" x14ac:dyDescent="0.3">
      <c r="A21" s="305" t="s">
        <v>337</v>
      </c>
      <c r="B21" s="306" t="s">
        <v>339</v>
      </c>
      <c r="C21" s="307" t="s">
        <v>349</v>
      </c>
      <c r="D21" s="308" t="s">
        <v>350</v>
      </c>
      <c r="E21" s="307" t="s">
        <v>340</v>
      </c>
      <c r="F21" s="308" t="s">
        <v>341</v>
      </c>
      <c r="G21" s="307" t="s">
        <v>351</v>
      </c>
      <c r="H21" s="307">
        <v>127876</v>
      </c>
      <c r="I21" s="307">
        <v>27876</v>
      </c>
      <c r="J21" s="307" t="s">
        <v>380</v>
      </c>
      <c r="K21" s="307" t="s">
        <v>381</v>
      </c>
      <c r="L21" s="309">
        <v>2505.1800000000003</v>
      </c>
      <c r="M21" s="309">
        <v>4</v>
      </c>
      <c r="N21" s="310">
        <v>8997.66</v>
      </c>
    </row>
    <row r="22" spans="1:14" ht="14.4" customHeight="1" x14ac:dyDescent="0.3">
      <c r="A22" s="305" t="s">
        <v>337</v>
      </c>
      <c r="B22" s="306" t="s">
        <v>339</v>
      </c>
      <c r="C22" s="307" t="s">
        <v>349</v>
      </c>
      <c r="D22" s="308" t="s">
        <v>350</v>
      </c>
      <c r="E22" s="307" t="s">
        <v>340</v>
      </c>
      <c r="F22" s="308" t="s">
        <v>341</v>
      </c>
      <c r="G22" s="307" t="s">
        <v>351</v>
      </c>
      <c r="H22" s="307">
        <v>142469</v>
      </c>
      <c r="I22" s="307">
        <v>42469</v>
      </c>
      <c r="J22" s="307" t="s">
        <v>382</v>
      </c>
      <c r="K22" s="307" t="s">
        <v>383</v>
      </c>
      <c r="L22" s="309">
        <v>418.21010549126902</v>
      </c>
      <c r="M22" s="309">
        <v>1</v>
      </c>
      <c r="N22" s="310">
        <v>418.21010549126902</v>
      </c>
    </row>
    <row r="23" spans="1:14" ht="14.4" customHeight="1" x14ac:dyDescent="0.3">
      <c r="A23" s="305" t="s">
        <v>337</v>
      </c>
      <c r="B23" s="306" t="s">
        <v>339</v>
      </c>
      <c r="C23" s="307" t="s">
        <v>349</v>
      </c>
      <c r="D23" s="308" t="s">
        <v>350</v>
      </c>
      <c r="E23" s="307" t="s">
        <v>340</v>
      </c>
      <c r="F23" s="308" t="s">
        <v>341</v>
      </c>
      <c r="G23" s="307" t="s">
        <v>351</v>
      </c>
      <c r="H23" s="307">
        <v>147208</v>
      </c>
      <c r="I23" s="307">
        <v>0</v>
      </c>
      <c r="J23" s="307" t="s">
        <v>384</v>
      </c>
      <c r="K23" s="307" t="s">
        <v>385</v>
      </c>
      <c r="L23" s="309">
        <v>644.77240537180285</v>
      </c>
      <c r="M23" s="309">
        <v>26</v>
      </c>
      <c r="N23" s="310">
        <v>16912.51697189769</v>
      </c>
    </row>
    <row r="24" spans="1:14" ht="14.4" customHeight="1" x14ac:dyDescent="0.3">
      <c r="A24" s="305" t="s">
        <v>337</v>
      </c>
      <c r="B24" s="306" t="s">
        <v>339</v>
      </c>
      <c r="C24" s="307" t="s">
        <v>349</v>
      </c>
      <c r="D24" s="308" t="s">
        <v>350</v>
      </c>
      <c r="E24" s="307" t="s">
        <v>340</v>
      </c>
      <c r="F24" s="308" t="s">
        <v>341</v>
      </c>
      <c r="G24" s="307" t="s">
        <v>351</v>
      </c>
      <c r="H24" s="307">
        <v>149080</v>
      </c>
      <c r="I24" s="307">
        <v>149080</v>
      </c>
      <c r="J24" s="307" t="s">
        <v>386</v>
      </c>
      <c r="K24" s="307" t="s">
        <v>387</v>
      </c>
      <c r="L24" s="309">
        <v>1893.36</v>
      </c>
      <c r="M24" s="309">
        <v>4</v>
      </c>
      <c r="N24" s="310">
        <v>7573.44</v>
      </c>
    </row>
    <row r="25" spans="1:14" ht="14.4" customHeight="1" x14ac:dyDescent="0.3">
      <c r="A25" s="305" t="s">
        <v>337</v>
      </c>
      <c r="B25" s="306" t="s">
        <v>339</v>
      </c>
      <c r="C25" s="307" t="s">
        <v>349</v>
      </c>
      <c r="D25" s="308" t="s">
        <v>350</v>
      </c>
      <c r="E25" s="307" t="s">
        <v>340</v>
      </c>
      <c r="F25" s="308" t="s">
        <v>341</v>
      </c>
      <c r="G25" s="307" t="s">
        <v>351</v>
      </c>
      <c r="H25" s="307">
        <v>155111</v>
      </c>
      <c r="I25" s="307">
        <v>55111</v>
      </c>
      <c r="J25" s="307" t="s">
        <v>388</v>
      </c>
      <c r="K25" s="307" t="s">
        <v>389</v>
      </c>
      <c r="L25" s="309">
        <v>589.49463907319807</v>
      </c>
      <c r="M25" s="309">
        <v>73</v>
      </c>
      <c r="N25" s="310">
        <v>43112.146230154147</v>
      </c>
    </row>
    <row r="26" spans="1:14" ht="14.4" customHeight="1" x14ac:dyDescent="0.3">
      <c r="A26" s="305" t="s">
        <v>337</v>
      </c>
      <c r="B26" s="306" t="s">
        <v>339</v>
      </c>
      <c r="C26" s="307" t="s">
        <v>349</v>
      </c>
      <c r="D26" s="308" t="s">
        <v>350</v>
      </c>
      <c r="E26" s="307" t="s">
        <v>340</v>
      </c>
      <c r="F26" s="308" t="s">
        <v>341</v>
      </c>
      <c r="G26" s="307" t="s">
        <v>351</v>
      </c>
      <c r="H26" s="307">
        <v>156171</v>
      </c>
      <c r="I26" s="307">
        <v>56171</v>
      </c>
      <c r="J26" s="307" t="s">
        <v>366</v>
      </c>
      <c r="K26" s="307" t="s">
        <v>367</v>
      </c>
      <c r="L26" s="309">
        <v>694.97</v>
      </c>
      <c r="M26" s="309">
        <v>2</v>
      </c>
      <c r="N26" s="310">
        <v>1389.94</v>
      </c>
    </row>
    <row r="27" spans="1:14" ht="14.4" customHeight="1" x14ac:dyDescent="0.3">
      <c r="A27" s="305" t="s">
        <v>337</v>
      </c>
      <c r="B27" s="306" t="s">
        <v>339</v>
      </c>
      <c r="C27" s="307" t="s">
        <v>349</v>
      </c>
      <c r="D27" s="308" t="s">
        <v>350</v>
      </c>
      <c r="E27" s="307" t="s">
        <v>340</v>
      </c>
      <c r="F27" s="308" t="s">
        <v>341</v>
      </c>
      <c r="G27" s="307" t="s">
        <v>351</v>
      </c>
      <c r="H27" s="307">
        <v>156573</v>
      </c>
      <c r="I27" s="307">
        <v>56573</v>
      </c>
      <c r="J27" s="307" t="s">
        <v>390</v>
      </c>
      <c r="K27" s="307" t="s">
        <v>391</v>
      </c>
      <c r="L27" s="309">
        <v>947.39198118943841</v>
      </c>
      <c r="M27" s="309">
        <v>61</v>
      </c>
      <c r="N27" s="310">
        <v>57794.288843054885</v>
      </c>
    </row>
    <row r="28" spans="1:14" ht="14.4" customHeight="1" x14ac:dyDescent="0.3">
      <c r="A28" s="305" t="s">
        <v>337</v>
      </c>
      <c r="B28" s="306" t="s">
        <v>339</v>
      </c>
      <c r="C28" s="307" t="s">
        <v>349</v>
      </c>
      <c r="D28" s="308" t="s">
        <v>350</v>
      </c>
      <c r="E28" s="307" t="s">
        <v>340</v>
      </c>
      <c r="F28" s="308" t="s">
        <v>341</v>
      </c>
      <c r="G28" s="307" t="s">
        <v>351</v>
      </c>
      <c r="H28" s="307">
        <v>186403</v>
      </c>
      <c r="I28" s="307">
        <v>86403</v>
      </c>
      <c r="J28" s="307" t="s">
        <v>392</v>
      </c>
      <c r="K28" s="307" t="s">
        <v>393</v>
      </c>
      <c r="L28" s="309">
        <v>413.9817306001176</v>
      </c>
      <c r="M28" s="309">
        <v>54</v>
      </c>
      <c r="N28" s="310">
        <v>22347.965183006469</v>
      </c>
    </row>
    <row r="29" spans="1:14" ht="14.4" customHeight="1" x14ac:dyDescent="0.3">
      <c r="A29" s="305" t="s">
        <v>337</v>
      </c>
      <c r="B29" s="306" t="s">
        <v>339</v>
      </c>
      <c r="C29" s="307" t="s">
        <v>349</v>
      </c>
      <c r="D29" s="308" t="s">
        <v>350</v>
      </c>
      <c r="E29" s="307" t="s">
        <v>340</v>
      </c>
      <c r="F29" s="308" t="s">
        <v>341</v>
      </c>
      <c r="G29" s="307" t="s">
        <v>351</v>
      </c>
      <c r="H29" s="307">
        <v>193236</v>
      </c>
      <c r="I29" s="307">
        <v>193236</v>
      </c>
      <c r="J29" s="307" t="s">
        <v>394</v>
      </c>
      <c r="K29" s="307" t="s">
        <v>395</v>
      </c>
      <c r="L29" s="309">
        <v>1189.4033333333334</v>
      </c>
      <c r="M29" s="309">
        <v>4</v>
      </c>
      <c r="N29" s="310">
        <v>4759.1400000000003</v>
      </c>
    </row>
    <row r="30" spans="1:14" ht="14.4" customHeight="1" x14ac:dyDescent="0.3">
      <c r="A30" s="305" t="s">
        <v>337</v>
      </c>
      <c r="B30" s="306" t="s">
        <v>339</v>
      </c>
      <c r="C30" s="307" t="s">
        <v>349</v>
      </c>
      <c r="D30" s="308" t="s">
        <v>350</v>
      </c>
      <c r="E30" s="307" t="s">
        <v>340</v>
      </c>
      <c r="F30" s="308" t="s">
        <v>341</v>
      </c>
      <c r="G30" s="307" t="s">
        <v>351</v>
      </c>
      <c r="H30" s="307">
        <v>843655</v>
      </c>
      <c r="I30" s="307">
        <v>100085</v>
      </c>
      <c r="J30" s="307" t="s">
        <v>396</v>
      </c>
      <c r="K30" s="307" t="s">
        <v>387</v>
      </c>
      <c r="L30" s="309">
        <v>127.68</v>
      </c>
      <c r="M30" s="309">
        <v>2</v>
      </c>
      <c r="N30" s="310">
        <v>255.36</v>
      </c>
    </row>
    <row r="31" spans="1:14" ht="14.4" customHeight="1" x14ac:dyDescent="0.3">
      <c r="A31" s="305" t="s">
        <v>337</v>
      </c>
      <c r="B31" s="306" t="s">
        <v>339</v>
      </c>
      <c r="C31" s="307" t="s">
        <v>349</v>
      </c>
      <c r="D31" s="308" t="s">
        <v>350</v>
      </c>
      <c r="E31" s="307" t="s">
        <v>340</v>
      </c>
      <c r="F31" s="308" t="s">
        <v>341</v>
      </c>
      <c r="G31" s="307" t="s">
        <v>351</v>
      </c>
      <c r="H31" s="307">
        <v>847178</v>
      </c>
      <c r="I31" s="307">
        <v>107496</v>
      </c>
      <c r="J31" s="307" t="s">
        <v>397</v>
      </c>
      <c r="K31" s="307" t="s">
        <v>398</v>
      </c>
      <c r="L31" s="309">
        <v>283.49405050178984</v>
      </c>
      <c r="M31" s="309">
        <v>43</v>
      </c>
      <c r="N31" s="310">
        <v>12189.210393902958</v>
      </c>
    </row>
    <row r="32" spans="1:14" ht="14.4" customHeight="1" thickBot="1" x14ac:dyDescent="0.35">
      <c r="A32" s="311" t="s">
        <v>337</v>
      </c>
      <c r="B32" s="312" t="s">
        <v>339</v>
      </c>
      <c r="C32" s="313" t="s">
        <v>349</v>
      </c>
      <c r="D32" s="314" t="s">
        <v>350</v>
      </c>
      <c r="E32" s="313" t="s">
        <v>340</v>
      </c>
      <c r="F32" s="314" t="s">
        <v>341</v>
      </c>
      <c r="G32" s="313" t="s">
        <v>351</v>
      </c>
      <c r="H32" s="313">
        <v>849437</v>
      </c>
      <c r="I32" s="313">
        <v>167572</v>
      </c>
      <c r="J32" s="313" t="s">
        <v>399</v>
      </c>
      <c r="K32" s="313" t="s">
        <v>400</v>
      </c>
      <c r="L32" s="315">
        <v>1224.0651585383348</v>
      </c>
      <c r="M32" s="315">
        <v>2</v>
      </c>
      <c r="N32" s="316">
        <v>2448.1303170766696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5" customWidth="1"/>
    <col min="2" max="2" width="34.21875" style="65" customWidth="1"/>
    <col min="3" max="3" width="11.109375" style="65" bestFit="1" customWidth="1"/>
    <col min="4" max="4" width="7.33203125" style="65" bestFit="1" customWidth="1"/>
    <col min="5" max="5" width="11.109375" style="65" bestFit="1" customWidth="1"/>
    <col min="6" max="6" width="5.33203125" style="65" customWidth="1"/>
    <col min="7" max="7" width="7.33203125" style="65" bestFit="1" customWidth="1"/>
    <col min="8" max="8" width="5.33203125" style="65" customWidth="1"/>
    <col min="9" max="9" width="11.109375" style="65" customWidth="1"/>
    <col min="10" max="10" width="5.33203125" style="65" customWidth="1"/>
    <col min="11" max="11" width="7.33203125" style="65" customWidth="1"/>
    <col min="12" max="12" width="5.33203125" style="65" customWidth="1"/>
    <col min="13" max="13" width="0" style="65" hidden="1" customWidth="1"/>
    <col min="14" max="16384" width="8.88671875" style="65"/>
  </cols>
  <sheetData>
    <row r="1" spans="1:13" ht="18.600000000000001" customHeight="1" thickBot="1" x14ac:dyDescent="0.4">
      <c r="A1" s="219" t="s">
        <v>171</v>
      </c>
      <c r="B1" s="229"/>
      <c r="C1" s="229"/>
      <c r="D1" s="229"/>
      <c r="E1" s="229"/>
      <c r="F1" s="229"/>
      <c r="G1" s="229"/>
      <c r="H1" s="229"/>
      <c r="I1" s="186"/>
      <c r="J1" s="186"/>
      <c r="K1" s="186"/>
      <c r="L1" s="186"/>
    </row>
    <row r="2" spans="1:13" ht="14.4" customHeight="1" thickBot="1" x14ac:dyDescent="0.35">
      <c r="A2" s="262" t="s">
        <v>186</v>
      </c>
      <c r="B2" s="92"/>
      <c r="C2" s="92"/>
      <c r="D2" s="92"/>
      <c r="E2" s="92"/>
      <c r="F2" s="92"/>
      <c r="G2" s="92"/>
      <c r="H2" s="92"/>
    </row>
    <row r="3" spans="1:13" ht="14.4" customHeight="1" thickBot="1" x14ac:dyDescent="0.35">
      <c r="A3" s="95"/>
      <c r="B3" s="95"/>
      <c r="C3" s="231" t="s">
        <v>19</v>
      </c>
      <c r="D3" s="230"/>
      <c r="E3" s="230" t="s">
        <v>20</v>
      </c>
      <c r="F3" s="230"/>
      <c r="G3" s="230"/>
      <c r="H3" s="230"/>
      <c r="I3" s="230" t="s">
        <v>182</v>
      </c>
      <c r="J3" s="230"/>
      <c r="K3" s="230"/>
      <c r="L3" s="232"/>
    </row>
    <row r="4" spans="1:13" ht="14.4" customHeight="1" thickBot="1" x14ac:dyDescent="0.35">
      <c r="A4" s="121" t="s">
        <v>21</v>
      </c>
      <c r="B4" s="122" t="s">
        <v>22</v>
      </c>
      <c r="C4" s="123" t="s">
        <v>23</v>
      </c>
      <c r="D4" s="123" t="s">
        <v>24</v>
      </c>
      <c r="E4" s="123" t="s">
        <v>23</v>
      </c>
      <c r="F4" s="123" t="s">
        <v>5</v>
      </c>
      <c r="G4" s="123" t="s">
        <v>24</v>
      </c>
      <c r="H4" s="123" t="s">
        <v>5</v>
      </c>
      <c r="I4" s="123" t="s">
        <v>23</v>
      </c>
      <c r="J4" s="123" t="s">
        <v>5</v>
      </c>
      <c r="K4" s="123" t="s">
        <v>24</v>
      </c>
      <c r="L4" s="124" t="s">
        <v>5</v>
      </c>
    </row>
    <row r="5" spans="1:13" ht="14.4" customHeight="1" x14ac:dyDescent="0.3">
      <c r="A5" s="290">
        <v>19</v>
      </c>
      <c r="B5" s="291" t="s">
        <v>339</v>
      </c>
      <c r="C5" s="292">
        <v>30454.190000000002</v>
      </c>
      <c r="D5" s="292">
        <v>235</v>
      </c>
      <c r="E5" s="292">
        <v>19764.09</v>
      </c>
      <c r="F5" s="293">
        <v>0.64897769403816019</v>
      </c>
      <c r="G5" s="292">
        <v>166</v>
      </c>
      <c r="H5" s="293">
        <v>0.70638297872340428</v>
      </c>
      <c r="I5" s="292">
        <v>10690.1</v>
      </c>
      <c r="J5" s="293">
        <v>0.3510223059618397</v>
      </c>
      <c r="K5" s="292">
        <v>69</v>
      </c>
      <c r="L5" s="293">
        <v>0.29361702127659572</v>
      </c>
      <c r="M5" s="292" t="s">
        <v>91</v>
      </c>
    </row>
    <row r="6" spans="1:13" ht="14.4" customHeight="1" x14ac:dyDescent="0.3">
      <c r="A6" s="290">
        <v>19</v>
      </c>
      <c r="B6" s="291" t="s">
        <v>401</v>
      </c>
      <c r="C6" s="292">
        <v>30454.190000000002</v>
      </c>
      <c r="D6" s="292">
        <v>235</v>
      </c>
      <c r="E6" s="292">
        <v>19764.09</v>
      </c>
      <c r="F6" s="293">
        <v>0.64897769403816019</v>
      </c>
      <c r="G6" s="292">
        <v>166</v>
      </c>
      <c r="H6" s="293">
        <v>0.70638297872340428</v>
      </c>
      <c r="I6" s="292">
        <v>10690.1</v>
      </c>
      <c r="J6" s="293">
        <v>0.3510223059618397</v>
      </c>
      <c r="K6" s="292">
        <v>69</v>
      </c>
      <c r="L6" s="293">
        <v>0.29361702127659572</v>
      </c>
      <c r="M6" s="292" t="s">
        <v>2</v>
      </c>
    </row>
    <row r="7" spans="1:13" ht="14.4" customHeight="1" x14ac:dyDescent="0.3">
      <c r="A7" s="290" t="s">
        <v>337</v>
      </c>
      <c r="B7" s="291" t="s">
        <v>6</v>
      </c>
      <c r="C7" s="292">
        <v>30454.190000000002</v>
      </c>
      <c r="D7" s="292">
        <v>235</v>
      </c>
      <c r="E7" s="292">
        <v>19764.09</v>
      </c>
      <c r="F7" s="293">
        <v>0.64897769403816019</v>
      </c>
      <c r="G7" s="292">
        <v>166</v>
      </c>
      <c r="H7" s="293">
        <v>0.70638297872340428</v>
      </c>
      <c r="I7" s="292">
        <v>10690.1</v>
      </c>
      <c r="J7" s="293">
        <v>0.3510223059618397</v>
      </c>
      <c r="K7" s="292">
        <v>69</v>
      </c>
      <c r="L7" s="293">
        <v>0.29361702127659572</v>
      </c>
      <c r="M7" s="292" t="s">
        <v>344</v>
      </c>
    </row>
    <row r="9" spans="1:13" ht="14.4" customHeight="1" x14ac:dyDescent="0.3">
      <c r="A9" s="290">
        <v>19</v>
      </c>
      <c r="B9" s="291" t="s">
        <v>339</v>
      </c>
      <c r="C9" s="292" t="s">
        <v>338</v>
      </c>
      <c r="D9" s="292" t="s">
        <v>338</v>
      </c>
      <c r="E9" s="292" t="s">
        <v>338</v>
      </c>
      <c r="F9" s="293" t="s">
        <v>338</v>
      </c>
      <c r="G9" s="292" t="s">
        <v>338</v>
      </c>
      <c r="H9" s="293" t="s">
        <v>338</v>
      </c>
      <c r="I9" s="292" t="s">
        <v>338</v>
      </c>
      <c r="J9" s="293" t="s">
        <v>338</v>
      </c>
      <c r="K9" s="292" t="s">
        <v>338</v>
      </c>
      <c r="L9" s="293" t="s">
        <v>338</v>
      </c>
      <c r="M9" s="292" t="s">
        <v>91</v>
      </c>
    </row>
    <row r="10" spans="1:13" ht="14.4" customHeight="1" x14ac:dyDescent="0.3">
      <c r="A10" s="290">
        <v>89301192</v>
      </c>
      <c r="B10" s="291" t="s">
        <v>401</v>
      </c>
      <c r="C10" s="292">
        <v>30454.190000000002</v>
      </c>
      <c r="D10" s="292">
        <v>235</v>
      </c>
      <c r="E10" s="292">
        <v>19764.09</v>
      </c>
      <c r="F10" s="293">
        <v>0.64897769403816019</v>
      </c>
      <c r="G10" s="292">
        <v>166</v>
      </c>
      <c r="H10" s="293">
        <v>0.70638297872340428</v>
      </c>
      <c r="I10" s="292">
        <v>10690.1</v>
      </c>
      <c r="J10" s="293">
        <v>0.3510223059618397</v>
      </c>
      <c r="K10" s="292">
        <v>69</v>
      </c>
      <c r="L10" s="293">
        <v>0.29361702127659572</v>
      </c>
      <c r="M10" s="292" t="s">
        <v>2</v>
      </c>
    </row>
    <row r="11" spans="1:13" ht="14.4" customHeight="1" x14ac:dyDescent="0.3">
      <c r="A11" s="290" t="s">
        <v>402</v>
      </c>
      <c r="B11" s="291" t="s">
        <v>403</v>
      </c>
      <c r="C11" s="292">
        <v>30454.190000000002</v>
      </c>
      <c r="D11" s="292">
        <v>235</v>
      </c>
      <c r="E11" s="292">
        <v>19764.09</v>
      </c>
      <c r="F11" s="293">
        <v>0.64897769403816019</v>
      </c>
      <c r="G11" s="292">
        <v>166</v>
      </c>
      <c r="H11" s="293">
        <v>0.70638297872340428</v>
      </c>
      <c r="I11" s="292">
        <v>10690.1</v>
      </c>
      <c r="J11" s="293">
        <v>0.3510223059618397</v>
      </c>
      <c r="K11" s="292">
        <v>69</v>
      </c>
      <c r="L11" s="293">
        <v>0.29361702127659572</v>
      </c>
      <c r="M11" s="292" t="s">
        <v>347</v>
      </c>
    </row>
    <row r="12" spans="1:13" ht="14.4" customHeight="1" x14ac:dyDescent="0.3">
      <c r="A12" s="290" t="s">
        <v>338</v>
      </c>
      <c r="B12" s="291" t="s">
        <v>338</v>
      </c>
      <c r="C12" s="292" t="s">
        <v>338</v>
      </c>
      <c r="D12" s="292" t="s">
        <v>338</v>
      </c>
      <c r="E12" s="292" t="s">
        <v>338</v>
      </c>
      <c r="F12" s="293" t="s">
        <v>338</v>
      </c>
      <c r="G12" s="292" t="s">
        <v>338</v>
      </c>
      <c r="H12" s="293" t="s">
        <v>338</v>
      </c>
      <c r="I12" s="292" t="s">
        <v>338</v>
      </c>
      <c r="J12" s="293" t="s">
        <v>338</v>
      </c>
      <c r="K12" s="292" t="s">
        <v>338</v>
      </c>
      <c r="L12" s="293" t="s">
        <v>338</v>
      </c>
      <c r="M12" s="292" t="s">
        <v>348</v>
      </c>
    </row>
    <row r="13" spans="1:13" ht="14.4" customHeight="1" x14ac:dyDescent="0.3">
      <c r="A13" s="290" t="s">
        <v>337</v>
      </c>
      <c r="B13" s="291" t="s">
        <v>404</v>
      </c>
      <c r="C13" s="292">
        <v>30454.190000000002</v>
      </c>
      <c r="D13" s="292">
        <v>235</v>
      </c>
      <c r="E13" s="292">
        <v>19764.09</v>
      </c>
      <c r="F13" s="293">
        <v>0.64897769403816019</v>
      </c>
      <c r="G13" s="292">
        <v>166</v>
      </c>
      <c r="H13" s="293">
        <v>0.70638297872340428</v>
      </c>
      <c r="I13" s="292">
        <v>10690.1</v>
      </c>
      <c r="J13" s="293">
        <v>0.3510223059618397</v>
      </c>
      <c r="K13" s="292">
        <v>69</v>
      </c>
      <c r="L13" s="293">
        <v>0.29361702127659572</v>
      </c>
      <c r="M13" s="292" t="s">
        <v>344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6" priority="15" stopIfTrue="1" operator="lessThan">
      <formula>0.6</formula>
    </cfRule>
  </conditionalFormatting>
  <conditionalFormatting sqref="B5:B7">
    <cfRule type="expression" dxfId="35" priority="12">
      <formula>AND(LEFT(M5,6)&lt;&gt;"mezera",M5&lt;&gt;"")</formula>
    </cfRule>
  </conditionalFormatting>
  <conditionalFormatting sqref="A5:A7">
    <cfRule type="expression" dxfId="34" priority="9">
      <formula>AND(M5&lt;&gt;"",M5&lt;&gt;"mezeraKL")</formula>
    </cfRule>
  </conditionalFormatting>
  <conditionalFormatting sqref="B5:L7">
    <cfRule type="expression" dxfId="33" priority="10">
      <formula>$M5="SumaNS"</formula>
    </cfRule>
    <cfRule type="expression" dxfId="32" priority="11">
      <formula>OR($M5="KL",$M5="SumaKL")</formula>
    </cfRule>
  </conditionalFormatting>
  <conditionalFormatting sqref="F5:F7">
    <cfRule type="cellIs" dxfId="31" priority="8" operator="lessThan">
      <formula>0.6</formula>
    </cfRule>
  </conditionalFormatting>
  <conditionalFormatting sqref="A5:L7">
    <cfRule type="expression" dxfId="30" priority="7">
      <formula>$M5&lt;&gt;""</formula>
    </cfRule>
  </conditionalFormatting>
  <conditionalFormatting sqref="B9:B13">
    <cfRule type="expression" dxfId="29" priority="6">
      <formula>AND(LEFT(M9,6)&lt;&gt;"mezera",M9&lt;&gt;"")</formula>
    </cfRule>
  </conditionalFormatting>
  <conditionalFormatting sqref="A9:A13">
    <cfRule type="expression" dxfId="28" priority="3">
      <formula>AND(M9&lt;&gt;"",M9&lt;&gt;"mezeraKL")</formula>
    </cfRule>
  </conditionalFormatting>
  <conditionalFormatting sqref="B9:L13">
    <cfRule type="expression" dxfId="27" priority="4">
      <formula>$M9="SumaNS"</formula>
    </cfRule>
    <cfRule type="expression" dxfId="26" priority="5">
      <formula>OR($M9="KL",$M9="SumaKL")</formula>
    </cfRule>
  </conditionalFormatting>
  <conditionalFormatting sqref="F9:F13">
    <cfRule type="cellIs" dxfId="25" priority="2" operator="lessThan">
      <formula>0.6</formula>
    </cfRule>
  </conditionalFormatting>
  <conditionalFormatting sqref="A9:L13">
    <cfRule type="expression" dxfId="24" priority="1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5" customWidth="1"/>
    <col min="2" max="2" width="11.109375" style="94" bestFit="1" customWidth="1"/>
    <col min="3" max="3" width="11.109375" style="65" hidden="1" customWidth="1"/>
    <col min="4" max="4" width="7.33203125" style="94" bestFit="1" customWidth="1"/>
    <col min="5" max="5" width="7.33203125" style="65" hidden="1" customWidth="1"/>
    <col min="6" max="6" width="11.109375" style="94" bestFit="1" customWidth="1"/>
    <col min="7" max="7" width="5.33203125" style="87" customWidth="1"/>
    <col min="8" max="8" width="7.33203125" style="94" bestFit="1" customWidth="1"/>
    <col min="9" max="9" width="5.33203125" style="87" customWidth="1"/>
    <col min="10" max="10" width="11.109375" style="94" customWidth="1"/>
    <col min="11" max="11" width="5.33203125" style="87" customWidth="1"/>
    <col min="12" max="12" width="7.33203125" style="94" customWidth="1"/>
    <col min="13" max="13" width="5.33203125" style="87" customWidth="1"/>
    <col min="14" max="14" width="0" style="65" hidden="1" customWidth="1"/>
    <col min="15" max="16384" width="8.88671875" style="65"/>
  </cols>
  <sheetData>
    <row r="1" spans="1:13" ht="18.600000000000001" customHeight="1" thickBot="1" x14ac:dyDescent="0.4">
      <c r="A1" s="219" t="s">
        <v>183</v>
      </c>
      <c r="B1" s="229"/>
      <c r="C1" s="229"/>
      <c r="D1" s="229"/>
      <c r="E1" s="229"/>
      <c r="F1" s="229"/>
      <c r="G1" s="229"/>
      <c r="H1" s="229"/>
      <c r="I1" s="229"/>
      <c r="J1" s="186"/>
      <c r="K1" s="186"/>
      <c r="L1" s="186"/>
      <c r="M1" s="186"/>
    </row>
    <row r="2" spans="1:13" ht="14.4" customHeight="1" thickBot="1" x14ac:dyDescent="0.35">
      <c r="A2" s="262" t="s">
        <v>186</v>
      </c>
      <c r="B2" s="93"/>
      <c r="C2" s="92"/>
      <c r="D2" s="93"/>
      <c r="E2" s="92"/>
      <c r="F2" s="93"/>
      <c r="G2" s="161"/>
      <c r="H2" s="93"/>
      <c r="I2" s="161"/>
    </row>
    <row r="3" spans="1:13" ht="14.4" customHeight="1" thickBot="1" x14ac:dyDescent="0.35">
      <c r="A3" s="177"/>
      <c r="B3" s="231" t="s">
        <v>19</v>
      </c>
      <c r="C3" s="233"/>
      <c r="D3" s="230"/>
      <c r="E3" s="176"/>
      <c r="F3" s="230" t="s">
        <v>20</v>
      </c>
      <c r="G3" s="230"/>
      <c r="H3" s="230"/>
      <c r="I3" s="230"/>
      <c r="J3" s="230" t="s">
        <v>182</v>
      </c>
      <c r="K3" s="230"/>
      <c r="L3" s="230"/>
      <c r="M3" s="232"/>
    </row>
    <row r="4" spans="1:13" ht="14.4" customHeight="1" thickBot="1" x14ac:dyDescent="0.35">
      <c r="A4" s="317" t="s">
        <v>163</v>
      </c>
      <c r="B4" s="321" t="s">
        <v>23</v>
      </c>
      <c r="C4" s="322"/>
      <c r="D4" s="321" t="s">
        <v>24</v>
      </c>
      <c r="E4" s="322"/>
      <c r="F4" s="321" t="s">
        <v>23</v>
      </c>
      <c r="G4" s="329" t="s">
        <v>5</v>
      </c>
      <c r="H4" s="321" t="s">
        <v>24</v>
      </c>
      <c r="I4" s="329" t="s">
        <v>5</v>
      </c>
      <c r="J4" s="321" t="s">
        <v>23</v>
      </c>
      <c r="K4" s="329" t="s">
        <v>5</v>
      </c>
      <c r="L4" s="321" t="s">
        <v>24</v>
      </c>
      <c r="M4" s="330" t="s">
        <v>5</v>
      </c>
    </row>
    <row r="5" spans="1:13" ht="14.4" customHeight="1" x14ac:dyDescent="0.3">
      <c r="A5" s="318" t="s">
        <v>405</v>
      </c>
      <c r="B5" s="323">
        <v>8586.649999999996</v>
      </c>
      <c r="C5" s="300">
        <v>1</v>
      </c>
      <c r="D5" s="326">
        <v>108</v>
      </c>
      <c r="E5" s="337" t="s">
        <v>405</v>
      </c>
      <c r="F5" s="323">
        <v>7181.8099999999959</v>
      </c>
      <c r="G5" s="331">
        <v>0.8363925395817926</v>
      </c>
      <c r="H5" s="303">
        <v>91</v>
      </c>
      <c r="I5" s="332">
        <v>0.84259259259259256</v>
      </c>
      <c r="J5" s="340">
        <v>1404.8399999999997</v>
      </c>
      <c r="K5" s="331">
        <v>0.16360746041820737</v>
      </c>
      <c r="L5" s="303">
        <v>17</v>
      </c>
      <c r="M5" s="332">
        <v>0.15740740740740741</v>
      </c>
    </row>
    <row r="6" spans="1:13" ht="14.4" customHeight="1" x14ac:dyDescent="0.3">
      <c r="A6" s="319" t="s">
        <v>406</v>
      </c>
      <c r="B6" s="324">
        <v>842.86999999999989</v>
      </c>
      <c r="C6" s="306">
        <v>1</v>
      </c>
      <c r="D6" s="327">
        <v>1</v>
      </c>
      <c r="E6" s="338" t="s">
        <v>406</v>
      </c>
      <c r="F6" s="324">
        <v>842.86999999999989</v>
      </c>
      <c r="G6" s="333">
        <v>1</v>
      </c>
      <c r="H6" s="309">
        <v>1</v>
      </c>
      <c r="I6" s="334">
        <v>1</v>
      </c>
      <c r="J6" s="341"/>
      <c r="K6" s="333">
        <v>0</v>
      </c>
      <c r="L6" s="309"/>
      <c r="M6" s="334">
        <v>0</v>
      </c>
    </row>
    <row r="7" spans="1:13" ht="14.4" customHeight="1" x14ac:dyDescent="0.3">
      <c r="A7" s="319" t="s">
        <v>407</v>
      </c>
      <c r="B7" s="324">
        <v>5706.4</v>
      </c>
      <c r="C7" s="306">
        <v>1</v>
      </c>
      <c r="D7" s="327">
        <v>34</v>
      </c>
      <c r="E7" s="338" t="s">
        <v>407</v>
      </c>
      <c r="F7" s="324">
        <v>2249.16</v>
      </c>
      <c r="G7" s="333">
        <v>0.39414692275339969</v>
      </c>
      <c r="H7" s="309">
        <v>15</v>
      </c>
      <c r="I7" s="334">
        <v>0.44117647058823528</v>
      </c>
      <c r="J7" s="341">
        <v>3457.24</v>
      </c>
      <c r="K7" s="333">
        <v>0.60585307724660031</v>
      </c>
      <c r="L7" s="309">
        <v>19</v>
      </c>
      <c r="M7" s="334">
        <v>0.55882352941176472</v>
      </c>
    </row>
    <row r="8" spans="1:13" ht="14.4" customHeight="1" x14ac:dyDescent="0.3">
      <c r="A8" s="319" t="s">
        <v>408</v>
      </c>
      <c r="B8" s="324">
        <v>2492.5300000000007</v>
      </c>
      <c r="C8" s="306">
        <v>1</v>
      </c>
      <c r="D8" s="327">
        <v>10</v>
      </c>
      <c r="E8" s="338" t="s">
        <v>408</v>
      </c>
      <c r="F8" s="324">
        <v>2299.2700000000004</v>
      </c>
      <c r="G8" s="333">
        <v>0.92246432339831408</v>
      </c>
      <c r="H8" s="309">
        <v>7</v>
      </c>
      <c r="I8" s="334">
        <v>0.7</v>
      </c>
      <c r="J8" s="341">
        <v>193.26</v>
      </c>
      <c r="K8" s="333">
        <v>7.753567660168581E-2</v>
      </c>
      <c r="L8" s="309">
        <v>3</v>
      </c>
      <c r="M8" s="334">
        <v>0.3</v>
      </c>
    </row>
    <row r="9" spans="1:13" ht="14.4" customHeight="1" x14ac:dyDescent="0.3">
      <c r="A9" s="319" t="s">
        <v>409</v>
      </c>
      <c r="B9" s="324">
        <v>2568.3399999999997</v>
      </c>
      <c r="C9" s="306">
        <v>1</v>
      </c>
      <c r="D9" s="327">
        <v>21</v>
      </c>
      <c r="E9" s="338" t="s">
        <v>409</v>
      </c>
      <c r="F9" s="324">
        <v>874.54999999999984</v>
      </c>
      <c r="G9" s="333">
        <v>0.34051177024848733</v>
      </c>
      <c r="H9" s="309">
        <v>11</v>
      </c>
      <c r="I9" s="334">
        <v>0.52380952380952384</v>
      </c>
      <c r="J9" s="341">
        <v>1693.79</v>
      </c>
      <c r="K9" s="333">
        <v>0.65948822975151267</v>
      </c>
      <c r="L9" s="309">
        <v>10</v>
      </c>
      <c r="M9" s="334">
        <v>0.47619047619047616</v>
      </c>
    </row>
    <row r="10" spans="1:13" ht="14.4" customHeight="1" x14ac:dyDescent="0.3">
      <c r="A10" s="319" t="s">
        <v>410</v>
      </c>
      <c r="B10" s="324">
        <v>4072.35</v>
      </c>
      <c r="C10" s="306">
        <v>1</v>
      </c>
      <c r="D10" s="327">
        <v>18</v>
      </c>
      <c r="E10" s="338" t="s">
        <v>410</v>
      </c>
      <c r="F10" s="324">
        <v>3002.12</v>
      </c>
      <c r="G10" s="333">
        <v>0.73719596793006492</v>
      </c>
      <c r="H10" s="309">
        <v>15</v>
      </c>
      <c r="I10" s="334">
        <v>0.83333333333333337</v>
      </c>
      <c r="J10" s="341">
        <v>1070.23</v>
      </c>
      <c r="K10" s="333">
        <v>0.26280403206993508</v>
      </c>
      <c r="L10" s="309">
        <v>3</v>
      </c>
      <c r="M10" s="334">
        <v>0.16666666666666666</v>
      </c>
    </row>
    <row r="11" spans="1:13" ht="14.4" customHeight="1" x14ac:dyDescent="0.3">
      <c r="A11" s="319" t="s">
        <v>411</v>
      </c>
      <c r="B11" s="324">
        <v>4080.33</v>
      </c>
      <c r="C11" s="306">
        <v>1</v>
      </c>
      <c r="D11" s="327">
        <v>28</v>
      </c>
      <c r="E11" s="338" t="s">
        <v>411</v>
      </c>
      <c r="F11" s="324">
        <v>2788.13</v>
      </c>
      <c r="G11" s="333">
        <v>0.68330992836363724</v>
      </c>
      <c r="H11" s="309">
        <v>23</v>
      </c>
      <c r="I11" s="334">
        <v>0.8214285714285714</v>
      </c>
      <c r="J11" s="341">
        <v>1292.1999999999998</v>
      </c>
      <c r="K11" s="333">
        <v>0.3166900716363627</v>
      </c>
      <c r="L11" s="309">
        <v>5</v>
      </c>
      <c r="M11" s="334">
        <v>0.17857142857142858</v>
      </c>
    </row>
    <row r="12" spans="1:13" ht="14.4" customHeight="1" thickBot="1" x14ac:dyDescent="0.35">
      <c r="A12" s="320" t="s">
        <v>412</v>
      </c>
      <c r="B12" s="325">
        <v>2104.7199999999998</v>
      </c>
      <c r="C12" s="312">
        <v>1</v>
      </c>
      <c r="D12" s="328">
        <v>15</v>
      </c>
      <c r="E12" s="339" t="s">
        <v>412</v>
      </c>
      <c r="F12" s="325">
        <v>526.17999999999995</v>
      </c>
      <c r="G12" s="335">
        <v>0.25</v>
      </c>
      <c r="H12" s="315">
        <v>3</v>
      </c>
      <c r="I12" s="336">
        <v>0.2</v>
      </c>
      <c r="J12" s="342">
        <v>1578.54</v>
      </c>
      <c r="K12" s="335">
        <v>0.75</v>
      </c>
      <c r="L12" s="315">
        <v>12</v>
      </c>
      <c r="M12" s="336">
        <v>0.8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3" priority="3" stopIfTrue="1" operator="lessThan">
      <formula>0.6</formula>
    </cfRule>
  </conditionalFormatting>
  <conditionalFormatting sqref="F5:F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</vt:i4>
      </vt:variant>
    </vt:vector>
  </HeadingPairs>
  <TitlesOfParts>
    <vt:vector size="21" baseType="lpstr">
      <vt:lpstr>Obsah</vt:lpstr>
      <vt:lpstr>HI</vt:lpstr>
      <vt:lpstr>HI Graf</vt:lpstr>
      <vt:lpstr>Man Tab</vt:lpstr>
      <vt:lpstr>HV</vt:lpstr>
      <vt:lpstr>Léky Žádanky</vt:lpstr>
      <vt:lpstr>LŽ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ZV Vyžád.</vt:lpstr>
      <vt:lpstr>ZV Vyžád.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2013-08-31T13:01:50Z</dcterms:modified>
</cp:coreProperties>
</file>