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M23" i="419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N6" i="419"/>
  <c r="AF6" i="419"/>
  <c r="AB6" i="419"/>
  <c r="X6" i="419"/>
  <c r="T6" i="419"/>
  <c r="P6" i="419"/>
  <c r="L6" i="419"/>
  <c r="H6" i="419"/>
  <c r="K6" i="419"/>
  <c r="Z6" i="419"/>
  <c r="R6" i="419"/>
  <c r="AH6" i="419"/>
  <c r="AE6" i="419"/>
  <c r="AA6" i="419"/>
  <c r="W6" i="419"/>
  <c r="S6" i="419"/>
  <c r="O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H3" i="390" l="1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<sst xmlns="http://schemas.openxmlformats.org/spreadsheetml/2006/main" count="2978" uniqueCount="1003">
  <si>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</si>
  <si>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</si>
  <si>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</si>
  <si>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</si>
  <si>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</si>
  <si>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</si>
  <si>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</si>
  <si>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</si>
  <si>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</si>
  <si>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</si>
  <si>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</si>
  <si>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</si>
  <si>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</si>
  <si>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</si>
  <si>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</si>
  <si>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</si>
  <si>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</si>
  <si>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</si>
  <si>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</si>
  <si>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</si>
  <si>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</si>
  <si>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</si>
  <si>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</si>
  <si>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</si>
  <si>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</si>
  <si>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</si>
  <si>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</si>
  <si>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</si>
  <si>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</si>
  <si>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</si>
  <si>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</si>
  <si>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</si>
  <si>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</si>
  <si>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</si>
  <si>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</si>
  <si>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</si>
  <si>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</si>
  <si>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</si>
  <si>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</si>
  <si>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</si>
  <si>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</si>
  <si>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</si>
  <si>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</si>
  <si>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</si>
  <si>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</si>
  <si>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</si>
  <si>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</si>
  <si>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</si>
  <si>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</si>
  <si>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</si>
  <si>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</si>
  <si>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</si>
  <si>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</si>
  <si>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</si>
  <si>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</si>
  <si>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</si>
  <si>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</si>
  <si>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</si>
  <si>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</si>
  <si>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</si>
  <si>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</si>
  <si>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</si>
  <si>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</si>
  <si>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</si>
  <si>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</si>
  <si>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</si>
  <si>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</si>
  <si>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</si>
  <si>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</si>
  <si>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</si>
  <si>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</si>
  <si>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</si>
  <si>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</si>
  <si>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</si>
  <si>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</si>
  <si>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</si>
  <si>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</si>
  <si>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</si>
  <si>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</si>
  <si>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</si>
  <si>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</si>
  <si>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</si>
  <si>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</si>
  <si>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</si>
  <si>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</si>
  <si>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</si>
  <si>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</si>
  <si>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</si>
  <si>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</si>
  <si>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</si>
  <si>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</si>
  <si>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</si>
  <si>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</si>
  <si>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</si>
  <si>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</si>
  <si>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</si>
  <si>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</si>
  <si>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</si>
  <si>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</si>
  <si>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</si>
  <si>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</si>
  <si>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</si>
  <si>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</si>
  <si>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</si>
  <si>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</si>
  <si>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</si>
  <si>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</si>
  <si>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</si>
  <si>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</si>
  <si>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</si>
  <si>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</si>
  <si>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</si>
  <si>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</si>
  <si>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</si>
  <si>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</si>
  <si>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</si>
  <si>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</si>
  <si>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</si>
  <si>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</si>
  <si>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</si>
  <si>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</si>
  <si>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</si>
  <si>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</si>
  <si>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</si>
  <si>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</si>
  <si>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</si>
  <si>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</si>
  <si>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</si>
  <si>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</si>
  <si>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</si>
  <si>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</si>
  <si>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</si>
  <si>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</si>
  <si>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</si>
  <si>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</si>
  <si>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</si>
  <si>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</si>
  <si>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</si>
  <si>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</si>
  <si>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</si>
  <si>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</si>
  <si>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</si>
  <si>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</si>
  <si>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</si>
  <si>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</si>
  <si>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</si>
  <si>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</si>
  <si>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</si>
  <si>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</si>
  <si>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</si>
  <si>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</si>
  <si>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</si>
  <si>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</si>
  <si>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</si>
  <si>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</si>
  <si>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</si>
  <si>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</si>
  <si>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</si>
  <si>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</si>
  <si>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</si>
  <si>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</si>
  <si>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</si>
  <si>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</si>
  <si>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</si>
  <si>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</si>
  <si>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</si>
  <si>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</si>
  <si>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</si>
  <si>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</si>
  <si>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</si>
  <si>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</si>
  <si>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</si>
  <si>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</si>
  <si>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</si>
  <si>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</si>
  <si>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</si>
  <si>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</si>
  <si>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</si>
  <si>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</si>
  <si>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</si>
  <si>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</si>
  <si>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</si>
  <si>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</si>
  <si>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</si>
  <si>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</si>
  <si>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</si>
  <si>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</si>
  <si>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</si>
  <si>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</si>
  <si>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</si>
  <si>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</si>
  <si>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</si>
  <si>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</si>
  <si>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</si>
  <si>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</si>
  <si>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</si>
  <si>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</si>
  <si>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</si>
  <si>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</si>
  <si>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</si>
  <si>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</si>
  <si>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</si>
  <si>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</si>
  <si>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</si>
  <si>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</si>
  <si>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</si>
  <si>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</si>
  <si>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</si>
  <si>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</si>
  <si>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</si>
  <si>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</si>
  <si>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</si>
  <si>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</si>
  <si>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</si>
  <si>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</si>
  <si>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</si>
  <si>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</si>
  <si>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</si>
  <si>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</si>
  <si>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</si>
  <si>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</si>
  <si>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</si>
  <si>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</si>
  <si>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</si>
  <si>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</si>
  <si>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</si>
  <si>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</si>
  <si>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</si>
  <si>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</si>
  <si>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</si>
  <si>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</si>
  <si>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</si>
  <si>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</si>
  <si>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</si>
  <si>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</si>
  <si>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</si>
  <si>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</si>
  <si>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</si>
  <si>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</si>
  <si>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</si>
  <si>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</si>
  <si>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</si>
  <si>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</si>
  <si>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</si>
  <si>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</si>
  <si>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</si>
  <si>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</si>
  <si>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</si>
  <si>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</si>
  <si>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</si>
  <si>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</si>
  <si>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</si>
  <si>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</si>
  <si>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</si>
  <si>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</si>
  <si>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</si>
  <si>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</si>
  <si>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</si>
  <si>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</si>
  <si>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</si>
  <si>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</si>
  <si>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</si>
  <si>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</si>
  <si>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</si>
  <si>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</si>
  <si>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</si>
  <si>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</si>
  <si>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</si>
  <si>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</si>
  <si>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</si>
  <si>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</si>
  <si>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</si>
  <si>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</si>
  <si>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</si>
  <si>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</si>
  <si>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</si>
  <si>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</si>
  <si>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</si>
  <si>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</si>
  <si>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</si>
  <si>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</si>
  <si>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</si>
  <si>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</si>
  <si>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</si>
  <si>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</si>
  <si>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</si>
  <si>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</si>
  <si>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</si>
  <si>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</si>
  <si>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</si>
  <si>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</si>
  <si>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</si>
  <si>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</si>
  <si>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</si>
  <si>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</si>
  <si>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</si>
  <si>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</si>
  <si>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</si>
  <si>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</si>
  <si>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</si>
  <si>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</si>
  <si>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</si>
  <si>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</si>
  <si>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</si>
  <si>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</si>
  <si>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</si>
  <si>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</si>
  <si>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</si>
  <si>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</si>
  <si>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</si>
  <si>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</si>
  <si>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</si>
  <si>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</si>
  <si>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</si>
  <si>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</si>
  <si>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</si>
  <si>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</si>
  <si>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</si>
  <si>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</si>
  <si>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</si>
  <si>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</si>
  <si>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</si>
  <si>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</si>
  <si>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</si>
  <si>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</si>
  <si>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</si>
  <si>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</si>
  <si>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</si>
  <si>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</si>
  <si>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</si>
  <si>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</si>
  <si>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</si>
  <si>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</si>
  <si>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</si>
  <si>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</si>
  <si>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</si>
  <si>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</si>
  <si>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</si>
  <si>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</si>
  <si>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</si>
  <si>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</si>
  <si>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</si>
  <si>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</si>
  <si>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</si>
  <si>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</si>
  <si>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</si>
  <si>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</si>
  <si>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</si>
  <si>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</si>
  <si>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</si>
  <si>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</si>
  <si>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</si>
  <si>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</si>
  <si>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</si>
  <si>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</si>
  <si>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</si>
  <si>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</si>
  <si>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</si>
  <si>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</si>
  <si>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</si>
  <si>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</si>
  <si>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</si>
  <si>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</si>
  <si>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</si>
  <si>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</si>
  <si>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</si>
  <si>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</si>
  <si>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</si>
  <si>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</si>
  <si>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</si>
  <si>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</si>
  <si>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</si>
  <si>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</si>
  <si>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</si>
  <si>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</si>
  <si>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</si>
  <si>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</si>
  <si>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</si>
  <si>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</si>
  <si>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</si>
  <si>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</si>
  <si>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</si>
  <si>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</si>
  <si>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</si>
  <si>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</si>
  <si>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</si>
  <si>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</si>
  <si>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</si>
  <si>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</si>
  <si>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</si>
  <si>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</si>
  <si>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</si>
  <si>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</si>
  <si>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</si>
  <si>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</si>
  <si>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</si>
  <si>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</si>
  <si>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</si>
  <si>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</si>
  <si>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</si>
  <si>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</si>
  <si>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</si>
  <si>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</si>
  <si>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</si>
  <si>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</si>
  <si>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</si>
  <si>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</si>
  <si>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</si>
  <si>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</si>
  <si>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</si>
  <si>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</si>
  <si>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</si>
  <si>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</si>
  <si>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</si>
  <si>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</si>
  <si>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</si>
  <si>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</si>
  <si>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</si>
  <si>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</si>
  <si>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</si>
  <si>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</si>
  <si>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</si>
  <si>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</si>
  <si>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</si>
  <si>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</si>
  <si>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</si>
  <si>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</si>
  <si>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</si>
  <si>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</si>
  <si>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</si>
  <si>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</si>
  <si>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</si>
  <si>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</si>
  <si>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</si>
  <si>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</si>
  <si>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</si>
  <si>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</si>
  <si>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</si>
  <si>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</si>
  <si>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</si>
  <si>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</si>
  <si>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</si>
  <si>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</si>
  <si>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</si>
  <si>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</si>
  <si>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</si>
  <si>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</si>
  <si>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</si>
  <si>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</si>
  <si>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</si>
  <si>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</si>
  <si>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</si>
  <si>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</si>
  <si>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</si>
  <si>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</si>
  <si>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</si>
  <si>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</si>
  <si>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</si>
  <si>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</si>
  <si>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</si>
  <si>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</si>
  <si>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</si>
  <si>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</si>
  <si>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</si>
  <si>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</si>
  <si>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</si>
  <si>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</si>
  <si>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</si>
  <si>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</si>
  <si>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</si>
  <si>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</si>
  <si>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</si>
  <si>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</si>
  <si>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</si>
  <si>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</si>
  <si>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</si>
  <si>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</si>
  <si>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</si>
  <si>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</si>
  <si>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</si>
  <si>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</si>
  <si>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</si>
  <si>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</si>
  <si>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</si>
  <si>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</si>
  <si>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</si>
  <si>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</si>
  <si>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</si>
  <si>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</si>
  <si>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</si>
  <si>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</si>
  <si>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</si>
  <si>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</si>
  <si>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</si>
  <si>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</si>
  <si>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</si>
  <si>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</si>
  <si>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</si>
  <si>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P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</si>
  <si>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</si>
  <si>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</si>
  <si>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</si>
  <si>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</si>
  <si>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</si>
  <si>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</si>
  <si>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</si>
  <si>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</si>
  <si>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</si>
  <si>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</si>
  <si>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</si>
  <si>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</si>
  <si>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</si>
  <si>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</si>
  <si>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</si>
  <si>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</si>
  <si>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</si>
  <si>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</si>
  <si>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</si>
  <si>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</si>
  <si>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INJ SUS 1X0.5ML/DÁV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</si>
  <si>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</si>
  <si>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</si>
  <si>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</si>
  <si>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</si>
  <si>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</si>
  <si>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</si>
  <si>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</si>
  <si>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</si>
  <si>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</si>
  <si>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</si>
  <si>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</si>
  <si>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</si>
  <si>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</si>
  <si>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</si>
  <si>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</si>
  <si>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</si>
  <si>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</si>
  <si>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</si>
  <si>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</si>
  <si>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</si>
  <si>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</si>
  <si>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</si>
  <si>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</si>
  <si>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</si>
  <si>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</si>
  <si>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</si>
  <si>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</si>
  <si>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</si>
  <si>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</si>
  <si>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</si>
  <si>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</si>
  <si>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</si>
  <si>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</si>
  <si>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</si>
  <si>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</si>
  <si>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</si>
  <si>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</si>
  <si>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</si>
  <si>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</si>
  <si>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</si>
  <si>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</si>
  <si>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</si>
  <si>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</si>
  <si>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</si>
  <si>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</si>
  <si>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</si>
  <si>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</si>
  <si>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</si>
  <si>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</si>
  <si>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</si>
  <si>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</si>
  <si>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</si>
  <si>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</si>
  <si>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</si>
  <si>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</si>
  <si>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</si>
  <si>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</si>
  <si>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</si>
  <si>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</si>
  <si>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</si>
  <si>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</si>
  <si>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</si>
  <si>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</si>
  <si>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</si>
  <si>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</si>
  <si>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</si>
  <si>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</si>
  <si>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</si>
  <si>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Diosmin, kombinace</t>
  </si>
  <si>
    <t>14075</t>
  </si>
  <si>
    <t>DETRALEX</t>
  </si>
  <si>
    <t>POR TBL FLM 60X500MG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</si>
  <si>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</si>
  <si>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</si>
  <si>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</si>
  <si>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</si>
  <si>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</si>
  <si>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</si>
  <si>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</si>
  <si>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</si>
  <si>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</si>
  <si>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</si>
  <si>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</si>
  <si>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</si>
  <si>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</si>
  <si>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</si>
  <si>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</si>
  <si>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</si>
  <si>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</si>
  <si>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</si>
  <si>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</si>
  <si>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</si>
  <si>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</si>
  <si>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</si>
  <si>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</si>
  <si>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</si>
  <si>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</si>
  <si>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</si>
  <si>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</si>
  <si>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</si>
  <si>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INJ SOL 10X2ML/600LSU</t>
  </si>
  <si>
    <t>99600</t>
  </si>
  <si>
    <t>ZODAC</t>
  </si>
  <si>
    <t>POR TBL FLM 90X10MG</t>
  </si>
  <si>
    <t>201992</t>
  </si>
  <si>
    <t>POR TBL FLM 120X500MG</t>
  </si>
  <si>
    <t>Kyselina acetylsalicylová</t>
  </si>
  <si>
    <t>155782</t>
  </si>
  <si>
    <t>GODASAL 100</t>
  </si>
  <si>
    <t>POR TBL NOB 100</t>
  </si>
  <si>
    <t>Losartan</t>
  </si>
  <si>
    <t>13888</t>
  </si>
  <si>
    <t>LOZAP 12,5 ZENTIVA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</si>
  <si>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</si>
  <si>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</si>
  <si>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</si>
  <si>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</si>
  <si>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</si>
  <si>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</si>
  <si>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</si>
  <si>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</si>
  <si>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</si>
  <si>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</si>
  <si>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</si>
  <si>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</si>
  <si>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</si>
  <si>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</si>
  <si>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</si>
  <si>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</si>
  <si>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Dexketoprofen</t>
  </si>
  <si>
    <t>57094</t>
  </si>
  <si>
    <t>DEXOKET 12,5 TABLETY</t>
  </si>
  <si>
    <t>POR TBL FLM 10X12.5MG</t>
  </si>
  <si>
    <t>Diklofenak</t>
  </si>
  <si>
    <t>75631</t>
  </si>
  <si>
    <t>DICLOFENAC AL RETARD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</si>
  <si>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</si>
  <si>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</si>
  <si>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</si>
  <si>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</si>
  <si>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</si>
  <si>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</si>
  <si>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</si>
  <si>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</si>
  <si>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</si>
  <si>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</si>
  <si>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</si>
  <si>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</si>
  <si>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</si>
  <si>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</si>
  <si>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</si>
  <si>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</si>
  <si>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</si>
  <si>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</si>
  <si>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</si>
  <si>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</si>
  <si>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</si>
  <si>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</si>
  <si>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</si>
  <si>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</si>
  <si>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</si>
  <si>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</si>
  <si>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</si>
  <si>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</si>
  <si>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</si>
  <si>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</si>
  <si>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</si>
  <si>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</si>
  <si>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</si>
  <si>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</si>
  <si>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</si>
  <si>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</si>
  <si>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</si>
  <si>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</si>
  <si>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</si>
  <si>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</si>
  <si>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</si>
  <si>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</si>
  <si>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</si>
  <si>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</si>
  <si>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</si>
  <si>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</si>
  <si>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</si>
  <si>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</si>
  <si>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</si>
  <si>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</si>
  <si>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</si>
  <si>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</si>
  <si>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</si>
  <si>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</si>
  <si>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Progvanil, kombinace</t>
  </si>
  <si>
    <t>30690</t>
  </si>
  <si>
    <t>MALARONE</t>
  </si>
  <si>
    <t>POR TBL FLM 12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</si>
  <si>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</si>
  <si>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</si>
  <si>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</si>
  <si>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</si>
  <si>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</si>
  <si>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</si>
  <si>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</si>
  <si>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</si>
  <si>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</si>
  <si>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</si>
  <si>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</si>
  <si>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</si>
  <si>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</si>
  <si>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</si>
  <si>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</si>
  <si>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POR TBL FLM 30X20MG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</si>
  <si>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</si>
  <si>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</si>
  <si>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</si>
  <si>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</si>
  <si>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</si>
  <si>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</si>
  <si>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</si>
  <si>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</si>
  <si>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Klarithromycin</t>
  </si>
  <si>
    <t>53853</t>
  </si>
  <si>
    <t>KLACID 500</t>
  </si>
  <si>
    <t>POR TBL FLM 14X500MG</t>
  </si>
  <si>
    <t>Klopidogrel</t>
  </si>
  <si>
    <t>169252</t>
  </si>
  <si>
    <t>TROMBEX 75 MG POTAHOVANÉ TABLETY</t>
  </si>
  <si>
    <t>POR TBL FLM 90X75MG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</si>
  <si>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</si>
  <si>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</si>
  <si>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</si>
  <si>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</si>
  <si>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</si>
  <si>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</si>
  <si>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</si>
  <si>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</si>
  <si>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Zolpidem</t>
  </si>
  <si>
    <t>163145</t>
  </si>
  <si>
    <t>HYPNOGEN</t>
  </si>
  <si>
    <t>75632</t>
  </si>
  <si>
    <t>POR TBL RET 50X100MG</t>
  </si>
  <si>
    <t>113892</t>
  </si>
  <si>
    <t>METFORMIN-TEVA 1000 MG POTAHOVANÉ TABLETY</t>
  </si>
  <si>
    <t>122136</t>
  </si>
  <si>
    <t>METFIREX 1 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</si>
  <si>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</si>
  <si>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</si>
  <si>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</si>
  <si>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</si>
  <si>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</si>
  <si>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</si>
  <si>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80/12,5 MG</t>
  </si>
  <si>
    <t>POR TBL NOB 98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</si>
  <si>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</si>
  <si>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</si>
  <si>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</si>
  <si>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</si>
  <si>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</si>
  <si>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</si>
  <si>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</si>
  <si>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</si>
  <si>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</si>
  <si>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</si>
  <si>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</si>
  <si>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</si>
  <si>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</si>
  <si>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Sodná sůl metamizolu</t>
  </si>
  <si>
    <t>55823</t>
  </si>
  <si>
    <t>NOVALGIN TABLETY</t>
  </si>
  <si>
    <t>POR TBL FLM 20X500MG</t>
  </si>
  <si>
    <t>16286</t>
  </si>
  <si>
    <t>STILNOX</t>
  </si>
  <si>
    <t>POR TBL FLM 20X10MG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</si>
  <si>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</si>
  <si>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</si>
  <si>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</si>
  <si>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</si>
  <si>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B01AC04 - Klopidogrel</t>
  </si>
  <si>
    <t>C09BA05 - Ramipril a diuretika</t>
  </si>
  <si>
    <t>R06AE07 - Cetirizin</t>
  </si>
  <si>
    <t>H02AB04 - Methylprednisolon</t>
  </si>
  <si>
    <t>J01FA09 - Klarithromycin</t>
  </si>
  <si>
    <t>H03AA01 - Levothyroxin, sodná sůl</t>
  </si>
  <si>
    <t>C09CA01 - Losartan</t>
  </si>
  <si>
    <t>N02AX02 - Tramadol</t>
  </si>
  <si>
    <t>C09DA01 - Losartan a diuretika</t>
  </si>
  <si>
    <t>R06AE09 - Levocetirizin</t>
  </si>
  <si>
    <t>C10AA05 - Atorvastatin</t>
  </si>
  <si>
    <t>C10AA07 - Rosuvastatin</t>
  </si>
  <si>
    <t>H03AA01</t>
  </si>
  <si>
    <t>R06AE07</t>
  </si>
  <si>
    <t>C09CA01</t>
  </si>
  <si>
    <t>C10AA07</t>
  </si>
  <si>
    <t>A10BA02</t>
  </si>
  <si>
    <t>C09DA01</t>
  </si>
  <si>
    <t>N02AX02</t>
  </si>
  <si>
    <t>R06AE09</t>
  </si>
  <si>
    <t>B01AC04</t>
  </si>
  <si>
    <t>C09BA05</t>
  </si>
  <si>
    <t>C10AA05</t>
  </si>
  <si>
    <t>J01FA09</t>
  </si>
  <si>
    <t>H02AB04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</si>
  <si>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</si>
  <si>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</si>
  <si>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</si>
  <si>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</si>
  <si>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</si>
  <si>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</si>
  <si>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</si>
  <si>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</si>
  <si>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</si>
  <si>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</si>
  <si>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</si>
  <si>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</si>
  <si>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</si>
  <si>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</si>
  <si>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</si>
  <si>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</si>
  <si>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ZA728</t>
  </si>
  <si>
    <t>Lopatka lékařská nesterilní dřevěná ústní bal. á 100 ks 1320100655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</si>
  <si>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</si>
  <si>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</si>
  <si>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</si>
  <si>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</si>
  <si>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</si>
  <si>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</si>
  <si>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</si>
  <si>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</si>
  <si>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</si>
  <si>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</si>
  <si>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</si>
  <si>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</si>
  <si>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</si>
  <si>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</si>
  <si>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</si>
  <si>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</si>
  <si>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</si>
  <si>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</si>
  <si>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</si>
  <si>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</si>
  <si>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</si>
  <si>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</si>
  <si>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</si>
  <si>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</si>
  <si>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</si>
  <si>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</si>
  <si>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</si>
  <si>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</si>
  <si>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</si>
  <si>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</si>
  <si>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</si>
  <si>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</si>
  <si>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</si>
  <si>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</si>
  <si>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</si>
  <si>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</si>
  <si>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</si>
  <si>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</si>
  <si>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</si>
  <si>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</si>
  <si>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</si>
  <si>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</si>
  <si>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</si>
  <si>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</si>
  <si>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ZA788</t>
  </si>
  <si>
    <t>Stříkačka injekční 2-dílná 20 ml L Inject Solo 4606205V</t>
  </si>
  <si>
    <t>ZA789</t>
  </si>
  <si>
    <t>Stříkačka injekční 2-dílná 2 ml L Inject Solo 4606027V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</si>
  <si>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</si>
  <si>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</si>
  <si>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</si>
  <si>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</si>
  <si>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</si>
  <si>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</si>
  <si>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ZC769</t>
  </si>
  <si>
    <t>Hadička spojovací HS 1,8 x 450LL 606301-ND</t>
  </si>
  <si>
    <t>ZG515</t>
  </si>
  <si>
    <t>Zkumavka močová vacuette 10,5 ml bal. á 50 ks 455007</t>
  </si>
  <si>
    <t>ZI182</t>
  </si>
  <si>
    <t>Zkumavka + aplikátor s chem.stabilizátorem UriSwab žlutá 802CE.A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</si>
  <si>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</si>
  <si>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</si>
  <si>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</si>
  <si>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</si>
  <si>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</si>
  <si>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</si>
  <si>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</si>
  <si>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</si>
  <si>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</si>
  <si>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</si>
  <si>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</si>
  <si>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</si>
  <si>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</si>
  <si>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</si>
  <si>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</si>
  <si>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</si>
  <si>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</si>
  <si>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</si>
  <si>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</si>
  <si>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</si>
  <si>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</si>
  <si>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</si>
  <si>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</si>
  <si>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</si>
  <si>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</si>
  <si>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</si>
  <si>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</si>
  <si>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</si>
  <si>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</si>
  <si>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</si>
  <si>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0007981</t>
  </si>
  <si>
    <t>NOVALGIN INJEKCE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</si>
  <si>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</si>
  <si>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</si>
  <si>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</si>
  <si>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</si>
  <si>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</si>
  <si>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</si>
  <si>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</si>
  <si>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</si>
  <si>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</si>
  <si>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</si>
  <si>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</si>
  <si>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</si>
  <si>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</si>
  <si>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</si>
  <si>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</si>
  <si>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</si>
  <si>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</si>
  <si>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</si>
  <si>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</si>
  <si>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</si>
  <si>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</si>
  <si>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</si>
  <si>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</si>
  <si>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</si>
  <si>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</si>
  <si>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</si>
  <si>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</si>
  <si>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</si>
  <si>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</si>
  <si>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</si>
  <si>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</si>
  <si>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</si>
  <si>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</si>
  <si>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</si>
  <si>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</si>
  <si>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</si>
  <si>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</si>
  <si>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</si>
  <si>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</si>
  <si>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</si>
  <si>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</si>
  <si>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</si>
  <si>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</si>
  <si>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</si>
  <si>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</si>
  <si>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</si>
  <si>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</si>
  <si>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</si>
  <si>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</si>
  <si>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</si>
  <si>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</si>
  <si>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</si>
  <si>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</si>
  <si>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</si>
  <si>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</si>
  <si>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</si>
  <si>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</si>
  <si>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</si>
  <si>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</si>
  <si>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</si>
  <si>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</si>
  <si>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</si>
  <si>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</si>
  <si>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</si>
  <si>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</si>
  <si>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</si>
  <si>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</si>
  <si>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</si>
  <si>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03</t>
  </si>
  <si>
    <t>05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</si>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</sst>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0.27505688484716212</c:v>
                </c:pt>
                <c:pt idx="1">
                  <c:v>0.2561374047878654</c:v>
                </c:pt>
                <c:pt idx="2">
                  <c:v>0.26051846269097495</c:v>
                </c:pt>
                <c:pt idx="3">
                  <c:v>0.26225115651055536</c:v>
                </c:pt>
                <c:pt idx="4">
                  <c:v>0.25648815539361658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56096"/>
        <c:axId val="1441555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0.2166676628724411</c:v>
                </c:pt>
                <c:pt idx="1">
                  <c:v>0.2166676628724411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554528"/>
        <c:axId val="1441555704"/>
      </c:scatterChart>
      <c:catAx>
        <c:axId val="144155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155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555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1556096"/>
        <c:crosses val="autoZero"/>
        <c:crossBetween val="between"/>
      </c:valAx>
      <c:valAx>
        <c:axId val="1441554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1555704"/>
        <c:crosses val="max"/>
        <c:crossBetween val="midCat"/>
      </c:valAx>
      <c:valAx>
        <c:axId val="1441555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1554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282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560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9" t="s">
        <v>245</v>
      </c>
      <c r="C15" s="47" t="s">
        <v>255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792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793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820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911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915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919</v>
      </c>
      <c r="C27" s="47" t="s">
        <v>258</v>
      </c>
    </row>
    <row r="28" spans="1:3" ht="14.4" customHeight="1" x14ac:dyDescent="0.3">
      <c r="A28" s="147" t="str">
        <f t="shared" si="4"/>
        <v>ZV Vykáz.-A Detail</v>
      </c>
      <c r="B28" s="90" t="s">
        <v>993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1002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560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287.3</v>
      </c>
      <c r="K3" s="44">
        <f>IF(M3=0,0,J3/M3)</f>
        <v>1</v>
      </c>
      <c r="L3" s="43">
        <f>SUBTOTAL(9,L6:L1048576)</f>
        <v>2</v>
      </c>
      <c r="M3" s="45">
        <f>SUBTOTAL(9,M6:M1048576)</f>
        <v>287.3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440</v>
      </c>
      <c r="B6" s="496" t="s">
        <v>558</v>
      </c>
      <c r="C6" s="496" t="s">
        <v>500</v>
      </c>
      <c r="D6" s="496" t="s">
        <v>501</v>
      </c>
      <c r="E6" s="496" t="s">
        <v>559</v>
      </c>
      <c r="F6" s="484"/>
      <c r="G6" s="484"/>
      <c r="H6" s="303">
        <v>0</v>
      </c>
      <c r="I6" s="484">
        <v>2</v>
      </c>
      <c r="J6" s="484">
        <v>287.3</v>
      </c>
      <c r="K6" s="303">
        <v>1</v>
      </c>
      <c r="L6" s="484">
        <v>2</v>
      </c>
      <c r="M6" s="485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282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134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60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247</v>
      </c>
      <c r="C4" s="377"/>
      <c r="D4" s="377"/>
      <c r="E4" s="378"/>
      <c r="F4" s="373" t="s">
        <v>252</v>
      </c>
      <c r="G4" s="374"/>
      <c r="H4" s="374"/>
      <c r="I4" s="375"/>
      <c r="J4" s="376" t="s">
        <v>253</v>
      </c>
      <c r="K4" s="377"/>
      <c r="L4" s="377"/>
      <c r="M4" s="378"/>
      <c r="N4" s="373" t="s">
        <v>254</v>
      </c>
      <c r="O4" s="374"/>
      <c r="P4" s="374"/>
      <c r="Q4" s="375"/>
    </row>
    <row r="5" spans="1:17" ht="14.4" customHeight="1" thickBot="1" x14ac:dyDescent="0.35">
      <c r="A5" s="497" t="s">
        <v>246</v>
      </c>
      <c r="B5" s="498" t="s">
        <v>248</v>
      </c>
      <c r="C5" s="498" t="s">
        <v>249</v>
      </c>
      <c r="D5" s="498" t="s">
        <v>250</v>
      </c>
      <c r="E5" s="499" t="s">
        <v>251</v>
      </c>
      <c r="F5" s="500" t="s">
        <v>248</v>
      </c>
      <c r="G5" s="501" t="s">
        <v>249</v>
      </c>
      <c r="H5" s="501" t="s">
        <v>250</v>
      </c>
      <c r="I5" s="502" t="s">
        <v>251</v>
      </c>
      <c r="J5" s="498" t="s">
        <v>248</v>
      </c>
      <c r="K5" s="498" t="s">
        <v>249</v>
      </c>
      <c r="L5" s="498" t="s">
        <v>250</v>
      </c>
      <c r="M5" s="499" t="s">
        <v>251</v>
      </c>
      <c r="N5" s="500" t="s">
        <v>248</v>
      </c>
      <c r="O5" s="501" t="s">
        <v>249</v>
      </c>
      <c r="P5" s="501" t="s">
        <v>250</v>
      </c>
      <c r="Q5" s="502" t="s">
        <v>251</v>
      </c>
    </row>
    <row r="6" spans="1:17" ht="14.4" customHeight="1" x14ac:dyDescent="0.3">
      <c r="A6" s="507" t="s">
        <v>561</v>
      </c>
      <c r="B6" s="513"/>
      <c r="C6" s="462"/>
      <c r="D6" s="462"/>
      <c r="E6" s="463"/>
      <c r="F6" s="510"/>
      <c r="G6" s="481"/>
      <c r="H6" s="481"/>
      <c r="I6" s="516"/>
      <c r="J6" s="513"/>
      <c r="K6" s="462"/>
      <c r="L6" s="462"/>
      <c r="M6" s="463"/>
      <c r="N6" s="510"/>
      <c r="O6" s="481"/>
      <c r="P6" s="481"/>
      <c r="Q6" s="503"/>
    </row>
    <row r="7" spans="1:17" ht="14.4" customHeight="1" x14ac:dyDescent="0.3">
      <c r="A7" s="508" t="s">
        <v>562</v>
      </c>
      <c r="B7" s="514">
        <v>95</v>
      </c>
      <c r="C7" s="468"/>
      <c r="D7" s="468"/>
      <c r="E7" s="469"/>
      <c r="F7" s="511">
        <v>1</v>
      </c>
      <c r="G7" s="504">
        <v>0</v>
      </c>
      <c r="H7" s="504">
        <v>0</v>
      </c>
      <c r="I7" s="517">
        <v>0</v>
      </c>
      <c r="J7" s="514">
        <v>47</v>
      </c>
      <c r="K7" s="468"/>
      <c r="L7" s="468"/>
      <c r="M7" s="469"/>
      <c r="N7" s="511">
        <v>1</v>
      </c>
      <c r="O7" s="504">
        <v>0</v>
      </c>
      <c r="P7" s="504">
        <v>0</v>
      </c>
      <c r="Q7" s="505">
        <v>0</v>
      </c>
    </row>
    <row r="8" spans="1:17" ht="14.4" customHeight="1" thickBot="1" x14ac:dyDescent="0.35">
      <c r="A8" s="509" t="s">
        <v>563</v>
      </c>
      <c r="B8" s="515">
        <v>39</v>
      </c>
      <c r="C8" s="474"/>
      <c r="D8" s="474"/>
      <c r="E8" s="475"/>
      <c r="F8" s="512">
        <v>1</v>
      </c>
      <c r="G8" s="482">
        <v>0</v>
      </c>
      <c r="H8" s="482">
        <v>0</v>
      </c>
      <c r="I8" s="518">
        <v>0</v>
      </c>
      <c r="J8" s="515">
        <v>13</v>
      </c>
      <c r="K8" s="474"/>
      <c r="L8" s="474"/>
      <c r="M8" s="475"/>
      <c r="N8" s="512">
        <v>1</v>
      </c>
      <c r="O8" s="482">
        <v>0</v>
      </c>
      <c r="P8" s="482">
        <v>0</v>
      </c>
      <c r="Q8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282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19</v>
      </c>
      <c r="B5" s="447" t="s">
        <v>435</v>
      </c>
      <c r="C5" s="450">
        <v>21051.9</v>
      </c>
      <c r="D5" s="450">
        <v>199</v>
      </c>
      <c r="E5" s="450">
        <v>13873.359999999999</v>
      </c>
      <c r="F5" s="519">
        <v>0.65900750051064261</v>
      </c>
      <c r="G5" s="450">
        <v>148</v>
      </c>
      <c r="H5" s="519">
        <v>0.74371859296482412</v>
      </c>
      <c r="I5" s="450">
        <v>7178.5400000000018</v>
      </c>
      <c r="J5" s="519">
        <v>0.34099249948935734</v>
      </c>
      <c r="K5" s="450">
        <v>51</v>
      </c>
      <c r="L5" s="519">
        <v>0.25628140703517588</v>
      </c>
      <c r="M5" s="450" t="s">
        <v>69</v>
      </c>
      <c r="N5" s="151"/>
    </row>
    <row r="6" spans="1:14" ht="14.4" customHeight="1" x14ac:dyDescent="0.3">
      <c r="A6" s="446">
        <v>19</v>
      </c>
      <c r="B6" s="447" t="s">
        <v>564</v>
      </c>
      <c r="C6" s="450">
        <v>21051.9</v>
      </c>
      <c r="D6" s="450">
        <v>199</v>
      </c>
      <c r="E6" s="450">
        <v>13873.359999999999</v>
      </c>
      <c r="F6" s="519">
        <v>0.65900750051064261</v>
      </c>
      <c r="G6" s="450">
        <v>148</v>
      </c>
      <c r="H6" s="519">
        <v>0.74371859296482412</v>
      </c>
      <c r="I6" s="450">
        <v>7178.5400000000018</v>
      </c>
      <c r="J6" s="519">
        <v>0.34099249948935734</v>
      </c>
      <c r="K6" s="450">
        <v>51</v>
      </c>
      <c r="L6" s="519">
        <v>0.25628140703517588</v>
      </c>
      <c r="M6" s="450" t="s">
        <v>1</v>
      </c>
      <c r="N6" s="151"/>
    </row>
    <row r="7" spans="1:14" ht="14.4" customHeight="1" x14ac:dyDescent="0.3">
      <c r="A7" s="446" t="s">
        <v>434</v>
      </c>
      <c r="B7" s="447" t="s">
        <v>3</v>
      </c>
      <c r="C7" s="450">
        <v>21051.9</v>
      </c>
      <c r="D7" s="450">
        <v>199</v>
      </c>
      <c r="E7" s="450">
        <v>13873.359999999999</v>
      </c>
      <c r="F7" s="519">
        <v>0.65900750051064261</v>
      </c>
      <c r="G7" s="450">
        <v>148</v>
      </c>
      <c r="H7" s="519">
        <v>0.74371859296482412</v>
      </c>
      <c r="I7" s="450">
        <v>7178.5400000000018</v>
      </c>
      <c r="J7" s="519">
        <v>0.34099249948935734</v>
      </c>
      <c r="K7" s="450">
        <v>51</v>
      </c>
      <c r="L7" s="519">
        <v>0.25628140703517588</v>
      </c>
      <c r="M7" s="450" t="s">
        <v>439</v>
      </c>
      <c r="N7" s="151"/>
    </row>
    <row r="9" spans="1:14" ht="14.4" customHeight="1" x14ac:dyDescent="0.3">
      <c r="A9" s="446">
        <v>19</v>
      </c>
      <c r="B9" s="447" t="s">
        <v>435</v>
      </c>
      <c r="C9" s="450" t="s">
        <v>436</v>
      </c>
      <c r="D9" s="450" t="s">
        <v>436</v>
      </c>
      <c r="E9" s="450" t="s">
        <v>436</v>
      </c>
      <c r="F9" s="519" t="s">
        <v>436</v>
      </c>
      <c r="G9" s="450" t="s">
        <v>436</v>
      </c>
      <c r="H9" s="519" t="s">
        <v>436</v>
      </c>
      <c r="I9" s="450" t="s">
        <v>436</v>
      </c>
      <c r="J9" s="519" t="s">
        <v>436</v>
      </c>
      <c r="K9" s="450" t="s">
        <v>436</v>
      </c>
      <c r="L9" s="519" t="s">
        <v>436</v>
      </c>
      <c r="M9" s="450" t="s">
        <v>69</v>
      </c>
      <c r="N9" s="151"/>
    </row>
    <row r="10" spans="1:14" ht="14.4" customHeight="1" x14ac:dyDescent="0.3">
      <c r="A10" s="446" t="s">
        <v>565</v>
      </c>
      <c r="B10" s="447" t="s">
        <v>564</v>
      </c>
      <c r="C10" s="450">
        <v>21051.9</v>
      </c>
      <c r="D10" s="450">
        <v>199</v>
      </c>
      <c r="E10" s="450">
        <v>13873.359999999999</v>
      </c>
      <c r="F10" s="519">
        <v>0.65900750051064261</v>
      </c>
      <c r="G10" s="450">
        <v>148</v>
      </c>
      <c r="H10" s="519">
        <v>0.74371859296482412</v>
      </c>
      <c r="I10" s="450">
        <v>7178.5400000000018</v>
      </c>
      <c r="J10" s="519">
        <v>0.34099249948935734</v>
      </c>
      <c r="K10" s="450">
        <v>51</v>
      </c>
      <c r="L10" s="519">
        <v>0.25628140703517588</v>
      </c>
      <c r="M10" s="450" t="s">
        <v>1</v>
      </c>
      <c r="N10" s="151"/>
    </row>
    <row r="11" spans="1:14" ht="14.4" customHeight="1" x14ac:dyDescent="0.3">
      <c r="A11" s="446" t="s">
        <v>565</v>
      </c>
      <c r="B11" s="447" t="s">
        <v>566</v>
      </c>
      <c r="C11" s="450">
        <v>21051.9</v>
      </c>
      <c r="D11" s="450">
        <v>199</v>
      </c>
      <c r="E11" s="450">
        <v>13873.359999999999</v>
      </c>
      <c r="F11" s="519">
        <v>0.65900750051064261</v>
      </c>
      <c r="G11" s="450">
        <v>148</v>
      </c>
      <c r="H11" s="519">
        <v>0.74371859296482412</v>
      </c>
      <c r="I11" s="450">
        <v>7178.5400000000018</v>
      </c>
      <c r="J11" s="519">
        <v>0.34099249948935734</v>
      </c>
      <c r="K11" s="450">
        <v>51</v>
      </c>
      <c r="L11" s="519">
        <v>0.25628140703517588</v>
      </c>
      <c r="M11" s="450" t="s">
        <v>443</v>
      </c>
      <c r="N11" s="151"/>
    </row>
    <row r="12" spans="1:14" ht="14.4" customHeight="1" x14ac:dyDescent="0.3">
      <c r="A12" s="446" t="s">
        <v>436</v>
      </c>
      <c r="B12" s="447" t="s">
        <v>436</v>
      </c>
      <c r="C12" s="450" t="s">
        <v>436</v>
      </c>
      <c r="D12" s="450" t="s">
        <v>436</v>
      </c>
      <c r="E12" s="450" t="s">
        <v>436</v>
      </c>
      <c r="F12" s="519" t="s">
        <v>436</v>
      </c>
      <c r="G12" s="450" t="s">
        <v>436</v>
      </c>
      <c r="H12" s="519" t="s">
        <v>436</v>
      </c>
      <c r="I12" s="450" t="s">
        <v>436</v>
      </c>
      <c r="J12" s="519" t="s">
        <v>436</v>
      </c>
      <c r="K12" s="450" t="s">
        <v>436</v>
      </c>
      <c r="L12" s="519" t="s">
        <v>436</v>
      </c>
      <c r="M12" s="450" t="s">
        <v>444</v>
      </c>
      <c r="N12" s="151"/>
    </row>
    <row r="13" spans="1:14" ht="14.4" customHeight="1" x14ac:dyDescent="0.3">
      <c r="A13" s="446" t="s">
        <v>434</v>
      </c>
      <c r="B13" s="447" t="s">
        <v>438</v>
      </c>
      <c r="C13" s="450">
        <v>21051.9</v>
      </c>
      <c r="D13" s="450">
        <v>199</v>
      </c>
      <c r="E13" s="450">
        <v>13873.359999999999</v>
      </c>
      <c r="F13" s="519">
        <v>0.65900750051064261</v>
      </c>
      <c r="G13" s="450">
        <v>148</v>
      </c>
      <c r="H13" s="519">
        <v>0.74371859296482412</v>
      </c>
      <c r="I13" s="450">
        <v>7178.5400000000018</v>
      </c>
      <c r="J13" s="519">
        <v>0.34099249948935734</v>
      </c>
      <c r="K13" s="450">
        <v>51</v>
      </c>
      <c r="L13" s="519">
        <v>0.25628140703517588</v>
      </c>
      <c r="M13" s="450" t="s">
        <v>439</v>
      </c>
      <c r="N13" s="151"/>
    </row>
    <row r="14" spans="1:14" ht="14.4" customHeight="1" x14ac:dyDescent="0.3">
      <c r="A14" s="520" t="s">
        <v>567</v>
      </c>
    </row>
    <row r="15" spans="1:14" ht="14.4" customHeight="1" x14ac:dyDescent="0.3">
      <c r="A15" s="521" t="s">
        <v>568</v>
      </c>
    </row>
    <row r="16" spans="1:14" ht="14.4" customHeight="1" x14ac:dyDescent="0.3">
      <c r="A16" s="520" t="s">
        <v>569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282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7" t="s">
        <v>136</v>
      </c>
      <c r="B4" s="498" t="s">
        <v>19</v>
      </c>
      <c r="C4" s="525"/>
      <c r="D4" s="498" t="s">
        <v>20</v>
      </c>
      <c r="E4" s="525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22" t="s">
        <v>570</v>
      </c>
      <c r="B5" s="513">
        <v>11272.410000000002</v>
      </c>
      <c r="C5" s="459">
        <v>1</v>
      </c>
      <c r="D5" s="526">
        <v>129</v>
      </c>
      <c r="E5" s="495" t="s">
        <v>570</v>
      </c>
      <c r="F5" s="513">
        <v>8493.61</v>
      </c>
      <c r="G5" s="481">
        <v>0.75348661022798136</v>
      </c>
      <c r="H5" s="462">
        <v>100</v>
      </c>
      <c r="I5" s="503">
        <v>0.77519379844961245</v>
      </c>
      <c r="J5" s="531">
        <v>2778.8000000000006</v>
      </c>
      <c r="K5" s="481">
        <v>0.24651338977201862</v>
      </c>
      <c r="L5" s="462">
        <v>29</v>
      </c>
      <c r="M5" s="503">
        <v>0.22480620155038761</v>
      </c>
    </row>
    <row r="6" spans="1:13" ht="14.4" customHeight="1" x14ac:dyDescent="0.3">
      <c r="A6" s="523" t="s">
        <v>571</v>
      </c>
      <c r="B6" s="514">
        <v>1350.49</v>
      </c>
      <c r="C6" s="465">
        <v>1</v>
      </c>
      <c r="D6" s="527">
        <v>4</v>
      </c>
      <c r="E6" s="529" t="s">
        <v>571</v>
      </c>
      <c r="F6" s="514">
        <v>1350.49</v>
      </c>
      <c r="G6" s="504">
        <v>1</v>
      </c>
      <c r="H6" s="468">
        <v>4</v>
      </c>
      <c r="I6" s="505">
        <v>1</v>
      </c>
      <c r="J6" s="532"/>
      <c r="K6" s="504">
        <v>0</v>
      </c>
      <c r="L6" s="468"/>
      <c r="M6" s="505">
        <v>0</v>
      </c>
    </row>
    <row r="7" spans="1:13" ht="14.4" customHeight="1" x14ac:dyDescent="0.3">
      <c r="A7" s="523" t="s">
        <v>572</v>
      </c>
      <c r="B7" s="514">
        <v>3429.7900000000004</v>
      </c>
      <c r="C7" s="465">
        <v>1</v>
      </c>
      <c r="D7" s="527">
        <v>35</v>
      </c>
      <c r="E7" s="529" t="s">
        <v>572</v>
      </c>
      <c r="F7" s="514">
        <v>2260.2100000000005</v>
      </c>
      <c r="G7" s="504">
        <v>0.65899369932269913</v>
      </c>
      <c r="H7" s="468">
        <v>27</v>
      </c>
      <c r="I7" s="505">
        <v>0.77142857142857146</v>
      </c>
      <c r="J7" s="532">
        <v>1169.58</v>
      </c>
      <c r="K7" s="504">
        <v>0.34100630067730087</v>
      </c>
      <c r="L7" s="468">
        <v>8</v>
      </c>
      <c r="M7" s="505">
        <v>0.22857142857142856</v>
      </c>
    </row>
    <row r="8" spans="1:13" ht="14.4" customHeight="1" x14ac:dyDescent="0.3">
      <c r="A8" s="523" t="s">
        <v>573</v>
      </c>
      <c r="B8" s="514">
        <v>1556.58</v>
      </c>
      <c r="C8" s="465">
        <v>1</v>
      </c>
      <c r="D8" s="527">
        <v>11</v>
      </c>
      <c r="E8" s="529" t="s">
        <v>573</v>
      </c>
      <c r="F8" s="514">
        <v>1097.29</v>
      </c>
      <c r="G8" s="504">
        <v>0.70493646327204518</v>
      </c>
      <c r="H8" s="468">
        <v>8</v>
      </c>
      <c r="I8" s="505">
        <v>0.72727272727272729</v>
      </c>
      <c r="J8" s="532">
        <v>459.28999999999996</v>
      </c>
      <c r="K8" s="504">
        <v>0.29506353672795488</v>
      </c>
      <c r="L8" s="468">
        <v>3</v>
      </c>
      <c r="M8" s="505">
        <v>0.27272727272727271</v>
      </c>
    </row>
    <row r="9" spans="1:13" ht="14.4" customHeight="1" x14ac:dyDescent="0.3">
      <c r="A9" s="523" t="s">
        <v>574</v>
      </c>
      <c r="B9" s="514">
        <v>2190.44</v>
      </c>
      <c r="C9" s="465">
        <v>1</v>
      </c>
      <c r="D9" s="527">
        <v>6</v>
      </c>
      <c r="E9" s="529" t="s">
        <v>574</v>
      </c>
      <c r="F9" s="514">
        <v>0</v>
      </c>
      <c r="G9" s="504">
        <v>0</v>
      </c>
      <c r="H9" s="468">
        <v>1</v>
      </c>
      <c r="I9" s="505">
        <v>0.16666666666666666</v>
      </c>
      <c r="J9" s="532">
        <v>2190.44</v>
      </c>
      <c r="K9" s="504">
        <v>1</v>
      </c>
      <c r="L9" s="468">
        <v>5</v>
      </c>
      <c r="M9" s="505">
        <v>0.83333333333333337</v>
      </c>
    </row>
    <row r="10" spans="1:13" ht="14.4" customHeight="1" thickBot="1" x14ac:dyDescent="0.35">
      <c r="A10" s="524" t="s">
        <v>575</v>
      </c>
      <c r="B10" s="515">
        <v>1252.19</v>
      </c>
      <c r="C10" s="471">
        <v>1</v>
      </c>
      <c r="D10" s="528">
        <v>14</v>
      </c>
      <c r="E10" s="530" t="s">
        <v>575</v>
      </c>
      <c r="F10" s="515">
        <v>671.76</v>
      </c>
      <c r="G10" s="482">
        <v>0.53646810787500299</v>
      </c>
      <c r="H10" s="474">
        <v>8</v>
      </c>
      <c r="I10" s="506">
        <v>0.5714285714285714</v>
      </c>
      <c r="J10" s="533">
        <v>580.43000000000006</v>
      </c>
      <c r="K10" s="482">
        <v>0.46353189212499701</v>
      </c>
      <c r="L10" s="474">
        <v>6</v>
      </c>
      <c r="M10" s="506">
        <v>0.42857142857142855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792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282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21051.900000000012</v>
      </c>
      <c r="N3" s="66">
        <f>SUBTOTAL(9,N7:N1048576)</f>
        <v>409</v>
      </c>
      <c r="O3" s="66">
        <f>SUBTOTAL(9,O7:O1048576)</f>
        <v>199</v>
      </c>
      <c r="P3" s="66">
        <f>SUBTOTAL(9,P7:P1048576)</f>
        <v>13873.36</v>
      </c>
      <c r="Q3" s="67">
        <f>IF(M3=0,0,P3/M3)</f>
        <v>0.65900750051064239</v>
      </c>
      <c r="R3" s="66">
        <f>SUBTOTAL(9,R7:R1048576)</f>
        <v>300</v>
      </c>
      <c r="S3" s="67">
        <f>IF(N3=0,0,R3/N3)</f>
        <v>0.73349633251833746</v>
      </c>
      <c r="T3" s="66">
        <f>SUBTOTAL(9,T7:T1048576)</f>
        <v>148</v>
      </c>
      <c r="U3" s="68">
        <f>IF(O3=0,0,T3/O3)</f>
        <v>0.74371859296482412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152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19</v>
      </c>
      <c r="B7" s="540" t="s">
        <v>435</v>
      </c>
      <c r="C7" s="540" t="s">
        <v>565</v>
      </c>
      <c r="D7" s="541" t="s">
        <v>791</v>
      </c>
      <c r="E7" s="542" t="s">
        <v>570</v>
      </c>
      <c r="F7" s="540" t="s">
        <v>564</v>
      </c>
      <c r="G7" s="540" t="s">
        <v>576</v>
      </c>
      <c r="H7" s="540" t="s">
        <v>436</v>
      </c>
      <c r="I7" s="540" t="s">
        <v>577</v>
      </c>
      <c r="J7" s="540" t="s">
        <v>578</v>
      </c>
      <c r="K7" s="540" t="s">
        <v>579</v>
      </c>
      <c r="L7" s="543">
        <v>0</v>
      </c>
      <c r="M7" s="543">
        <v>0</v>
      </c>
      <c r="N7" s="540">
        <v>2</v>
      </c>
      <c r="O7" s="544">
        <v>1</v>
      </c>
      <c r="P7" s="543">
        <v>0</v>
      </c>
      <c r="Q7" s="545"/>
      <c r="R7" s="540">
        <v>2</v>
      </c>
      <c r="S7" s="545">
        <v>1</v>
      </c>
      <c r="T7" s="544">
        <v>1</v>
      </c>
      <c r="U7" s="122">
        <v>1</v>
      </c>
    </row>
    <row r="8" spans="1:21" ht="14.4" customHeight="1" x14ac:dyDescent="0.3">
      <c r="A8" s="546">
        <v>19</v>
      </c>
      <c r="B8" s="547" t="s">
        <v>435</v>
      </c>
      <c r="C8" s="547" t="s">
        <v>565</v>
      </c>
      <c r="D8" s="548" t="s">
        <v>791</v>
      </c>
      <c r="E8" s="549" t="s">
        <v>570</v>
      </c>
      <c r="F8" s="547" t="s">
        <v>564</v>
      </c>
      <c r="G8" s="547" t="s">
        <v>580</v>
      </c>
      <c r="H8" s="547" t="s">
        <v>436</v>
      </c>
      <c r="I8" s="547" t="s">
        <v>581</v>
      </c>
      <c r="J8" s="547" t="s">
        <v>582</v>
      </c>
      <c r="K8" s="547" t="s">
        <v>583</v>
      </c>
      <c r="L8" s="550">
        <v>150.04</v>
      </c>
      <c r="M8" s="550">
        <v>300.08</v>
      </c>
      <c r="N8" s="547">
        <v>2</v>
      </c>
      <c r="O8" s="551">
        <v>1</v>
      </c>
      <c r="P8" s="550">
        <v>300.08</v>
      </c>
      <c r="Q8" s="552">
        <v>1</v>
      </c>
      <c r="R8" s="547">
        <v>2</v>
      </c>
      <c r="S8" s="552">
        <v>1</v>
      </c>
      <c r="T8" s="551">
        <v>1</v>
      </c>
      <c r="U8" s="553">
        <v>1</v>
      </c>
    </row>
    <row r="9" spans="1:21" ht="14.4" customHeight="1" x14ac:dyDescent="0.3">
      <c r="A9" s="546">
        <v>19</v>
      </c>
      <c r="B9" s="547" t="s">
        <v>435</v>
      </c>
      <c r="C9" s="547" t="s">
        <v>565</v>
      </c>
      <c r="D9" s="548" t="s">
        <v>791</v>
      </c>
      <c r="E9" s="549" t="s">
        <v>570</v>
      </c>
      <c r="F9" s="547" t="s">
        <v>564</v>
      </c>
      <c r="G9" s="547" t="s">
        <v>580</v>
      </c>
      <c r="H9" s="547" t="s">
        <v>436</v>
      </c>
      <c r="I9" s="547" t="s">
        <v>581</v>
      </c>
      <c r="J9" s="547" t="s">
        <v>582</v>
      </c>
      <c r="K9" s="547" t="s">
        <v>583</v>
      </c>
      <c r="L9" s="550">
        <v>154.36000000000001</v>
      </c>
      <c r="M9" s="550">
        <v>308.72000000000003</v>
      </c>
      <c r="N9" s="547">
        <v>2</v>
      </c>
      <c r="O9" s="551">
        <v>1.5</v>
      </c>
      <c r="P9" s="550">
        <v>308.72000000000003</v>
      </c>
      <c r="Q9" s="552">
        <v>1</v>
      </c>
      <c r="R9" s="547">
        <v>2</v>
      </c>
      <c r="S9" s="552">
        <v>1</v>
      </c>
      <c r="T9" s="551">
        <v>1.5</v>
      </c>
      <c r="U9" s="553">
        <v>1</v>
      </c>
    </row>
    <row r="10" spans="1:21" ht="14.4" customHeight="1" x14ac:dyDescent="0.3">
      <c r="A10" s="546">
        <v>19</v>
      </c>
      <c r="B10" s="547" t="s">
        <v>435</v>
      </c>
      <c r="C10" s="547" t="s">
        <v>565</v>
      </c>
      <c r="D10" s="548" t="s">
        <v>791</v>
      </c>
      <c r="E10" s="549" t="s">
        <v>570</v>
      </c>
      <c r="F10" s="547" t="s">
        <v>564</v>
      </c>
      <c r="G10" s="547" t="s">
        <v>584</v>
      </c>
      <c r="H10" s="547" t="s">
        <v>436</v>
      </c>
      <c r="I10" s="547" t="s">
        <v>585</v>
      </c>
      <c r="J10" s="547" t="s">
        <v>586</v>
      </c>
      <c r="K10" s="547" t="s">
        <v>587</v>
      </c>
      <c r="L10" s="550">
        <v>189.43</v>
      </c>
      <c r="M10" s="550">
        <v>189.43</v>
      </c>
      <c r="N10" s="547">
        <v>1</v>
      </c>
      <c r="O10" s="551">
        <v>1</v>
      </c>
      <c r="P10" s="550">
        <v>189.43</v>
      </c>
      <c r="Q10" s="552">
        <v>1</v>
      </c>
      <c r="R10" s="547">
        <v>1</v>
      </c>
      <c r="S10" s="552">
        <v>1</v>
      </c>
      <c r="T10" s="551">
        <v>1</v>
      </c>
      <c r="U10" s="553">
        <v>1</v>
      </c>
    </row>
    <row r="11" spans="1:21" ht="14.4" customHeight="1" x14ac:dyDescent="0.3">
      <c r="A11" s="546">
        <v>19</v>
      </c>
      <c r="B11" s="547" t="s">
        <v>435</v>
      </c>
      <c r="C11" s="547" t="s">
        <v>565</v>
      </c>
      <c r="D11" s="548" t="s">
        <v>791</v>
      </c>
      <c r="E11" s="549" t="s">
        <v>570</v>
      </c>
      <c r="F11" s="547" t="s">
        <v>564</v>
      </c>
      <c r="G11" s="547" t="s">
        <v>588</v>
      </c>
      <c r="H11" s="547" t="s">
        <v>436</v>
      </c>
      <c r="I11" s="547" t="s">
        <v>589</v>
      </c>
      <c r="J11" s="547" t="s">
        <v>590</v>
      </c>
      <c r="K11" s="547" t="s">
        <v>591</v>
      </c>
      <c r="L11" s="550">
        <v>110.28</v>
      </c>
      <c r="M11" s="550">
        <v>330.84000000000003</v>
      </c>
      <c r="N11" s="547">
        <v>3</v>
      </c>
      <c r="O11" s="551">
        <v>1</v>
      </c>
      <c r="P11" s="550">
        <v>330.84000000000003</v>
      </c>
      <c r="Q11" s="552">
        <v>1</v>
      </c>
      <c r="R11" s="547">
        <v>3</v>
      </c>
      <c r="S11" s="552">
        <v>1</v>
      </c>
      <c r="T11" s="551">
        <v>1</v>
      </c>
      <c r="U11" s="553">
        <v>1</v>
      </c>
    </row>
    <row r="12" spans="1:21" ht="14.4" customHeight="1" x14ac:dyDescent="0.3">
      <c r="A12" s="546">
        <v>19</v>
      </c>
      <c r="B12" s="547" t="s">
        <v>435</v>
      </c>
      <c r="C12" s="547" t="s">
        <v>565</v>
      </c>
      <c r="D12" s="548" t="s">
        <v>791</v>
      </c>
      <c r="E12" s="549" t="s">
        <v>570</v>
      </c>
      <c r="F12" s="547" t="s">
        <v>564</v>
      </c>
      <c r="G12" s="547" t="s">
        <v>592</v>
      </c>
      <c r="H12" s="547" t="s">
        <v>436</v>
      </c>
      <c r="I12" s="547" t="s">
        <v>593</v>
      </c>
      <c r="J12" s="547" t="s">
        <v>594</v>
      </c>
      <c r="K12" s="547" t="s">
        <v>595</v>
      </c>
      <c r="L12" s="550">
        <v>40.01</v>
      </c>
      <c r="M12" s="550">
        <v>1720.4299999999998</v>
      </c>
      <c r="N12" s="547">
        <v>43</v>
      </c>
      <c r="O12" s="551">
        <v>20.5</v>
      </c>
      <c r="P12" s="550">
        <v>1400.35</v>
      </c>
      <c r="Q12" s="552">
        <v>0.81395348837209303</v>
      </c>
      <c r="R12" s="547">
        <v>35</v>
      </c>
      <c r="S12" s="552">
        <v>0.81395348837209303</v>
      </c>
      <c r="T12" s="551">
        <v>17</v>
      </c>
      <c r="U12" s="553">
        <v>0.82926829268292679</v>
      </c>
    </row>
    <row r="13" spans="1:21" ht="14.4" customHeight="1" x14ac:dyDescent="0.3">
      <c r="A13" s="546">
        <v>19</v>
      </c>
      <c r="B13" s="547" t="s">
        <v>435</v>
      </c>
      <c r="C13" s="547" t="s">
        <v>565</v>
      </c>
      <c r="D13" s="548" t="s">
        <v>791</v>
      </c>
      <c r="E13" s="549" t="s">
        <v>570</v>
      </c>
      <c r="F13" s="547" t="s">
        <v>564</v>
      </c>
      <c r="G13" s="547" t="s">
        <v>592</v>
      </c>
      <c r="H13" s="547" t="s">
        <v>436</v>
      </c>
      <c r="I13" s="547" t="s">
        <v>593</v>
      </c>
      <c r="J13" s="547" t="s">
        <v>594</v>
      </c>
      <c r="K13" s="547" t="s">
        <v>595</v>
      </c>
      <c r="L13" s="550">
        <v>44.59</v>
      </c>
      <c r="M13" s="550">
        <v>7580.3000000000029</v>
      </c>
      <c r="N13" s="547">
        <v>170</v>
      </c>
      <c r="O13" s="551">
        <v>83</v>
      </c>
      <c r="P13" s="550">
        <v>5529.1600000000017</v>
      </c>
      <c r="Q13" s="552">
        <v>0.72941176470588232</v>
      </c>
      <c r="R13" s="547">
        <v>124</v>
      </c>
      <c r="S13" s="552">
        <v>0.72941176470588232</v>
      </c>
      <c r="T13" s="551">
        <v>60</v>
      </c>
      <c r="U13" s="553">
        <v>0.72289156626506024</v>
      </c>
    </row>
    <row r="14" spans="1:21" ht="14.4" customHeight="1" x14ac:dyDescent="0.3">
      <c r="A14" s="546">
        <v>19</v>
      </c>
      <c r="B14" s="547" t="s">
        <v>435</v>
      </c>
      <c r="C14" s="547" t="s">
        <v>565</v>
      </c>
      <c r="D14" s="548" t="s">
        <v>791</v>
      </c>
      <c r="E14" s="549" t="s">
        <v>570</v>
      </c>
      <c r="F14" s="547" t="s">
        <v>564</v>
      </c>
      <c r="G14" s="547" t="s">
        <v>596</v>
      </c>
      <c r="H14" s="547" t="s">
        <v>498</v>
      </c>
      <c r="I14" s="547" t="s">
        <v>597</v>
      </c>
      <c r="J14" s="547" t="s">
        <v>598</v>
      </c>
      <c r="K14" s="547" t="s">
        <v>599</v>
      </c>
      <c r="L14" s="550">
        <v>48.37</v>
      </c>
      <c r="M14" s="550">
        <v>48.37</v>
      </c>
      <c r="N14" s="547">
        <v>1</v>
      </c>
      <c r="O14" s="551">
        <v>1</v>
      </c>
      <c r="P14" s="550"/>
      <c r="Q14" s="552">
        <v>0</v>
      </c>
      <c r="R14" s="547"/>
      <c r="S14" s="552">
        <v>0</v>
      </c>
      <c r="T14" s="551"/>
      <c r="U14" s="553">
        <v>0</v>
      </c>
    </row>
    <row r="15" spans="1:21" ht="14.4" customHeight="1" x14ac:dyDescent="0.3">
      <c r="A15" s="546">
        <v>19</v>
      </c>
      <c r="B15" s="547" t="s">
        <v>435</v>
      </c>
      <c r="C15" s="547" t="s">
        <v>565</v>
      </c>
      <c r="D15" s="548" t="s">
        <v>791</v>
      </c>
      <c r="E15" s="549" t="s">
        <v>570</v>
      </c>
      <c r="F15" s="547" t="s">
        <v>564</v>
      </c>
      <c r="G15" s="547" t="s">
        <v>600</v>
      </c>
      <c r="H15" s="547" t="s">
        <v>436</v>
      </c>
      <c r="I15" s="547" t="s">
        <v>601</v>
      </c>
      <c r="J15" s="547" t="s">
        <v>602</v>
      </c>
      <c r="K15" s="547" t="s">
        <v>603</v>
      </c>
      <c r="L15" s="550">
        <v>0</v>
      </c>
      <c r="M15" s="550">
        <v>0</v>
      </c>
      <c r="N15" s="547">
        <v>4</v>
      </c>
      <c r="O15" s="551">
        <v>2</v>
      </c>
      <c r="P15" s="550">
        <v>0</v>
      </c>
      <c r="Q15" s="552"/>
      <c r="R15" s="547">
        <v>4</v>
      </c>
      <c r="S15" s="552">
        <v>1</v>
      </c>
      <c r="T15" s="551">
        <v>2</v>
      </c>
      <c r="U15" s="553">
        <v>1</v>
      </c>
    </row>
    <row r="16" spans="1:21" ht="14.4" customHeight="1" x14ac:dyDescent="0.3">
      <c r="A16" s="546">
        <v>19</v>
      </c>
      <c r="B16" s="547" t="s">
        <v>435</v>
      </c>
      <c r="C16" s="547" t="s">
        <v>565</v>
      </c>
      <c r="D16" s="548" t="s">
        <v>791</v>
      </c>
      <c r="E16" s="549" t="s">
        <v>570</v>
      </c>
      <c r="F16" s="547" t="s">
        <v>564</v>
      </c>
      <c r="G16" s="547" t="s">
        <v>604</v>
      </c>
      <c r="H16" s="547" t="s">
        <v>436</v>
      </c>
      <c r="I16" s="547" t="s">
        <v>605</v>
      </c>
      <c r="J16" s="547" t="s">
        <v>606</v>
      </c>
      <c r="K16" s="547" t="s">
        <v>607</v>
      </c>
      <c r="L16" s="550">
        <v>75.819999999999993</v>
      </c>
      <c r="M16" s="550">
        <v>75.819999999999993</v>
      </c>
      <c r="N16" s="547">
        <v>1</v>
      </c>
      <c r="O16" s="551">
        <v>1</v>
      </c>
      <c r="P16" s="550">
        <v>75.819999999999993</v>
      </c>
      <c r="Q16" s="552">
        <v>1</v>
      </c>
      <c r="R16" s="547">
        <v>1</v>
      </c>
      <c r="S16" s="552">
        <v>1</v>
      </c>
      <c r="T16" s="551">
        <v>1</v>
      </c>
      <c r="U16" s="553">
        <v>1</v>
      </c>
    </row>
    <row r="17" spans="1:21" ht="14.4" customHeight="1" x14ac:dyDescent="0.3">
      <c r="A17" s="546">
        <v>19</v>
      </c>
      <c r="B17" s="547" t="s">
        <v>435</v>
      </c>
      <c r="C17" s="547" t="s">
        <v>565</v>
      </c>
      <c r="D17" s="548" t="s">
        <v>791</v>
      </c>
      <c r="E17" s="549" t="s">
        <v>570</v>
      </c>
      <c r="F17" s="547" t="s">
        <v>564</v>
      </c>
      <c r="G17" s="547" t="s">
        <v>608</v>
      </c>
      <c r="H17" s="547" t="s">
        <v>436</v>
      </c>
      <c r="I17" s="547" t="s">
        <v>609</v>
      </c>
      <c r="J17" s="547" t="s">
        <v>610</v>
      </c>
      <c r="K17" s="547" t="s">
        <v>611</v>
      </c>
      <c r="L17" s="550">
        <v>0</v>
      </c>
      <c r="M17" s="550">
        <v>0</v>
      </c>
      <c r="N17" s="547">
        <v>4</v>
      </c>
      <c r="O17" s="551">
        <v>1.5</v>
      </c>
      <c r="P17" s="550">
        <v>0</v>
      </c>
      <c r="Q17" s="552"/>
      <c r="R17" s="547">
        <v>4</v>
      </c>
      <c r="S17" s="552">
        <v>1</v>
      </c>
      <c r="T17" s="551">
        <v>1.5</v>
      </c>
      <c r="U17" s="553">
        <v>1</v>
      </c>
    </row>
    <row r="18" spans="1:21" ht="14.4" customHeight="1" x14ac:dyDescent="0.3">
      <c r="A18" s="546">
        <v>19</v>
      </c>
      <c r="B18" s="547" t="s">
        <v>435</v>
      </c>
      <c r="C18" s="547" t="s">
        <v>565</v>
      </c>
      <c r="D18" s="548" t="s">
        <v>791</v>
      </c>
      <c r="E18" s="549" t="s">
        <v>570</v>
      </c>
      <c r="F18" s="547" t="s">
        <v>564</v>
      </c>
      <c r="G18" s="547" t="s">
        <v>608</v>
      </c>
      <c r="H18" s="547" t="s">
        <v>436</v>
      </c>
      <c r="I18" s="547" t="s">
        <v>612</v>
      </c>
      <c r="J18" s="547" t="s">
        <v>610</v>
      </c>
      <c r="K18" s="547" t="s">
        <v>611</v>
      </c>
      <c r="L18" s="550">
        <v>0</v>
      </c>
      <c r="M18" s="550">
        <v>0</v>
      </c>
      <c r="N18" s="547">
        <v>32</v>
      </c>
      <c r="O18" s="551">
        <v>12.5</v>
      </c>
      <c r="P18" s="550">
        <v>0</v>
      </c>
      <c r="Q18" s="552"/>
      <c r="R18" s="547">
        <v>30</v>
      </c>
      <c r="S18" s="552">
        <v>0.9375</v>
      </c>
      <c r="T18" s="551">
        <v>12</v>
      </c>
      <c r="U18" s="553">
        <v>0.96</v>
      </c>
    </row>
    <row r="19" spans="1:21" ht="14.4" customHeight="1" x14ac:dyDescent="0.3">
      <c r="A19" s="546">
        <v>19</v>
      </c>
      <c r="B19" s="547" t="s">
        <v>435</v>
      </c>
      <c r="C19" s="547" t="s">
        <v>565</v>
      </c>
      <c r="D19" s="548" t="s">
        <v>791</v>
      </c>
      <c r="E19" s="549" t="s">
        <v>570</v>
      </c>
      <c r="F19" s="547" t="s">
        <v>564</v>
      </c>
      <c r="G19" s="547" t="s">
        <v>613</v>
      </c>
      <c r="H19" s="547" t="s">
        <v>436</v>
      </c>
      <c r="I19" s="547" t="s">
        <v>614</v>
      </c>
      <c r="J19" s="547" t="s">
        <v>615</v>
      </c>
      <c r="K19" s="547" t="s">
        <v>616</v>
      </c>
      <c r="L19" s="550">
        <v>0</v>
      </c>
      <c r="M19" s="550">
        <v>0</v>
      </c>
      <c r="N19" s="547">
        <v>1</v>
      </c>
      <c r="O19" s="551">
        <v>0.5</v>
      </c>
      <c r="P19" s="550">
        <v>0</v>
      </c>
      <c r="Q19" s="552"/>
      <c r="R19" s="547">
        <v>1</v>
      </c>
      <c r="S19" s="552">
        <v>1</v>
      </c>
      <c r="T19" s="551">
        <v>0.5</v>
      </c>
      <c r="U19" s="553">
        <v>1</v>
      </c>
    </row>
    <row r="20" spans="1:21" ht="14.4" customHeight="1" x14ac:dyDescent="0.3">
      <c r="A20" s="546">
        <v>19</v>
      </c>
      <c r="B20" s="547" t="s">
        <v>435</v>
      </c>
      <c r="C20" s="547" t="s">
        <v>565</v>
      </c>
      <c r="D20" s="548" t="s">
        <v>791</v>
      </c>
      <c r="E20" s="549" t="s">
        <v>570</v>
      </c>
      <c r="F20" s="547" t="s">
        <v>564</v>
      </c>
      <c r="G20" s="547" t="s">
        <v>617</v>
      </c>
      <c r="H20" s="547" t="s">
        <v>436</v>
      </c>
      <c r="I20" s="547" t="s">
        <v>618</v>
      </c>
      <c r="J20" s="547" t="s">
        <v>619</v>
      </c>
      <c r="K20" s="547" t="s">
        <v>620</v>
      </c>
      <c r="L20" s="550">
        <v>359.21</v>
      </c>
      <c r="M20" s="550">
        <v>718.42</v>
      </c>
      <c r="N20" s="547">
        <v>2</v>
      </c>
      <c r="O20" s="551">
        <v>1.5</v>
      </c>
      <c r="P20" s="550">
        <v>359.21</v>
      </c>
      <c r="Q20" s="552">
        <v>0.5</v>
      </c>
      <c r="R20" s="547">
        <v>1</v>
      </c>
      <c r="S20" s="552">
        <v>0.5</v>
      </c>
      <c r="T20" s="551">
        <v>0.5</v>
      </c>
      <c r="U20" s="553">
        <v>0.33333333333333331</v>
      </c>
    </row>
    <row r="21" spans="1:21" ht="14.4" customHeight="1" x14ac:dyDescent="0.3">
      <c r="A21" s="546">
        <v>19</v>
      </c>
      <c r="B21" s="547" t="s">
        <v>435</v>
      </c>
      <c r="C21" s="547" t="s">
        <v>565</v>
      </c>
      <c r="D21" s="548" t="s">
        <v>791</v>
      </c>
      <c r="E21" s="549" t="s">
        <v>571</v>
      </c>
      <c r="F21" s="547" t="s">
        <v>564</v>
      </c>
      <c r="G21" s="547" t="s">
        <v>580</v>
      </c>
      <c r="H21" s="547" t="s">
        <v>436</v>
      </c>
      <c r="I21" s="547" t="s">
        <v>581</v>
      </c>
      <c r="J21" s="547" t="s">
        <v>582</v>
      </c>
      <c r="K21" s="547" t="s">
        <v>583</v>
      </c>
      <c r="L21" s="550">
        <v>154.36000000000001</v>
      </c>
      <c r="M21" s="550">
        <v>308.72000000000003</v>
      </c>
      <c r="N21" s="547">
        <v>2</v>
      </c>
      <c r="O21" s="551">
        <v>0.5</v>
      </c>
      <c r="P21" s="550">
        <v>308.72000000000003</v>
      </c>
      <c r="Q21" s="552">
        <v>1</v>
      </c>
      <c r="R21" s="547">
        <v>2</v>
      </c>
      <c r="S21" s="552">
        <v>1</v>
      </c>
      <c r="T21" s="551">
        <v>0.5</v>
      </c>
      <c r="U21" s="553">
        <v>1</v>
      </c>
    </row>
    <row r="22" spans="1:21" ht="14.4" customHeight="1" x14ac:dyDescent="0.3">
      <c r="A22" s="546">
        <v>19</v>
      </c>
      <c r="B22" s="547" t="s">
        <v>435</v>
      </c>
      <c r="C22" s="547" t="s">
        <v>565</v>
      </c>
      <c r="D22" s="548" t="s">
        <v>791</v>
      </c>
      <c r="E22" s="549" t="s">
        <v>571</v>
      </c>
      <c r="F22" s="547" t="s">
        <v>564</v>
      </c>
      <c r="G22" s="547" t="s">
        <v>584</v>
      </c>
      <c r="H22" s="547" t="s">
        <v>498</v>
      </c>
      <c r="I22" s="547" t="s">
        <v>621</v>
      </c>
      <c r="J22" s="547" t="s">
        <v>622</v>
      </c>
      <c r="K22" s="547" t="s">
        <v>623</v>
      </c>
      <c r="L22" s="550">
        <v>340.97</v>
      </c>
      <c r="M22" s="550">
        <v>340.97</v>
      </c>
      <c r="N22" s="547">
        <v>1</v>
      </c>
      <c r="O22" s="551">
        <v>0.5</v>
      </c>
      <c r="P22" s="550">
        <v>340.97</v>
      </c>
      <c r="Q22" s="552">
        <v>1</v>
      </c>
      <c r="R22" s="547">
        <v>1</v>
      </c>
      <c r="S22" s="552">
        <v>1</v>
      </c>
      <c r="T22" s="551">
        <v>0.5</v>
      </c>
      <c r="U22" s="553">
        <v>1</v>
      </c>
    </row>
    <row r="23" spans="1:21" ht="14.4" customHeight="1" x14ac:dyDescent="0.3">
      <c r="A23" s="546">
        <v>19</v>
      </c>
      <c r="B23" s="547" t="s">
        <v>435</v>
      </c>
      <c r="C23" s="547" t="s">
        <v>565</v>
      </c>
      <c r="D23" s="548" t="s">
        <v>791</v>
      </c>
      <c r="E23" s="549" t="s">
        <v>571</v>
      </c>
      <c r="F23" s="547" t="s">
        <v>564</v>
      </c>
      <c r="G23" s="547" t="s">
        <v>588</v>
      </c>
      <c r="H23" s="547" t="s">
        <v>436</v>
      </c>
      <c r="I23" s="547" t="s">
        <v>624</v>
      </c>
      <c r="J23" s="547" t="s">
        <v>590</v>
      </c>
      <c r="K23" s="547" t="s">
        <v>625</v>
      </c>
      <c r="L23" s="550">
        <v>220.56</v>
      </c>
      <c r="M23" s="550">
        <v>220.56</v>
      </c>
      <c r="N23" s="547">
        <v>1</v>
      </c>
      <c r="O23" s="551">
        <v>0.5</v>
      </c>
      <c r="P23" s="550">
        <v>220.56</v>
      </c>
      <c r="Q23" s="552">
        <v>1</v>
      </c>
      <c r="R23" s="547">
        <v>1</v>
      </c>
      <c r="S23" s="552">
        <v>1</v>
      </c>
      <c r="T23" s="551">
        <v>0.5</v>
      </c>
      <c r="U23" s="553">
        <v>1</v>
      </c>
    </row>
    <row r="24" spans="1:21" ht="14.4" customHeight="1" x14ac:dyDescent="0.3">
      <c r="A24" s="546">
        <v>19</v>
      </c>
      <c r="B24" s="547" t="s">
        <v>435</v>
      </c>
      <c r="C24" s="547" t="s">
        <v>565</v>
      </c>
      <c r="D24" s="548" t="s">
        <v>791</v>
      </c>
      <c r="E24" s="549" t="s">
        <v>571</v>
      </c>
      <c r="F24" s="547" t="s">
        <v>564</v>
      </c>
      <c r="G24" s="547" t="s">
        <v>626</v>
      </c>
      <c r="H24" s="547" t="s">
        <v>436</v>
      </c>
      <c r="I24" s="547" t="s">
        <v>627</v>
      </c>
      <c r="J24" s="547" t="s">
        <v>628</v>
      </c>
      <c r="K24" s="547" t="s">
        <v>629</v>
      </c>
      <c r="L24" s="550">
        <v>52.75</v>
      </c>
      <c r="M24" s="550">
        <v>105.5</v>
      </c>
      <c r="N24" s="547">
        <v>2</v>
      </c>
      <c r="O24" s="551">
        <v>1</v>
      </c>
      <c r="P24" s="550">
        <v>105.5</v>
      </c>
      <c r="Q24" s="552">
        <v>1</v>
      </c>
      <c r="R24" s="547">
        <v>2</v>
      </c>
      <c r="S24" s="552">
        <v>1</v>
      </c>
      <c r="T24" s="551">
        <v>1</v>
      </c>
      <c r="U24" s="553">
        <v>1</v>
      </c>
    </row>
    <row r="25" spans="1:21" ht="14.4" customHeight="1" x14ac:dyDescent="0.3">
      <c r="A25" s="546">
        <v>19</v>
      </c>
      <c r="B25" s="547" t="s">
        <v>435</v>
      </c>
      <c r="C25" s="547" t="s">
        <v>565</v>
      </c>
      <c r="D25" s="548" t="s">
        <v>791</v>
      </c>
      <c r="E25" s="549" t="s">
        <v>571</v>
      </c>
      <c r="F25" s="547" t="s">
        <v>564</v>
      </c>
      <c r="G25" s="547" t="s">
        <v>630</v>
      </c>
      <c r="H25" s="547" t="s">
        <v>498</v>
      </c>
      <c r="I25" s="547" t="s">
        <v>631</v>
      </c>
      <c r="J25" s="547" t="s">
        <v>632</v>
      </c>
      <c r="K25" s="547" t="s">
        <v>633</v>
      </c>
      <c r="L25" s="550">
        <v>0</v>
      </c>
      <c r="M25" s="550">
        <v>0</v>
      </c>
      <c r="N25" s="547">
        <v>2</v>
      </c>
      <c r="O25" s="551">
        <v>1</v>
      </c>
      <c r="P25" s="550">
        <v>0</v>
      </c>
      <c r="Q25" s="552"/>
      <c r="R25" s="547">
        <v>2</v>
      </c>
      <c r="S25" s="552">
        <v>1</v>
      </c>
      <c r="T25" s="551">
        <v>1</v>
      </c>
      <c r="U25" s="553">
        <v>1</v>
      </c>
    </row>
    <row r="26" spans="1:21" ht="14.4" customHeight="1" x14ac:dyDescent="0.3">
      <c r="A26" s="546">
        <v>19</v>
      </c>
      <c r="B26" s="547" t="s">
        <v>435</v>
      </c>
      <c r="C26" s="547" t="s">
        <v>565</v>
      </c>
      <c r="D26" s="548" t="s">
        <v>791</v>
      </c>
      <c r="E26" s="549" t="s">
        <v>571</v>
      </c>
      <c r="F26" s="547" t="s">
        <v>564</v>
      </c>
      <c r="G26" s="547" t="s">
        <v>634</v>
      </c>
      <c r="H26" s="547" t="s">
        <v>498</v>
      </c>
      <c r="I26" s="547" t="s">
        <v>635</v>
      </c>
      <c r="J26" s="547" t="s">
        <v>636</v>
      </c>
      <c r="K26" s="547" t="s">
        <v>623</v>
      </c>
      <c r="L26" s="550">
        <v>374.74</v>
      </c>
      <c r="M26" s="550">
        <v>374.74</v>
      </c>
      <c r="N26" s="547">
        <v>1</v>
      </c>
      <c r="O26" s="551">
        <v>0.5</v>
      </c>
      <c r="P26" s="550">
        <v>374.74</v>
      </c>
      <c r="Q26" s="552">
        <v>1</v>
      </c>
      <c r="R26" s="547">
        <v>1</v>
      </c>
      <c r="S26" s="552">
        <v>1</v>
      </c>
      <c r="T26" s="551">
        <v>0.5</v>
      </c>
      <c r="U26" s="553">
        <v>1</v>
      </c>
    </row>
    <row r="27" spans="1:21" ht="14.4" customHeight="1" x14ac:dyDescent="0.3">
      <c r="A27" s="546">
        <v>19</v>
      </c>
      <c r="B27" s="547" t="s">
        <v>435</v>
      </c>
      <c r="C27" s="547" t="s">
        <v>565</v>
      </c>
      <c r="D27" s="548" t="s">
        <v>791</v>
      </c>
      <c r="E27" s="549" t="s">
        <v>572</v>
      </c>
      <c r="F27" s="547" t="s">
        <v>564</v>
      </c>
      <c r="G27" s="547" t="s">
        <v>637</v>
      </c>
      <c r="H27" s="547" t="s">
        <v>436</v>
      </c>
      <c r="I27" s="547" t="s">
        <v>638</v>
      </c>
      <c r="J27" s="547" t="s">
        <v>639</v>
      </c>
      <c r="K27" s="547" t="s">
        <v>640</v>
      </c>
      <c r="L27" s="550">
        <v>96.84</v>
      </c>
      <c r="M27" s="550">
        <v>96.84</v>
      </c>
      <c r="N27" s="547">
        <v>1</v>
      </c>
      <c r="O27" s="551">
        <v>1</v>
      </c>
      <c r="P27" s="550">
        <v>96.84</v>
      </c>
      <c r="Q27" s="552">
        <v>1</v>
      </c>
      <c r="R27" s="547">
        <v>1</v>
      </c>
      <c r="S27" s="552">
        <v>1</v>
      </c>
      <c r="T27" s="551">
        <v>1</v>
      </c>
      <c r="U27" s="553">
        <v>1</v>
      </c>
    </row>
    <row r="28" spans="1:21" ht="14.4" customHeight="1" x14ac:dyDescent="0.3">
      <c r="A28" s="546">
        <v>19</v>
      </c>
      <c r="B28" s="547" t="s">
        <v>435</v>
      </c>
      <c r="C28" s="547" t="s">
        <v>565</v>
      </c>
      <c r="D28" s="548" t="s">
        <v>791</v>
      </c>
      <c r="E28" s="549" t="s">
        <v>572</v>
      </c>
      <c r="F28" s="547" t="s">
        <v>564</v>
      </c>
      <c r="G28" s="547" t="s">
        <v>641</v>
      </c>
      <c r="H28" s="547" t="s">
        <v>436</v>
      </c>
      <c r="I28" s="547" t="s">
        <v>642</v>
      </c>
      <c r="J28" s="547" t="s">
        <v>643</v>
      </c>
      <c r="K28" s="547" t="s">
        <v>644</v>
      </c>
      <c r="L28" s="550">
        <v>49.87</v>
      </c>
      <c r="M28" s="550">
        <v>49.87</v>
      </c>
      <c r="N28" s="547">
        <v>1</v>
      </c>
      <c r="O28" s="551">
        <v>0.5</v>
      </c>
      <c r="P28" s="550">
        <v>49.87</v>
      </c>
      <c r="Q28" s="552">
        <v>1</v>
      </c>
      <c r="R28" s="547">
        <v>1</v>
      </c>
      <c r="S28" s="552">
        <v>1</v>
      </c>
      <c r="T28" s="551">
        <v>0.5</v>
      </c>
      <c r="U28" s="553">
        <v>1</v>
      </c>
    </row>
    <row r="29" spans="1:21" ht="14.4" customHeight="1" x14ac:dyDescent="0.3">
      <c r="A29" s="546">
        <v>19</v>
      </c>
      <c r="B29" s="547" t="s">
        <v>435</v>
      </c>
      <c r="C29" s="547" t="s">
        <v>565</v>
      </c>
      <c r="D29" s="548" t="s">
        <v>791</v>
      </c>
      <c r="E29" s="549" t="s">
        <v>572</v>
      </c>
      <c r="F29" s="547" t="s">
        <v>564</v>
      </c>
      <c r="G29" s="547" t="s">
        <v>645</v>
      </c>
      <c r="H29" s="547" t="s">
        <v>436</v>
      </c>
      <c r="I29" s="547" t="s">
        <v>646</v>
      </c>
      <c r="J29" s="547" t="s">
        <v>647</v>
      </c>
      <c r="K29" s="547" t="s">
        <v>648</v>
      </c>
      <c r="L29" s="550">
        <v>42.85</v>
      </c>
      <c r="M29" s="550">
        <v>42.85</v>
      </c>
      <c r="N29" s="547">
        <v>1</v>
      </c>
      <c r="O29" s="551">
        <v>0.5</v>
      </c>
      <c r="P29" s="550"/>
      <c r="Q29" s="552">
        <v>0</v>
      </c>
      <c r="R29" s="547"/>
      <c r="S29" s="552">
        <v>0</v>
      </c>
      <c r="T29" s="551"/>
      <c r="U29" s="553">
        <v>0</v>
      </c>
    </row>
    <row r="30" spans="1:21" ht="14.4" customHeight="1" x14ac:dyDescent="0.3">
      <c r="A30" s="546">
        <v>19</v>
      </c>
      <c r="B30" s="547" t="s">
        <v>435</v>
      </c>
      <c r="C30" s="547" t="s">
        <v>565</v>
      </c>
      <c r="D30" s="548" t="s">
        <v>791</v>
      </c>
      <c r="E30" s="549" t="s">
        <v>572</v>
      </c>
      <c r="F30" s="547" t="s">
        <v>564</v>
      </c>
      <c r="G30" s="547" t="s">
        <v>580</v>
      </c>
      <c r="H30" s="547" t="s">
        <v>436</v>
      </c>
      <c r="I30" s="547" t="s">
        <v>581</v>
      </c>
      <c r="J30" s="547" t="s">
        <v>582</v>
      </c>
      <c r="K30" s="547" t="s">
        <v>583</v>
      </c>
      <c r="L30" s="550">
        <v>154.36000000000001</v>
      </c>
      <c r="M30" s="550">
        <v>154.36000000000001</v>
      </c>
      <c r="N30" s="547">
        <v>1</v>
      </c>
      <c r="O30" s="551">
        <v>1</v>
      </c>
      <c r="P30" s="550">
        <v>154.36000000000001</v>
      </c>
      <c r="Q30" s="552">
        <v>1</v>
      </c>
      <c r="R30" s="547">
        <v>1</v>
      </c>
      <c r="S30" s="552">
        <v>1</v>
      </c>
      <c r="T30" s="551">
        <v>1</v>
      </c>
      <c r="U30" s="553">
        <v>1</v>
      </c>
    </row>
    <row r="31" spans="1:21" ht="14.4" customHeight="1" x14ac:dyDescent="0.3">
      <c r="A31" s="546">
        <v>19</v>
      </c>
      <c r="B31" s="547" t="s">
        <v>435</v>
      </c>
      <c r="C31" s="547" t="s">
        <v>565</v>
      </c>
      <c r="D31" s="548" t="s">
        <v>791</v>
      </c>
      <c r="E31" s="549" t="s">
        <v>572</v>
      </c>
      <c r="F31" s="547" t="s">
        <v>564</v>
      </c>
      <c r="G31" s="547" t="s">
        <v>649</v>
      </c>
      <c r="H31" s="547" t="s">
        <v>436</v>
      </c>
      <c r="I31" s="547" t="s">
        <v>650</v>
      </c>
      <c r="J31" s="547" t="s">
        <v>651</v>
      </c>
      <c r="K31" s="547" t="s">
        <v>652</v>
      </c>
      <c r="L31" s="550">
        <v>0</v>
      </c>
      <c r="M31" s="550">
        <v>0</v>
      </c>
      <c r="N31" s="547">
        <v>1</v>
      </c>
      <c r="O31" s="551">
        <v>0.5</v>
      </c>
      <c r="P31" s="550">
        <v>0</v>
      </c>
      <c r="Q31" s="552"/>
      <c r="R31" s="547">
        <v>1</v>
      </c>
      <c r="S31" s="552">
        <v>1</v>
      </c>
      <c r="T31" s="551">
        <v>0.5</v>
      </c>
      <c r="U31" s="553">
        <v>1</v>
      </c>
    </row>
    <row r="32" spans="1:21" ht="14.4" customHeight="1" x14ac:dyDescent="0.3">
      <c r="A32" s="546">
        <v>19</v>
      </c>
      <c r="B32" s="547" t="s">
        <v>435</v>
      </c>
      <c r="C32" s="547" t="s">
        <v>565</v>
      </c>
      <c r="D32" s="548" t="s">
        <v>791</v>
      </c>
      <c r="E32" s="549" t="s">
        <v>572</v>
      </c>
      <c r="F32" s="547" t="s">
        <v>564</v>
      </c>
      <c r="G32" s="547" t="s">
        <v>653</v>
      </c>
      <c r="H32" s="547" t="s">
        <v>436</v>
      </c>
      <c r="I32" s="547" t="s">
        <v>654</v>
      </c>
      <c r="J32" s="547" t="s">
        <v>655</v>
      </c>
      <c r="K32" s="547" t="s">
        <v>656</v>
      </c>
      <c r="L32" s="550">
        <v>64.56</v>
      </c>
      <c r="M32" s="550">
        <v>64.56</v>
      </c>
      <c r="N32" s="547">
        <v>1</v>
      </c>
      <c r="O32" s="551">
        <v>0.5</v>
      </c>
      <c r="P32" s="550"/>
      <c r="Q32" s="552">
        <v>0</v>
      </c>
      <c r="R32" s="547"/>
      <c r="S32" s="552">
        <v>0</v>
      </c>
      <c r="T32" s="551"/>
      <c r="U32" s="553">
        <v>0</v>
      </c>
    </row>
    <row r="33" spans="1:21" ht="14.4" customHeight="1" x14ac:dyDescent="0.3">
      <c r="A33" s="546">
        <v>19</v>
      </c>
      <c r="B33" s="547" t="s">
        <v>435</v>
      </c>
      <c r="C33" s="547" t="s">
        <v>565</v>
      </c>
      <c r="D33" s="548" t="s">
        <v>791</v>
      </c>
      <c r="E33" s="549" t="s">
        <v>572</v>
      </c>
      <c r="F33" s="547" t="s">
        <v>564</v>
      </c>
      <c r="G33" s="547" t="s">
        <v>657</v>
      </c>
      <c r="H33" s="547" t="s">
        <v>436</v>
      </c>
      <c r="I33" s="547" t="s">
        <v>658</v>
      </c>
      <c r="J33" s="547" t="s">
        <v>659</v>
      </c>
      <c r="K33" s="547" t="s">
        <v>660</v>
      </c>
      <c r="L33" s="550">
        <v>49.63</v>
      </c>
      <c r="M33" s="550">
        <v>49.63</v>
      </c>
      <c r="N33" s="547">
        <v>1</v>
      </c>
      <c r="O33" s="551">
        <v>0.5</v>
      </c>
      <c r="P33" s="550"/>
      <c r="Q33" s="552">
        <v>0</v>
      </c>
      <c r="R33" s="547"/>
      <c r="S33" s="552">
        <v>0</v>
      </c>
      <c r="T33" s="551"/>
      <c r="U33" s="553">
        <v>0</v>
      </c>
    </row>
    <row r="34" spans="1:21" ht="14.4" customHeight="1" x14ac:dyDescent="0.3">
      <c r="A34" s="546">
        <v>19</v>
      </c>
      <c r="B34" s="547" t="s">
        <v>435</v>
      </c>
      <c r="C34" s="547" t="s">
        <v>565</v>
      </c>
      <c r="D34" s="548" t="s">
        <v>791</v>
      </c>
      <c r="E34" s="549" t="s">
        <v>572</v>
      </c>
      <c r="F34" s="547" t="s">
        <v>564</v>
      </c>
      <c r="G34" s="547" t="s">
        <v>661</v>
      </c>
      <c r="H34" s="547" t="s">
        <v>436</v>
      </c>
      <c r="I34" s="547" t="s">
        <v>662</v>
      </c>
      <c r="J34" s="547" t="s">
        <v>663</v>
      </c>
      <c r="K34" s="547" t="s">
        <v>664</v>
      </c>
      <c r="L34" s="550">
        <v>156.77000000000001</v>
      </c>
      <c r="M34" s="550">
        <v>156.77000000000001</v>
      </c>
      <c r="N34" s="547">
        <v>1</v>
      </c>
      <c r="O34" s="551">
        <v>1</v>
      </c>
      <c r="P34" s="550"/>
      <c r="Q34" s="552">
        <v>0</v>
      </c>
      <c r="R34" s="547"/>
      <c r="S34" s="552">
        <v>0</v>
      </c>
      <c r="T34" s="551"/>
      <c r="U34" s="553">
        <v>0</v>
      </c>
    </row>
    <row r="35" spans="1:21" ht="14.4" customHeight="1" x14ac:dyDescent="0.3">
      <c r="A35" s="546">
        <v>19</v>
      </c>
      <c r="B35" s="547" t="s">
        <v>435</v>
      </c>
      <c r="C35" s="547" t="s">
        <v>565</v>
      </c>
      <c r="D35" s="548" t="s">
        <v>791</v>
      </c>
      <c r="E35" s="549" t="s">
        <v>572</v>
      </c>
      <c r="F35" s="547" t="s">
        <v>564</v>
      </c>
      <c r="G35" s="547" t="s">
        <v>665</v>
      </c>
      <c r="H35" s="547" t="s">
        <v>436</v>
      </c>
      <c r="I35" s="547" t="s">
        <v>666</v>
      </c>
      <c r="J35" s="547" t="s">
        <v>667</v>
      </c>
      <c r="K35" s="547" t="s">
        <v>668</v>
      </c>
      <c r="L35" s="550">
        <v>0</v>
      </c>
      <c r="M35" s="550">
        <v>0</v>
      </c>
      <c r="N35" s="547">
        <v>2</v>
      </c>
      <c r="O35" s="551">
        <v>2</v>
      </c>
      <c r="P35" s="550">
        <v>0</v>
      </c>
      <c r="Q35" s="552"/>
      <c r="R35" s="547">
        <v>2</v>
      </c>
      <c r="S35" s="552">
        <v>1</v>
      </c>
      <c r="T35" s="551">
        <v>2</v>
      </c>
      <c r="U35" s="553">
        <v>1</v>
      </c>
    </row>
    <row r="36" spans="1:21" ht="14.4" customHeight="1" x14ac:dyDescent="0.3">
      <c r="A36" s="546">
        <v>19</v>
      </c>
      <c r="B36" s="547" t="s">
        <v>435</v>
      </c>
      <c r="C36" s="547" t="s">
        <v>565</v>
      </c>
      <c r="D36" s="548" t="s">
        <v>791</v>
      </c>
      <c r="E36" s="549" t="s">
        <v>572</v>
      </c>
      <c r="F36" s="547" t="s">
        <v>564</v>
      </c>
      <c r="G36" s="547" t="s">
        <v>669</v>
      </c>
      <c r="H36" s="547" t="s">
        <v>436</v>
      </c>
      <c r="I36" s="547" t="s">
        <v>670</v>
      </c>
      <c r="J36" s="547" t="s">
        <v>671</v>
      </c>
      <c r="K36" s="547" t="s">
        <v>672</v>
      </c>
      <c r="L36" s="550">
        <v>9.2799999999999994</v>
      </c>
      <c r="M36" s="550">
        <v>9.2799999999999994</v>
      </c>
      <c r="N36" s="547">
        <v>1</v>
      </c>
      <c r="O36" s="551">
        <v>0.5</v>
      </c>
      <c r="P36" s="550"/>
      <c r="Q36" s="552">
        <v>0</v>
      </c>
      <c r="R36" s="547"/>
      <c r="S36" s="552">
        <v>0</v>
      </c>
      <c r="T36" s="551"/>
      <c r="U36" s="553">
        <v>0</v>
      </c>
    </row>
    <row r="37" spans="1:21" ht="14.4" customHeight="1" x14ac:dyDescent="0.3">
      <c r="A37" s="546">
        <v>19</v>
      </c>
      <c r="B37" s="547" t="s">
        <v>435</v>
      </c>
      <c r="C37" s="547" t="s">
        <v>565</v>
      </c>
      <c r="D37" s="548" t="s">
        <v>791</v>
      </c>
      <c r="E37" s="549" t="s">
        <v>572</v>
      </c>
      <c r="F37" s="547" t="s">
        <v>564</v>
      </c>
      <c r="G37" s="547" t="s">
        <v>673</v>
      </c>
      <c r="H37" s="547" t="s">
        <v>436</v>
      </c>
      <c r="I37" s="547" t="s">
        <v>674</v>
      </c>
      <c r="J37" s="547" t="s">
        <v>675</v>
      </c>
      <c r="K37" s="547" t="s">
        <v>676</v>
      </c>
      <c r="L37" s="550">
        <v>156.19</v>
      </c>
      <c r="M37" s="550">
        <v>156.19</v>
      </c>
      <c r="N37" s="547">
        <v>1</v>
      </c>
      <c r="O37" s="551">
        <v>1</v>
      </c>
      <c r="P37" s="550">
        <v>156.19</v>
      </c>
      <c r="Q37" s="552">
        <v>1</v>
      </c>
      <c r="R37" s="547">
        <v>1</v>
      </c>
      <c r="S37" s="552">
        <v>1</v>
      </c>
      <c r="T37" s="551">
        <v>1</v>
      </c>
      <c r="U37" s="553">
        <v>1</v>
      </c>
    </row>
    <row r="38" spans="1:21" ht="14.4" customHeight="1" x14ac:dyDescent="0.3">
      <c r="A38" s="546">
        <v>19</v>
      </c>
      <c r="B38" s="547" t="s">
        <v>435</v>
      </c>
      <c r="C38" s="547" t="s">
        <v>565</v>
      </c>
      <c r="D38" s="548" t="s">
        <v>791</v>
      </c>
      <c r="E38" s="549" t="s">
        <v>572</v>
      </c>
      <c r="F38" s="547" t="s">
        <v>564</v>
      </c>
      <c r="G38" s="547" t="s">
        <v>592</v>
      </c>
      <c r="H38" s="547" t="s">
        <v>436</v>
      </c>
      <c r="I38" s="547" t="s">
        <v>593</v>
      </c>
      <c r="J38" s="547" t="s">
        <v>594</v>
      </c>
      <c r="K38" s="547" t="s">
        <v>595</v>
      </c>
      <c r="L38" s="550">
        <v>44.59</v>
      </c>
      <c r="M38" s="550">
        <v>1471.4700000000005</v>
      </c>
      <c r="N38" s="547">
        <v>33</v>
      </c>
      <c r="O38" s="551">
        <v>16.5</v>
      </c>
      <c r="P38" s="550">
        <v>1471.4700000000005</v>
      </c>
      <c r="Q38" s="552">
        <v>1</v>
      </c>
      <c r="R38" s="547">
        <v>33</v>
      </c>
      <c r="S38" s="552">
        <v>1</v>
      </c>
      <c r="T38" s="551">
        <v>16.5</v>
      </c>
      <c r="U38" s="553">
        <v>1</v>
      </c>
    </row>
    <row r="39" spans="1:21" ht="14.4" customHeight="1" x14ac:dyDescent="0.3">
      <c r="A39" s="546">
        <v>19</v>
      </c>
      <c r="B39" s="547" t="s">
        <v>435</v>
      </c>
      <c r="C39" s="547" t="s">
        <v>565</v>
      </c>
      <c r="D39" s="548" t="s">
        <v>791</v>
      </c>
      <c r="E39" s="549" t="s">
        <v>572</v>
      </c>
      <c r="F39" s="547" t="s">
        <v>564</v>
      </c>
      <c r="G39" s="547" t="s">
        <v>677</v>
      </c>
      <c r="H39" s="547" t="s">
        <v>498</v>
      </c>
      <c r="I39" s="547" t="s">
        <v>678</v>
      </c>
      <c r="J39" s="547" t="s">
        <v>679</v>
      </c>
      <c r="K39" s="547" t="s">
        <v>680</v>
      </c>
      <c r="L39" s="550">
        <v>0</v>
      </c>
      <c r="M39" s="550">
        <v>0</v>
      </c>
      <c r="N39" s="547">
        <v>1</v>
      </c>
      <c r="O39" s="551">
        <v>0.5</v>
      </c>
      <c r="P39" s="550">
        <v>0</v>
      </c>
      <c r="Q39" s="552"/>
      <c r="R39" s="547">
        <v>1</v>
      </c>
      <c r="S39" s="552">
        <v>1</v>
      </c>
      <c r="T39" s="551">
        <v>0.5</v>
      </c>
      <c r="U39" s="553">
        <v>1</v>
      </c>
    </row>
    <row r="40" spans="1:21" ht="14.4" customHeight="1" x14ac:dyDescent="0.3">
      <c r="A40" s="546">
        <v>19</v>
      </c>
      <c r="B40" s="547" t="s">
        <v>435</v>
      </c>
      <c r="C40" s="547" t="s">
        <v>565</v>
      </c>
      <c r="D40" s="548" t="s">
        <v>791</v>
      </c>
      <c r="E40" s="549" t="s">
        <v>572</v>
      </c>
      <c r="F40" s="547" t="s">
        <v>564</v>
      </c>
      <c r="G40" s="547" t="s">
        <v>677</v>
      </c>
      <c r="H40" s="547" t="s">
        <v>498</v>
      </c>
      <c r="I40" s="547" t="s">
        <v>681</v>
      </c>
      <c r="J40" s="547" t="s">
        <v>679</v>
      </c>
      <c r="K40" s="547" t="s">
        <v>682</v>
      </c>
      <c r="L40" s="550">
        <v>0</v>
      </c>
      <c r="M40" s="550">
        <v>0</v>
      </c>
      <c r="N40" s="547">
        <v>1</v>
      </c>
      <c r="O40" s="551">
        <v>1</v>
      </c>
      <c r="P40" s="550"/>
      <c r="Q40" s="552"/>
      <c r="R40" s="547"/>
      <c r="S40" s="552">
        <v>0</v>
      </c>
      <c r="T40" s="551"/>
      <c r="U40" s="553">
        <v>0</v>
      </c>
    </row>
    <row r="41" spans="1:21" ht="14.4" customHeight="1" x14ac:dyDescent="0.3">
      <c r="A41" s="546">
        <v>19</v>
      </c>
      <c r="B41" s="547" t="s">
        <v>435</v>
      </c>
      <c r="C41" s="547" t="s">
        <v>565</v>
      </c>
      <c r="D41" s="548" t="s">
        <v>791</v>
      </c>
      <c r="E41" s="549" t="s">
        <v>572</v>
      </c>
      <c r="F41" s="547" t="s">
        <v>564</v>
      </c>
      <c r="G41" s="547" t="s">
        <v>630</v>
      </c>
      <c r="H41" s="547" t="s">
        <v>498</v>
      </c>
      <c r="I41" s="547" t="s">
        <v>683</v>
      </c>
      <c r="J41" s="547" t="s">
        <v>684</v>
      </c>
      <c r="K41" s="547" t="s">
        <v>685</v>
      </c>
      <c r="L41" s="550">
        <v>0</v>
      </c>
      <c r="M41" s="550">
        <v>0</v>
      </c>
      <c r="N41" s="547">
        <v>1</v>
      </c>
      <c r="O41" s="551">
        <v>0.5</v>
      </c>
      <c r="P41" s="550"/>
      <c r="Q41" s="552"/>
      <c r="R41" s="547"/>
      <c r="S41" s="552">
        <v>0</v>
      </c>
      <c r="T41" s="551"/>
      <c r="U41" s="553">
        <v>0</v>
      </c>
    </row>
    <row r="42" spans="1:21" ht="14.4" customHeight="1" x14ac:dyDescent="0.3">
      <c r="A42" s="546">
        <v>19</v>
      </c>
      <c r="B42" s="547" t="s">
        <v>435</v>
      </c>
      <c r="C42" s="547" t="s">
        <v>565</v>
      </c>
      <c r="D42" s="548" t="s">
        <v>791</v>
      </c>
      <c r="E42" s="549" t="s">
        <v>572</v>
      </c>
      <c r="F42" s="547" t="s">
        <v>564</v>
      </c>
      <c r="G42" s="547" t="s">
        <v>686</v>
      </c>
      <c r="H42" s="547" t="s">
        <v>498</v>
      </c>
      <c r="I42" s="547" t="s">
        <v>687</v>
      </c>
      <c r="J42" s="547" t="s">
        <v>688</v>
      </c>
      <c r="K42" s="547" t="s">
        <v>689</v>
      </c>
      <c r="L42" s="550">
        <v>77.790000000000006</v>
      </c>
      <c r="M42" s="550">
        <v>77.790000000000006</v>
      </c>
      <c r="N42" s="547">
        <v>1</v>
      </c>
      <c r="O42" s="551">
        <v>0.5</v>
      </c>
      <c r="P42" s="550"/>
      <c r="Q42" s="552">
        <v>0</v>
      </c>
      <c r="R42" s="547"/>
      <c r="S42" s="552">
        <v>0</v>
      </c>
      <c r="T42" s="551"/>
      <c r="U42" s="553">
        <v>0</v>
      </c>
    </row>
    <row r="43" spans="1:21" ht="14.4" customHeight="1" x14ac:dyDescent="0.3">
      <c r="A43" s="546">
        <v>19</v>
      </c>
      <c r="B43" s="547" t="s">
        <v>435</v>
      </c>
      <c r="C43" s="547" t="s">
        <v>565</v>
      </c>
      <c r="D43" s="548" t="s">
        <v>791</v>
      </c>
      <c r="E43" s="549" t="s">
        <v>572</v>
      </c>
      <c r="F43" s="547" t="s">
        <v>564</v>
      </c>
      <c r="G43" s="547" t="s">
        <v>690</v>
      </c>
      <c r="H43" s="547" t="s">
        <v>436</v>
      </c>
      <c r="I43" s="547" t="s">
        <v>691</v>
      </c>
      <c r="J43" s="547" t="s">
        <v>692</v>
      </c>
      <c r="K43" s="547" t="s">
        <v>693</v>
      </c>
      <c r="L43" s="550">
        <v>232.37</v>
      </c>
      <c r="M43" s="550">
        <v>232.37</v>
      </c>
      <c r="N43" s="547">
        <v>1</v>
      </c>
      <c r="O43" s="551">
        <v>1</v>
      </c>
      <c r="P43" s="550">
        <v>232.37</v>
      </c>
      <c r="Q43" s="552">
        <v>1</v>
      </c>
      <c r="R43" s="547">
        <v>1</v>
      </c>
      <c r="S43" s="552">
        <v>1</v>
      </c>
      <c r="T43" s="551">
        <v>1</v>
      </c>
      <c r="U43" s="553">
        <v>1</v>
      </c>
    </row>
    <row r="44" spans="1:21" ht="14.4" customHeight="1" x14ac:dyDescent="0.3">
      <c r="A44" s="546">
        <v>19</v>
      </c>
      <c r="B44" s="547" t="s">
        <v>435</v>
      </c>
      <c r="C44" s="547" t="s">
        <v>565</v>
      </c>
      <c r="D44" s="548" t="s">
        <v>791</v>
      </c>
      <c r="E44" s="549" t="s">
        <v>572</v>
      </c>
      <c r="F44" s="547" t="s">
        <v>564</v>
      </c>
      <c r="G44" s="547" t="s">
        <v>694</v>
      </c>
      <c r="H44" s="547" t="s">
        <v>498</v>
      </c>
      <c r="I44" s="547" t="s">
        <v>695</v>
      </c>
      <c r="J44" s="547" t="s">
        <v>696</v>
      </c>
      <c r="K44" s="547" t="s">
        <v>697</v>
      </c>
      <c r="L44" s="550">
        <v>101.68</v>
      </c>
      <c r="M44" s="550">
        <v>101.68</v>
      </c>
      <c r="N44" s="547">
        <v>1</v>
      </c>
      <c r="O44" s="551">
        <v>0.5</v>
      </c>
      <c r="P44" s="550"/>
      <c r="Q44" s="552">
        <v>0</v>
      </c>
      <c r="R44" s="547"/>
      <c r="S44" s="552">
        <v>0</v>
      </c>
      <c r="T44" s="551"/>
      <c r="U44" s="553">
        <v>0</v>
      </c>
    </row>
    <row r="45" spans="1:21" ht="14.4" customHeight="1" x14ac:dyDescent="0.3">
      <c r="A45" s="546">
        <v>19</v>
      </c>
      <c r="B45" s="547" t="s">
        <v>435</v>
      </c>
      <c r="C45" s="547" t="s">
        <v>565</v>
      </c>
      <c r="D45" s="548" t="s">
        <v>791</v>
      </c>
      <c r="E45" s="549" t="s">
        <v>572</v>
      </c>
      <c r="F45" s="547" t="s">
        <v>564</v>
      </c>
      <c r="G45" s="547" t="s">
        <v>698</v>
      </c>
      <c r="H45" s="547" t="s">
        <v>436</v>
      </c>
      <c r="I45" s="547" t="s">
        <v>699</v>
      </c>
      <c r="J45" s="547" t="s">
        <v>700</v>
      </c>
      <c r="K45" s="547" t="s">
        <v>701</v>
      </c>
      <c r="L45" s="550">
        <v>234.07</v>
      </c>
      <c r="M45" s="550">
        <v>234.07</v>
      </c>
      <c r="N45" s="547">
        <v>1</v>
      </c>
      <c r="O45" s="551">
        <v>0.5</v>
      </c>
      <c r="P45" s="550"/>
      <c r="Q45" s="552">
        <v>0</v>
      </c>
      <c r="R45" s="547"/>
      <c r="S45" s="552">
        <v>0</v>
      </c>
      <c r="T45" s="551"/>
      <c r="U45" s="553">
        <v>0</v>
      </c>
    </row>
    <row r="46" spans="1:21" ht="14.4" customHeight="1" x14ac:dyDescent="0.3">
      <c r="A46" s="546">
        <v>19</v>
      </c>
      <c r="B46" s="547" t="s">
        <v>435</v>
      </c>
      <c r="C46" s="547" t="s">
        <v>565</v>
      </c>
      <c r="D46" s="548" t="s">
        <v>791</v>
      </c>
      <c r="E46" s="549" t="s">
        <v>572</v>
      </c>
      <c r="F46" s="547" t="s">
        <v>564</v>
      </c>
      <c r="G46" s="547" t="s">
        <v>702</v>
      </c>
      <c r="H46" s="547" t="s">
        <v>436</v>
      </c>
      <c r="I46" s="547" t="s">
        <v>703</v>
      </c>
      <c r="J46" s="547" t="s">
        <v>704</v>
      </c>
      <c r="K46" s="547" t="s">
        <v>705</v>
      </c>
      <c r="L46" s="550">
        <v>93.71</v>
      </c>
      <c r="M46" s="550">
        <v>93.71</v>
      </c>
      <c r="N46" s="547">
        <v>1</v>
      </c>
      <c r="O46" s="551">
        <v>0.5</v>
      </c>
      <c r="P46" s="550"/>
      <c r="Q46" s="552">
        <v>0</v>
      </c>
      <c r="R46" s="547"/>
      <c r="S46" s="552">
        <v>0</v>
      </c>
      <c r="T46" s="551"/>
      <c r="U46" s="553">
        <v>0</v>
      </c>
    </row>
    <row r="47" spans="1:21" ht="14.4" customHeight="1" x14ac:dyDescent="0.3">
      <c r="A47" s="546">
        <v>19</v>
      </c>
      <c r="B47" s="547" t="s">
        <v>435</v>
      </c>
      <c r="C47" s="547" t="s">
        <v>565</v>
      </c>
      <c r="D47" s="548" t="s">
        <v>791</v>
      </c>
      <c r="E47" s="549" t="s">
        <v>572</v>
      </c>
      <c r="F47" s="547" t="s">
        <v>564</v>
      </c>
      <c r="G47" s="547" t="s">
        <v>608</v>
      </c>
      <c r="H47" s="547" t="s">
        <v>436</v>
      </c>
      <c r="I47" s="547" t="s">
        <v>609</v>
      </c>
      <c r="J47" s="547" t="s">
        <v>610</v>
      </c>
      <c r="K47" s="547" t="s">
        <v>611</v>
      </c>
      <c r="L47" s="550">
        <v>0</v>
      </c>
      <c r="M47" s="550">
        <v>0</v>
      </c>
      <c r="N47" s="547">
        <v>2</v>
      </c>
      <c r="O47" s="551">
        <v>0.5</v>
      </c>
      <c r="P47" s="550">
        <v>0</v>
      </c>
      <c r="Q47" s="552"/>
      <c r="R47" s="547">
        <v>2</v>
      </c>
      <c r="S47" s="552">
        <v>1</v>
      </c>
      <c r="T47" s="551">
        <v>0.5</v>
      </c>
      <c r="U47" s="553">
        <v>1</v>
      </c>
    </row>
    <row r="48" spans="1:21" ht="14.4" customHeight="1" x14ac:dyDescent="0.3">
      <c r="A48" s="546">
        <v>19</v>
      </c>
      <c r="B48" s="547" t="s">
        <v>435</v>
      </c>
      <c r="C48" s="547" t="s">
        <v>565</v>
      </c>
      <c r="D48" s="548" t="s">
        <v>791</v>
      </c>
      <c r="E48" s="549" t="s">
        <v>572</v>
      </c>
      <c r="F48" s="547" t="s">
        <v>564</v>
      </c>
      <c r="G48" s="547" t="s">
        <v>608</v>
      </c>
      <c r="H48" s="547" t="s">
        <v>436</v>
      </c>
      <c r="I48" s="547" t="s">
        <v>612</v>
      </c>
      <c r="J48" s="547" t="s">
        <v>610</v>
      </c>
      <c r="K48" s="547" t="s">
        <v>611</v>
      </c>
      <c r="L48" s="550">
        <v>0</v>
      </c>
      <c r="M48" s="550">
        <v>0</v>
      </c>
      <c r="N48" s="547">
        <v>2</v>
      </c>
      <c r="O48" s="551">
        <v>1</v>
      </c>
      <c r="P48" s="550">
        <v>0</v>
      </c>
      <c r="Q48" s="552"/>
      <c r="R48" s="547">
        <v>2</v>
      </c>
      <c r="S48" s="552">
        <v>1</v>
      </c>
      <c r="T48" s="551">
        <v>1</v>
      </c>
      <c r="U48" s="553">
        <v>1</v>
      </c>
    </row>
    <row r="49" spans="1:21" ht="14.4" customHeight="1" x14ac:dyDescent="0.3">
      <c r="A49" s="546">
        <v>19</v>
      </c>
      <c r="B49" s="547" t="s">
        <v>435</v>
      </c>
      <c r="C49" s="547" t="s">
        <v>565</v>
      </c>
      <c r="D49" s="548" t="s">
        <v>791</v>
      </c>
      <c r="E49" s="549" t="s">
        <v>572</v>
      </c>
      <c r="F49" s="547" t="s">
        <v>564</v>
      </c>
      <c r="G49" s="547" t="s">
        <v>706</v>
      </c>
      <c r="H49" s="547" t="s">
        <v>436</v>
      </c>
      <c r="I49" s="547" t="s">
        <v>707</v>
      </c>
      <c r="J49" s="547" t="s">
        <v>708</v>
      </c>
      <c r="K49" s="547" t="s">
        <v>709</v>
      </c>
      <c r="L49" s="550">
        <v>99.11</v>
      </c>
      <c r="M49" s="550">
        <v>99.11</v>
      </c>
      <c r="N49" s="547">
        <v>1</v>
      </c>
      <c r="O49" s="551">
        <v>0.5</v>
      </c>
      <c r="P49" s="550">
        <v>99.11</v>
      </c>
      <c r="Q49" s="552">
        <v>1</v>
      </c>
      <c r="R49" s="547">
        <v>1</v>
      </c>
      <c r="S49" s="552">
        <v>1</v>
      </c>
      <c r="T49" s="551">
        <v>0.5</v>
      </c>
      <c r="U49" s="553">
        <v>1</v>
      </c>
    </row>
    <row r="50" spans="1:21" ht="14.4" customHeight="1" x14ac:dyDescent="0.3">
      <c r="A50" s="546">
        <v>19</v>
      </c>
      <c r="B50" s="547" t="s">
        <v>435</v>
      </c>
      <c r="C50" s="547" t="s">
        <v>565</v>
      </c>
      <c r="D50" s="548" t="s">
        <v>791</v>
      </c>
      <c r="E50" s="549" t="s">
        <v>572</v>
      </c>
      <c r="F50" s="547" t="s">
        <v>564</v>
      </c>
      <c r="G50" s="547" t="s">
        <v>710</v>
      </c>
      <c r="H50" s="547" t="s">
        <v>436</v>
      </c>
      <c r="I50" s="547" t="s">
        <v>711</v>
      </c>
      <c r="J50" s="547" t="s">
        <v>712</v>
      </c>
      <c r="K50" s="547" t="s">
        <v>713</v>
      </c>
      <c r="L50" s="550">
        <v>0</v>
      </c>
      <c r="M50" s="550">
        <v>0</v>
      </c>
      <c r="N50" s="547">
        <v>1</v>
      </c>
      <c r="O50" s="551">
        <v>1</v>
      </c>
      <c r="P50" s="550">
        <v>0</v>
      </c>
      <c r="Q50" s="552"/>
      <c r="R50" s="547">
        <v>1</v>
      </c>
      <c r="S50" s="552">
        <v>1</v>
      </c>
      <c r="T50" s="551">
        <v>1</v>
      </c>
      <c r="U50" s="553">
        <v>1</v>
      </c>
    </row>
    <row r="51" spans="1:21" ht="14.4" customHeight="1" x14ac:dyDescent="0.3">
      <c r="A51" s="546">
        <v>19</v>
      </c>
      <c r="B51" s="547" t="s">
        <v>435</v>
      </c>
      <c r="C51" s="547" t="s">
        <v>565</v>
      </c>
      <c r="D51" s="548" t="s">
        <v>791</v>
      </c>
      <c r="E51" s="549" t="s">
        <v>572</v>
      </c>
      <c r="F51" s="547" t="s">
        <v>564</v>
      </c>
      <c r="G51" s="547" t="s">
        <v>714</v>
      </c>
      <c r="H51" s="547" t="s">
        <v>436</v>
      </c>
      <c r="I51" s="547" t="s">
        <v>715</v>
      </c>
      <c r="J51" s="547" t="s">
        <v>716</v>
      </c>
      <c r="K51" s="547" t="s">
        <v>717</v>
      </c>
      <c r="L51" s="550">
        <v>38.56</v>
      </c>
      <c r="M51" s="550">
        <v>38.56</v>
      </c>
      <c r="N51" s="547">
        <v>1</v>
      </c>
      <c r="O51" s="551">
        <v>0.5</v>
      </c>
      <c r="P51" s="550"/>
      <c r="Q51" s="552">
        <v>0</v>
      </c>
      <c r="R51" s="547"/>
      <c r="S51" s="552">
        <v>0</v>
      </c>
      <c r="T51" s="551"/>
      <c r="U51" s="553">
        <v>0</v>
      </c>
    </row>
    <row r="52" spans="1:21" ht="14.4" customHeight="1" x14ac:dyDescent="0.3">
      <c r="A52" s="546">
        <v>19</v>
      </c>
      <c r="B52" s="547" t="s">
        <v>435</v>
      </c>
      <c r="C52" s="547" t="s">
        <v>565</v>
      </c>
      <c r="D52" s="548" t="s">
        <v>791</v>
      </c>
      <c r="E52" s="549" t="s">
        <v>572</v>
      </c>
      <c r="F52" s="547" t="s">
        <v>564</v>
      </c>
      <c r="G52" s="547" t="s">
        <v>718</v>
      </c>
      <c r="H52" s="547" t="s">
        <v>498</v>
      </c>
      <c r="I52" s="547" t="s">
        <v>719</v>
      </c>
      <c r="J52" s="547" t="s">
        <v>720</v>
      </c>
      <c r="K52" s="547" t="s">
        <v>721</v>
      </c>
      <c r="L52" s="550">
        <v>300.68</v>
      </c>
      <c r="M52" s="550">
        <v>300.68</v>
      </c>
      <c r="N52" s="547">
        <v>1</v>
      </c>
      <c r="O52" s="551">
        <v>1</v>
      </c>
      <c r="P52" s="550"/>
      <c r="Q52" s="552">
        <v>0</v>
      </c>
      <c r="R52" s="547"/>
      <c r="S52" s="552">
        <v>0</v>
      </c>
      <c r="T52" s="551"/>
      <c r="U52" s="553">
        <v>0</v>
      </c>
    </row>
    <row r="53" spans="1:21" ht="14.4" customHeight="1" x14ac:dyDescent="0.3">
      <c r="A53" s="546">
        <v>19</v>
      </c>
      <c r="B53" s="547" t="s">
        <v>435</v>
      </c>
      <c r="C53" s="547" t="s">
        <v>565</v>
      </c>
      <c r="D53" s="548" t="s">
        <v>791</v>
      </c>
      <c r="E53" s="549" t="s">
        <v>573</v>
      </c>
      <c r="F53" s="547" t="s">
        <v>564</v>
      </c>
      <c r="G53" s="547" t="s">
        <v>722</v>
      </c>
      <c r="H53" s="547" t="s">
        <v>436</v>
      </c>
      <c r="I53" s="547" t="s">
        <v>723</v>
      </c>
      <c r="J53" s="547" t="s">
        <v>724</v>
      </c>
      <c r="K53" s="547" t="s">
        <v>725</v>
      </c>
      <c r="L53" s="550">
        <v>0</v>
      </c>
      <c r="M53" s="550">
        <v>0</v>
      </c>
      <c r="N53" s="547">
        <v>1</v>
      </c>
      <c r="O53" s="551">
        <v>0.5</v>
      </c>
      <c r="P53" s="550">
        <v>0</v>
      </c>
      <c r="Q53" s="552"/>
      <c r="R53" s="547">
        <v>1</v>
      </c>
      <c r="S53" s="552">
        <v>1</v>
      </c>
      <c r="T53" s="551">
        <v>0.5</v>
      </c>
      <c r="U53" s="553">
        <v>1</v>
      </c>
    </row>
    <row r="54" spans="1:21" ht="14.4" customHeight="1" x14ac:dyDescent="0.3">
      <c r="A54" s="546">
        <v>19</v>
      </c>
      <c r="B54" s="547" t="s">
        <v>435</v>
      </c>
      <c r="C54" s="547" t="s">
        <v>565</v>
      </c>
      <c r="D54" s="548" t="s">
        <v>791</v>
      </c>
      <c r="E54" s="549" t="s">
        <v>573</v>
      </c>
      <c r="F54" s="547" t="s">
        <v>564</v>
      </c>
      <c r="G54" s="547" t="s">
        <v>726</v>
      </c>
      <c r="H54" s="547" t="s">
        <v>498</v>
      </c>
      <c r="I54" s="547" t="s">
        <v>727</v>
      </c>
      <c r="J54" s="547" t="s">
        <v>728</v>
      </c>
      <c r="K54" s="547" t="s">
        <v>729</v>
      </c>
      <c r="L54" s="550">
        <v>117.73</v>
      </c>
      <c r="M54" s="550">
        <v>235.46</v>
      </c>
      <c r="N54" s="547">
        <v>2</v>
      </c>
      <c r="O54" s="551">
        <v>1</v>
      </c>
      <c r="P54" s="550">
        <v>235.46</v>
      </c>
      <c r="Q54" s="552">
        <v>1</v>
      </c>
      <c r="R54" s="547">
        <v>2</v>
      </c>
      <c r="S54" s="552">
        <v>1</v>
      </c>
      <c r="T54" s="551">
        <v>1</v>
      </c>
      <c r="U54" s="553">
        <v>1</v>
      </c>
    </row>
    <row r="55" spans="1:21" ht="14.4" customHeight="1" x14ac:dyDescent="0.3">
      <c r="A55" s="546">
        <v>19</v>
      </c>
      <c r="B55" s="547" t="s">
        <v>435</v>
      </c>
      <c r="C55" s="547" t="s">
        <v>565</v>
      </c>
      <c r="D55" s="548" t="s">
        <v>791</v>
      </c>
      <c r="E55" s="549" t="s">
        <v>573</v>
      </c>
      <c r="F55" s="547" t="s">
        <v>564</v>
      </c>
      <c r="G55" s="547" t="s">
        <v>730</v>
      </c>
      <c r="H55" s="547" t="s">
        <v>436</v>
      </c>
      <c r="I55" s="547" t="s">
        <v>731</v>
      </c>
      <c r="J55" s="547" t="s">
        <v>732</v>
      </c>
      <c r="K55" s="547" t="s">
        <v>733</v>
      </c>
      <c r="L55" s="550">
        <v>79.48</v>
      </c>
      <c r="M55" s="550">
        <v>158.96</v>
      </c>
      <c r="N55" s="547">
        <v>2</v>
      </c>
      <c r="O55" s="551">
        <v>1</v>
      </c>
      <c r="P55" s="550"/>
      <c r="Q55" s="552">
        <v>0</v>
      </c>
      <c r="R55" s="547"/>
      <c r="S55" s="552">
        <v>0</v>
      </c>
      <c r="T55" s="551"/>
      <c r="U55" s="553">
        <v>0</v>
      </c>
    </row>
    <row r="56" spans="1:21" ht="14.4" customHeight="1" x14ac:dyDescent="0.3">
      <c r="A56" s="546">
        <v>19</v>
      </c>
      <c r="B56" s="547" t="s">
        <v>435</v>
      </c>
      <c r="C56" s="547" t="s">
        <v>565</v>
      </c>
      <c r="D56" s="548" t="s">
        <v>791</v>
      </c>
      <c r="E56" s="549" t="s">
        <v>573</v>
      </c>
      <c r="F56" s="547" t="s">
        <v>564</v>
      </c>
      <c r="G56" s="547" t="s">
        <v>734</v>
      </c>
      <c r="H56" s="547" t="s">
        <v>436</v>
      </c>
      <c r="I56" s="547" t="s">
        <v>735</v>
      </c>
      <c r="J56" s="547" t="s">
        <v>736</v>
      </c>
      <c r="K56" s="547" t="s">
        <v>737</v>
      </c>
      <c r="L56" s="550">
        <v>45.05</v>
      </c>
      <c r="M56" s="550">
        <v>90.1</v>
      </c>
      <c r="N56" s="547">
        <v>2</v>
      </c>
      <c r="O56" s="551">
        <v>1</v>
      </c>
      <c r="P56" s="550">
        <v>90.1</v>
      </c>
      <c r="Q56" s="552">
        <v>1</v>
      </c>
      <c r="R56" s="547">
        <v>2</v>
      </c>
      <c r="S56" s="552">
        <v>1</v>
      </c>
      <c r="T56" s="551">
        <v>1</v>
      </c>
      <c r="U56" s="553">
        <v>1</v>
      </c>
    </row>
    <row r="57" spans="1:21" ht="14.4" customHeight="1" x14ac:dyDescent="0.3">
      <c r="A57" s="546">
        <v>19</v>
      </c>
      <c r="B57" s="547" t="s">
        <v>435</v>
      </c>
      <c r="C57" s="547" t="s">
        <v>565</v>
      </c>
      <c r="D57" s="548" t="s">
        <v>791</v>
      </c>
      <c r="E57" s="549" t="s">
        <v>573</v>
      </c>
      <c r="F57" s="547" t="s">
        <v>564</v>
      </c>
      <c r="G57" s="547" t="s">
        <v>665</v>
      </c>
      <c r="H57" s="547" t="s">
        <v>436</v>
      </c>
      <c r="I57" s="547" t="s">
        <v>666</v>
      </c>
      <c r="J57" s="547" t="s">
        <v>667</v>
      </c>
      <c r="K57" s="547" t="s">
        <v>668</v>
      </c>
      <c r="L57" s="550">
        <v>0</v>
      </c>
      <c r="M57" s="550">
        <v>0</v>
      </c>
      <c r="N57" s="547">
        <v>2</v>
      </c>
      <c r="O57" s="551">
        <v>0.5</v>
      </c>
      <c r="P57" s="550">
        <v>0</v>
      </c>
      <c r="Q57" s="552"/>
      <c r="R57" s="547">
        <v>2</v>
      </c>
      <c r="S57" s="552">
        <v>1</v>
      </c>
      <c r="T57" s="551">
        <v>0.5</v>
      </c>
      <c r="U57" s="553">
        <v>1</v>
      </c>
    </row>
    <row r="58" spans="1:21" ht="14.4" customHeight="1" x14ac:dyDescent="0.3">
      <c r="A58" s="546">
        <v>19</v>
      </c>
      <c r="B58" s="547" t="s">
        <v>435</v>
      </c>
      <c r="C58" s="547" t="s">
        <v>565</v>
      </c>
      <c r="D58" s="548" t="s">
        <v>791</v>
      </c>
      <c r="E58" s="549" t="s">
        <v>573</v>
      </c>
      <c r="F58" s="547" t="s">
        <v>564</v>
      </c>
      <c r="G58" s="547" t="s">
        <v>738</v>
      </c>
      <c r="H58" s="547" t="s">
        <v>436</v>
      </c>
      <c r="I58" s="547" t="s">
        <v>739</v>
      </c>
      <c r="J58" s="547" t="s">
        <v>740</v>
      </c>
      <c r="K58" s="547" t="s">
        <v>741</v>
      </c>
      <c r="L58" s="550">
        <v>111.72</v>
      </c>
      <c r="M58" s="550">
        <v>335.15999999999997</v>
      </c>
      <c r="N58" s="547">
        <v>3</v>
      </c>
      <c r="O58" s="551">
        <v>2</v>
      </c>
      <c r="P58" s="550">
        <v>335.15999999999997</v>
      </c>
      <c r="Q58" s="552">
        <v>1</v>
      </c>
      <c r="R58" s="547">
        <v>3</v>
      </c>
      <c r="S58" s="552">
        <v>1</v>
      </c>
      <c r="T58" s="551">
        <v>2</v>
      </c>
      <c r="U58" s="553">
        <v>1</v>
      </c>
    </row>
    <row r="59" spans="1:21" ht="14.4" customHeight="1" x14ac:dyDescent="0.3">
      <c r="A59" s="546">
        <v>19</v>
      </c>
      <c r="B59" s="547" t="s">
        <v>435</v>
      </c>
      <c r="C59" s="547" t="s">
        <v>565</v>
      </c>
      <c r="D59" s="548" t="s">
        <v>791</v>
      </c>
      <c r="E59" s="549" t="s">
        <v>573</v>
      </c>
      <c r="F59" s="547" t="s">
        <v>564</v>
      </c>
      <c r="G59" s="547" t="s">
        <v>742</v>
      </c>
      <c r="H59" s="547" t="s">
        <v>436</v>
      </c>
      <c r="I59" s="547" t="s">
        <v>743</v>
      </c>
      <c r="J59" s="547" t="s">
        <v>744</v>
      </c>
      <c r="K59" s="547" t="s">
        <v>745</v>
      </c>
      <c r="L59" s="550">
        <v>300.33</v>
      </c>
      <c r="M59" s="550">
        <v>300.33</v>
      </c>
      <c r="N59" s="547">
        <v>1</v>
      </c>
      <c r="O59" s="551">
        <v>1</v>
      </c>
      <c r="P59" s="550"/>
      <c r="Q59" s="552">
        <v>0</v>
      </c>
      <c r="R59" s="547"/>
      <c r="S59" s="552">
        <v>0</v>
      </c>
      <c r="T59" s="551"/>
      <c r="U59" s="553">
        <v>0</v>
      </c>
    </row>
    <row r="60" spans="1:21" ht="14.4" customHeight="1" x14ac:dyDescent="0.3">
      <c r="A60" s="546">
        <v>19</v>
      </c>
      <c r="B60" s="547" t="s">
        <v>435</v>
      </c>
      <c r="C60" s="547" t="s">
        <v>565</v>
      </c>
      <c r="D60" s="548" t="s">
        <v>791</v>
      </c>
      <c r="E60" s="549" t="s">
        <v>573</v>
      </c>
      <c r="F60" s="547" t="s">
        <v>564</v>
      </c>
      <c r="G60" s="547" t="s">
        <v>746</v>
      </c>
      <c r="H60" s="547" t="s">
        <v>436</v>
      </c>
      <c r="I60" s="547" t="s">
        <v>747</v>
      </c>
      <c r="J60" s="547" t="s">
        <v>748</v>
      </c>
      <c r="K60" s="547" t="s">
        <v>749</v>
      </c>
      <c r="L60" s="550">
        <v>121.04</v>
      </c>
      <c r="M60" s="550">
        <v>242.08</v>
      </c>
      <c r="N60" s="547">
        <v>2</v>
      </c>
      <c r="O60" s="551">
        <v>1</v>
      </c>
      <c r="P60" s="550">
        <v>242.08</v>
      </c>
      <c r="Q60" s="552">
        <v>1</v>
      </c>
      <c r="R60" s="547">
        <v>2</v>
      </c>
      <c r="S60" s="552">
        <v>1</v>
      </c>
      <c r="T60" s="551">
        <v>1</v>
      </c>
      <c r="U60" s="553">
        <v>1</v>
      </c>
    </row>
    <row r="61" spans="1:21" ht="14.4" customHeight="1" x14ac:dyDescent="0.3">
      <c r="A61" s="546">
        <v>19</v>
      </c>
      <c r="B61" s="547" t="s">
        <v>435</v>
      </c>
      <c r="C61" s="547" t="s">
        <v>565</v>
      </c>
      <c r="D61" s="548" t="s">
        <v>791</v>
      </c>
      <c r="E61" s="549" t="s">
        <v>573</v>
      </c>
      <c r="F61" s="547" t="s">
        <v>564</v>
      </c>
      <c r="G61" s="547" t="s">
        <v>750</v>
      </c>
      <c r="H61" s="547" t="s">
        <v>436</v>
      </c>
      <c r="I61" s="547" t="s">
        <v>751</v>
      </c>
      <c r="J61" s="547" t="s">
        <v>752</v>
      </c>
      <c r="K61" s="547" t="s">
        <v>753</v>
      </c>
      <c r="L61" s="550">
        <v>194.49</v>
      </c>
      <c r="M61" s="550">
        <v>194.49</v>
      </c>
      <c r="N61" s="547">
        <v>1</v>
      </c>
      <c r="O61" s="551">
        <v>1</v>
      </c>
      <c r="P61" s="550">
        <v>194.49</v>
      </c>
      <c r="Q61" s="552">
        <v>1</v>
      </c>
      <c r="R61" s="547">
        <v>1</v>
      </c>
      <c r="S61" s="552">
        <v>1</v>
      </c>
      <c r="T61" s="551">
        <v>1</v>
      </c>
      <c r="U61" s="553">
        <v>1</v>
      </c>
    </row>
    <row r="62" spans="1:21" ht="14.4" customHeight="1" x14ac:dyDescent="0.3">
      <c r="A62" s="546">
        <v>19</v>
      </c>
      <c r="B62" s="547" t="s">
        <v>435</v>
      </c>
      <c r="C62" s="547" t="s">
        <v>565</v>
      </c>
      <c r="D62" s="548" t="s">
        <v>791</v>
      </c>
      <c r="E62" s="549" t="s">
        <v>573</v>
      </c>
      <c r="F62" s="547" t="s">
        <v>564</v>
      </c>
      <c r="G62" s="547" t="s">
        <v>754</v>
      </c>
      <c r="H62" s="547" t="s">
        <v>436</v>
      </c>
      <c r="I62" s="547" t="s">
        <v>755</v>
      </c>
      <c r="J62" s="547" t="s">
        <v>756</v>
      </c>
      <c r="K62" s="547" t="s">
        <v>672</v>
      </c>
      <c r="L62" s="550">
        <v>0</v>
      </c>
      <c r="M62" s="550">
        <v>0</v>
      </c>
      <c r="N62" s="547">
        <v>3</v>
      </c>
      <c r="O62" s="551">
        <v>2</v>
      </c>
      <c r="P62" s="550">
        <v>0</v>
      </c>
      <c r="Q62" s="552"/>
      <c r="R62" s="547">
        <v>2</v>
      </c>
      <c r="S62" s="552">
        <v>0.66666666666666663</v>
      </c>
      <c r="T62" s="551">
        <v>1</v>
      </c>
      <c r="U62" s="553">
        <v>0.5</v>
      </c>
    </row>
    <row r="63" spans="1:21" ht="14.4" customHeight="1" x14ac:dyDescent="0.3">
      <c r="A63" s="546">
        <v>19</v>
      </c>
      <c r="B63" s="547" t="s">
        <v>435</v>
      </c>
      <c r="C63" s="547" t="s">
        <v>565</v>
      </c>
      <c r="D63" s="548" t="s">
        <v>791</v>
      </c>
      <c r="E63" s="549" t="s">
        <v>574</v>
      </c>
      <c r="F63" s="547" t="s">
        <v>564</v>
      </c>
      <c r="G63" s="547" t="s">
        <v>653</v>
      </c>
      <c r="H63" s="547" t="s">
        <v>436</v>
      </c>
      <c r="I63" s="547" t="s">
        <v>757</v>
      </c>
      <c r="J63" s="547" t="s">
        <v>655</v>
      </c>
      <c r="K63" s="547" t="s">
        <v>758</v>
      </c>
      <c r="L63" s="550">
        <v>161.4</v>
      </c>
      <c r="M63" s="550">
        <v>322.8</v>
      </c>
      <c r="N63" s="547">
        <v>2</v>
      </c>
      <c r="O63" s="551">
        <v>0.5</v>
      </c>
      <c r="P63" s="550"/>
      <c r="Q63" s="552">
        <v>0</v>
      </c>
      <c r="R63" s="547"/>
      <c r="S63" s="552">
        <v>0</v>
      </c>
      <c r="T63" s="551"/>
      <c r="U63" s="553">
        <v>0</v>
      </c>
    </row>
    <row r="64" spans="1:21" ht="14.4" customHeight="1" x14ac:dyDescent="0.3">
      <c r="A64" s="546">
        <v>19</v>
      </c>
      <c r="B64" s="547" t="s">
        <v>435</v>
      </c>
      <c r="C64" s="547" t="s">
        <v>565</v>
      </c>
      <c r="D64" s="548" t="s">
        <v>791</v>
      </c>
      <c r="E64" s="549" t="s">
        <v>574</v>
      </c>
      <c r="F64" s="547" t="s">
        <v>564</v>
      </c>
      <c r="G64" s="547" t="s">
        <v>694</v>
      </c>
      <c r="H64" s="547" t="s">
        <v>436</v>
      </c>
      <c r="I64" s="547" t="s">
        <v>759</v>
      </c>
      <c r="J64" s="547" t="s">
        <v>760</v>
      </c>
      <c r="K64" s="547" t="s">
        <v>697</v>
      </c>
      <c r="L64" s="550">
        <v>101.68</v>
      </c>
      <c r="M64" s="550">
        <v>406.72</v>
      </c>
      <c r="N64" s="547">
        <v>4</v>
      </c>
      <c r="O64" s="551">
        <v>1</v>
      </c>
      <c r="P64" s="550"/>
      <c r="Q64" s="552">
        <v>0</v>
      </c>
      <c r="R64" s="547"/>
      <c r="S64" s="552">
        <v>0</v>
      </c>
      <c r="T64" s="551"/>
      <c r="U64" s="553">
        <v>0</v>
      </c>
    </row>
    <row r="65" spans="1:21" ht="14.4" customHeight="1" x14ac:dyDescent="0.3">
      <c r="A65" s="546">
        <v>19</v>
      </c>
      <c r="B65" s="547" t="s">
        <v>435</v>
      </c>
      <c r="C65" s="547" t="s">
        <v>565</v>
      </c>
      <c r="D65" s="548" t="s">
        <v>791</v>
      </c>
      <c r="E65" s="549" t="s">
        <v>574</v>
      </c>
      <c r="F65" s="547" t="s">
        <v>564</v>
      </c>
      <c r="G65" s="547" t="s">
        <v>694</v>
      </c>
      <c r="H65" s="547" t="s">
        <v>498</v>
      </c>
      <c r="I65" s="547" t="s">
        <v>761</v>
      </c>
      <c r="J65" s="547" t="s">
        <v>762</v>
      </c>
      <c r="K65" s="547" t="s">
        <v>697</v>
      </c>
      <c r="L65" s="550">
        <v>101.68</v>
      </c>
      <c r="M65" s="550">
        <v>508.40000000000003</v>
      </c>
      <c r="N65" s="547">
        <v>5</v>
      </c>
      <c r="O65" s="551">
        <v>1</v>
      </c>
      <c r="P65" s="550"/>
      <c r="Q65" s="552">
        <v>0</v>
      </c>
      <c r="R65" s="547"/>
      <c r="S65" s="552">
        <v>0</v>
      </c>
      <c r="T65" s="551"/>
      <c r="U65" s="553">
        <v>0</v>
      </c>
    </row>
    <row r="66" spans="1:21" ht="14.4" customHeight="1" x14ac:dyDescent="0.3">
      <c r="A66" s="546">
        <v>19</v>
      </c>
      <c r="B66" s="547" t="s">
        <v>435</v>
      </c>
      <c r="C66" s="547" t="s">
        <v>565</v>
      </c>
      <c r="D66" s="548" t="s">
        <v>791</v>
      </c>
      <c r="E66" s="549" t="s">
        <v>574</v>
      </c>
      <c r="F66" s="547" t="s">
        <v>564</v>
      </c>
      <c r="G66" s="547" t="s">
        <v>763</v>
      </c>
      <c r="H66" s="547" t="s">
        <v>498</v>
      </c>
      <c r="I66" s="547" t="s">
        <v>764</v>
      </c>
      <c r="J66" s="547" t="s">
        <v>765</v>
      </c>
      <c r="K66" s="547" t="s">
        <v>766</v>
      </c>
      <c r="L66" s="550">
        <v>37.159999999999997</v>
      </c>
      <c r="M66" s="550">
        <v>111.47999999999999</v>
      </c>
      <c r="N66" s="547">
        <v>3</v>
      </c>
      <c r="O66" s="551">
        <v>0.5</v>
      </c>
      <c r="P66" s="550"/>
      <c r="Q66" s="552">
        <v>0</v>
      </c>
      <c r="R66" s="547"/>
      <c r="S66" s="552">
        <v>0</v>
      </c>
      <c r="T66" s="551"/>
      <c r="U66" s="553">
        <v>0</v>
      </c>
    </row>
    <row r="67" spans="1:21" ht="14.4" customHeight="1" x14ac:dyDescent="0.3">
      <c r="A67" s="546">
        <v>19</v>
      </c>
      <c r="B67" s="547" t="s">
        <v>435</v>
      </c>
      <c r="C67" s="547" t="s">
        <v>565</v>
      </c>
      <c r="D67" s="548" t="s">
        <v>791</v>
      </c>
      <c r="E67" s="549" t="s">
        <v>574</v>
      </c>
      <c r="F67" s="547" t="s">
        <v>564</v>
      </c>
      <c r="G67" s="547" t="s">
        <v>698</v>
      </c>
      <c r="H67" s="547" t="s">
        <v>436</v>
      </c>
      <c r="I67" s="547" t="s">
        <v>699</v>
      </c>
      <c r="J67" s="547" t="s">
        <v>700</v>
      </c>
      <c r="K67" s="547" t="s">
        <v>701</v>
      </c>
      <c r="L67" s="550">
        <v>234.07</v>
      </c>
      <c r="M67" s="550">
        <v>468.14</v>
      </c>
      <c r="N67" s="547">
        <v>2</v>
      </c>
      <c r="O67" s="551">
        <v>1</v>
      </c>
      <c r="P67" s="550"/>
      <c r="Q67" s="552">
        <v>0</v>
      </c>
      <c r="R67" s="547"/>
      <c r="S67" s="552">
        <v>0</v>
      </c>
      <c r="T67" s="551"/>
      <c r="U67" s="553">
        <v>0</v>
      </c>
    </row>
    <row r="68" spans="1:21" ht="14.4" customHeight="1" x14ac:dyDescent="0.3">
      <c r="A68" s="546">
        <v>19</v>
      </c>
      <c r="B68" s="547" t="s">
        <v>435</v>
      </c>
      <c r="C68" s="547" t="s">
        <v>565</v>
      </c>
      <c r="D68" s="548" t="s">
        <v>791</v>
      </c>
      <c r="E68" s="549" t="s">
        <v>574</v>
      </c>
      <c r="F68" s="547" t="s">
        <v>564</v>
      </c>
      <c r="G68" s="547" t="s">
        <v>608</v>
      </c>
      <c r="H68" s="547" t="s">
        <v>436</v>
      </c>
      <c r="I68" s="547" t="s">
        <v>612</v>
      </c>
      <c r="J68" s="547" t="s">
        <v>610</v>
      </c>
      <c r="K68" s="547" t="s">
        <v>611</v>
      </c>
      <c r="L68" s="550">
        <v>0</v>
      </c>
      <c r="M68" s="550">
        <v>0</v>
      </c>
      <c r="N68" s="547">
        <v>2</v>
      </c>
      <c r="O68" s="551">
        <v>1</v>
      </c>
      <c r="P68" s="550">
        <v>0</v>
      </c>
      <c r="Q68" s="552"/>
      <c r="R68" s="547">
        <v>2</v>
      </c>
      <c r="S68" s="552">
        <v>1</v>
      </c>
      <c r="T68" s="551">
        <v>1</v>
      </c>
      <c r="U68" s="553">
        <v>1</v>
      </c>
    </row>
    <row r="69" spans="1:21" ht="14.4" customHeight="1" x14ac:dyDescent="0.3">
      <c r="A69" s="546">
        <v>19</v>
      </c>
      <c r="B69" s="547" t="s">
        <v>435</v>
      </c>
      <c r="C69" s="547" t="s">
        <v>565</v>
      </c>
      <c r="D69" s="548" t="s">
        <v>791</v>
      </c>
      <c r="E69" s="549" t="s">
        <v>574</v>
      </c>
      <c r="F69" s="547" t="s">
        <v>564</v>
      </c>
      <c r="G69" s="547" t="s">
        <v>767</v>
      </c>
      <c r="H69" s="547" t="s">
        <v>436</v>
      </c>
      <c r="I69" s="547" t="s">
        <v>768</v>
      </c>
      <c r="J69" s="547" t="s">
        <v>769</v>
      </c>
      <c r="K69" s="547" t="s">
        <v>770</v>
      </c>
      <c r="L69" s="550">
        <v>0</v>
      </c>
      <c r="M69" s="550">
        <v>0</v>
      </c>
      <c r="N69" s="547">
        <v>1</v>
      </c>
      <c r="O69" s="551">
        <v>0.5</v>
      </c>
      <c r="P69" s="550"/>
      <c r="Q69" s="552"/>
      <c r="R69" s="547"/>
      <c r="S69" s="552">
        <v>0</v>
      </c>
      <c r="T69" s="551"/>
      <c r="U69" s="553">
        <v>0</v>
      </c>
    </row>
    <row r="70" spans="1:21" ht="14.4" customHeight="1" x14ac:dyDescent="0.3">
      <c r="A70" s="546">
        <v>19</v>
      </c>
      <c r="B70" s="547" t="s">
        <v>435</v>
      </c>
      <c r="C70" s="547" t="s">
        <v>565</v>
      </c>
      <c r="D70" s="548" t="s">
        <v>791</v>
      </c>
      <c r="E70" s="549" t="s">
        <v>574</v>
      </c>
      <c r="F70" s="547" t="s">
        <v>564</v>
      </c>
      <c r="G70" s="547" t="s">
        <v>767</v>
      </c>
      <c r="H70" s="547" t="s">
        <v>436</v>
      </c>
      <c r="I70" s="547" t="s">
        <v>771</v>
      </c>
      <c r="J70" s="547" t="s">
        <v>769</v>
      </c>
      <c r="K70" s="547" t="s">
        <v>749</v>
      </c>
      <c r="L70" s="550">
        <v>124.3</v>
      </c>
      <c r="M70" s="550">
        <v>372.9</v>
      </c>
      <c r="N70" s="547">
        <v>3</v>
      </c>
      <c r="O70" s="551">
        <v>0.5</v>
      </c>
      <c r="P70" s="550"/>
      <c r="Q70" s="552">
        <v>0</v>
      </c>
      <c r="R70" s="547"/>
      <c r="S70" s="552">
        <v>0</v>
      </c>
      <c r="T70" s="551"/>
      <c r="U70" s="553">
        <v>0</v>
      </c>
    </row>
    <row r="71" spans="1:21" ht="14.4" customHeight="1" x14ac:dyDescent="0.3">
      <c r="A71" s="546">
        <v>19</v>
      </c>
      <c r="B71" s="547" t="s">
        <v>435</v>
      </c>
      <c r="C71" s="547" t="s">
        <v>565</v>
      </c>
      <c r="D71" s="548" t="s">
        <v>791</v>
      </c>
      <c r="E71" s="549" t="s">
        <v>575</v>
      </c>
      <c r="F71" s="547" t="s">
        <v>564</v>
      </c>
      <c r="G71" s="547" t="s">
        <v>772</v>
      </c>
      <c r="H71" s="547" t="s">
        <v>436</v>
      </c>
      <c r="I71" s="547" t="s">
        <v>773</v>
      </c>
      <c r="J71" s="547" t="s">
        <v>774</v>
      </c>
      <c r="K71" s="547" t="s">
        <v>775</v>
      </c>
      <c r="L71" s="550">
        <v>340.97</v>
      </c>
      <c r="M71" s="550">
        <v>340.97</v>
      </c>
      <c r="N71" s="547">
        <v>1</v>
      </c>
      <c r="O71" s="551">
        <v>1</v>
      </c>
      <c r="P71" s="550"/>
      <c r="Q71" s="552">
        <v>0</v>
      </c>
      <c r="R71" s="547"/>
      <c r="S71" s="552">
        <v>0</v>
      </c>
      <c r="T71" s="551"/>
      <c r="U71" s="553">
        <v>0</v>
      </c>
    </row>
    <row r="72" spans="1:21" ht="14.4" customHeight="1" x14ac:dyDescent="0.3">
      <c r="A72" s="546">
        <v>19</v>
      </c>
      <c r="B72" s="547" t="s">
        <v>435</v>
      </c>
      <c r="C72" s="547" t="s">
        <v>565</v>
      </c>
      <c r="D72" s="548" t="s">
        <v>791</v>
      </c>
      <c r="E72" s="549" t="s">
        <v>575</v>
      </c>
      <c r="F72" s="547" t="s">
        <v>564</v>
      </c>
      <c r="G72" s="547" t="s">
        <v>776</v>
      </c>
      <c r="H72" s="547" t="s">
        <v>436</v>
      </c>
      <c r="I72" s="547" t="s">
        <v>777</v>
      </c>
      <c r="J72" s="547" t="s">
        <v>778</v>
      </c>
      <c r="K72" s="547" t="s">
        <v>779</v>
      </c>
      <c r="L72" s="550">
        <v>123.3</v>
      </c>
      <c r="M72" s="550">
        <v>123.3</v>
      </c>
      <c r="N72" s="547">
        <v>1</v>
      </c>
      <c r="O72" s="551">
        <v>0.5</v>
      </c>
      <c r="P72" s="550">
        <v>123.3</v>
      </c>
      <c r="Q72" s="552">
        <v>1</v>
      </c>
      <c r="R72" s="547">
        <v>1</v>
      </c>
      <c r="S72" s="552">
        <v>1</v>
      </c>
      <c r="T72" s="551">
        <v>0.5</v>
      </c>
      <c r="U72" s="553">
        <v>1</v>
      </c>
    </row>
    <row r="73" spans="1:21" ht="14.4" customHeight="1" x14ac:dyDescent="0.3">
      <c r="A73" s="546">
        <v>19</v>
      </c>
      <c r="B73" s="547" t="s">
        <v>435</v>
      </c>
      <c r="C73" s="547" t="s">
        <v>565</v>
      </c>
      <c r="D73" s="548" t="s">
        <v>791</v>
      </c>
      <c r="E73" s="549" t="s">
        <v>575</v>
      </c>
      <c r="F73" s="547" t="s">
        <v>564</v>
      </c>
      <c r="G73" s="547" t="s">
        <v>738</v>
      </c>
      <c r="H73" s="547" t="s">
        <v>436</v>
      </c>
      <c r="I73" s="547" t="s">
        <v>739</v>
      </c>
      <c r="J73" s="547" t="s">
        <v>740</v>
      </c>
      <c r="K73" s="547" t="s">
        <v>741</v>
      </c>
      <c r="L73" s="550">
        <v>111.72</v>
      </c>
      <c r="M73" s="550">
        <v>223.44</v>
      </c>
      <c r="N73" s="547">
        <v>2</v>
      </c>
      <c r="O73" s="551">
        <v>1</v>
      </c>
      <c r="P73" s="550">
        <v>111.72</v>
      </c>
      <c r="Q73" s="552">
        <v>0.5</v>
      </c>
      <c r="R73" s="547">
        <v>1</v>
      </c>
      <c r="S73" s="552">
        <v>0.5</v>
      </c>
      <c r="T73" s="551">
        <v>0.5</v>
      </c>
      <c r="U73" s="553">
        <v>0.5</v>
      </c>
    </row>
    <row r="74" spans="1:21" ht="14.4" customHeight="1" x14ac:dyDescent="0.3">
      <c r="A74" s="546">
        <v>19</v>
      </c>
      <c r="B74" s="547" t="s">
        <v>435</v>
      </c>
      <c r="C74" s="547" t="s">
        <v>565</v>
      </c>
      <c r="D74" s="548" t="s">
        <v>791</v>
      </c>
      <c r="E74" s="549" t="s">
        <v>575</v>
      </c>
      <c r="F74" s="547" t="s">
        <v>564</v>
      </c>
      <c r="G74" s="547" t="s">
        <v>592</v>
      </c>
      <c r="H74" s="547" t="s">
        <v>436</v>
      </c>
      <c r="I74" s="547" t="s">
        <v>593</v>
      </c>
      <c r="J74" s="547" t="s">
        <v>594</v>
      </c>
      <c r="K74" s="547" t="s">
        <v>595</v>
      </c>
      <c r="L74" s="550">
        <v>40.01</v>
      </c>
      <c r="M74" s="550">
        <v>80.02</v>
      </c>
      <c r="N74" s="547">
        <v>2</v>
      </c>
      <c r="O74" s="551">
        <v>1</v>
      </c>
      <c r="P74" s="550">
        <v>80.02</v>
      </c>
      <c r="Q74" s="552">
        <v>1</v>
      </c>
      <c r="R74" s="547">
        <v>2</v>
      </c>
      <c r="S74" s="552">
        <v>1</v>
      </c>
      <c r="T74" s="551">
        <v>1</v>
      </c>
      <c r="U74" s="553">
        <v>1</v>
      </c>
    </row>
    <row r="75" spans="1:21" ht="14.4" customHeight="1" x14ac:dyDescent="0.3">
      <c r="A75" s="546">
        <v>19</v>
      </c>
      <c r="B75" s="547" t="s">
        <v>435</v>
      </c>
      <c r="C75" s="547" t="s">
        <v>565</v>
      </c>
      <c r="D75" s="548" t="s">
        <v>791</v>
      </c>
      <c r="E75" s="549" t="s">
        <v>575</v>
      </c>
      <c r="F75" s="547" t="s">
        <v>564</v>
      </c>
      <c r="G75" s="547" t="s">
        <v>592</v>
      </c>
      <c r="H75" s="547" t="s">
        <v>436</v>
      </c>
      <c r="I75" s="547" t="s">
        <v>593</v>
      </c>
      <c r="J75" s="547" t="s">
        <v>594</v>
      </c>
      <c r="K75" s="547" t="s">
        <v>595</v>
      </c>
      <c r="L75" s="550">
        <v>44.59</v>
      </c>
      <c r="M75" s="550">
        <v>445.90000000000003</v>
      </c>
      <c r="N75" s="547">
        <v>10</v>
      </c>
      <c r="O75" s="551">
        <v>5</v>
      </c>
      <c r="P75" s="550">
        <v>356.72</v>
      </c>
      <c r="Q75" s="552">
        <v>0.8</v>
      </c>
      <c r="R75" s="547">
        <v>8</v>
      </c>
      <c r="S75" s="552">
        <v>0.8</v>
      </c>
      <c r="T75" s="551">
        <v>4</v>
      </c>
      <c r="U75" s="553">
        <v>0.8</v>
      </c>
    </row>
    <row r="76" spans="1:21" ht="14.4" customHeight="1" x14ac:dyDescent="0.3">
      <c r="A76" s="546">
        <v>19</v>
      </c>
      <c r="B76" s="547" t="s">
        <v>435</v>
      </c>
      <c r="C76" s="547" t="s">
        <v>565</v>
      </c>
      <c r="D76" s="548" t="s">
        <v>791</v>
      </c>
      <c r="E76" s="549" t="s">
        <v>575</v>
      </c>
      <c r="F76" s="547" t="s">
        <v>564</v>
      </c>
      <c r="G76" s="547" t="s">
        <v>780</v>
      </c>
      <c r="H76" s="547" t="s">
        <v>436</v>
      </c>
      <c r="I76" s="547" t="s">
        <v>781</v>
      </c>
      <c r="J76" s="547" t="s">
        <v>782</v>
      </c>
      <c r="K76" s="547" t="s">
        <v>783</v>
      </c>
      <c r="L76" s="550">
        <v>38.56</v>
      </c>
      <c r="M76" s="550">
        <v>38.56</v>
      </c>
      <c r="N76" s="547">
        <v>1</v>
      </c>
      <c r="O76" s="551">
        <v>0.5</v>
      </c>
      <c r="P76" s="550"/>
      <c r="Q76" s="552">
        <v>0</v>
      </c>
      <c r="R76" s="547"/>
      <c r="S76" s="552">
        <v>0</v>
      </c>
      <c r="T76" s="551"/>
      <c r="U76" s="553">
        <v>0</v>
      </c>
    </row>
    <row r="77" spans="1:21" ht="14.4" customHeight="1" x14ac:dyDescent="0.3">
      <c r="A77" s="546">
        <v>19</v>
      </c>
      <c r="B77" s="547" t="s">
        <v>435</v>
      </c>
      <c r="C77" s="547" t="s">
        <v>565</v>
      </c>
      <c r="D77" s="548" t="s">
        <v>791</v>
      </c>
      <c r="E77" s="549" t="s">
        <v>575</v>
      </c>
      <c r="F77" s="547" t="s">
        <v>564</v>
      </c>
      <c r="G77" s="547" t="s">
        <v>600</v>
      </c>
      <c r="H77" s="547" t="s">
        <v>436</v>
      </c>
      <c r="I77" s="547" t="s">
        <v>601</v>
      </c>
      <c r="J77" s="547" t="s">
        <v>602</v>
      </c>
      <c r="K77" s="547" t="s">
        <v>603</v>
      </c>
      <c r="L77" s="550">
        <v>0</v>
      </c>
      <c r="M77" s="550">
        <v>0</v>
      </c>
      <c r="N77" s="547">
        <v>6</v>
      </c>
      <c r="O77" s="551">
        <v>2</v>
      </c>
      <c r="P77" s="550">
        <v>0</v>
      </c>
      <c r="Q77" s="552"/>
      <c r="R77" s="547">
        <v>2</v>
      </c>
      <c r="S77" s="552">
        <v>0.33333333333333331</v>
      </c>
      <c r="T77" s="551">
        <v>0.5</v>
      </c>
      <c r="U77" s="553">
        <v>0.25</v>
      </c>
    </row>
    <row r="78" spans="1:21" ht="14.4" customHeight="1" x14ac:dyDescent="0.3">
      <c r="A78" s="546">
        <v>19</v>
      </c>
      <c r="B78" s="547" t="s">
        <v>435</v>
      </c>
      <c r="C78" s="547" t="s">
        <v>565</v>
      </c>
      <c r="D78" s="548" t="s">
        <v>791</v>
      </c>
      <c r="E78" s="549" t="s">
        <v>575</v>
      </c>
      <c r="F78" s="547" t="s">
        <v>564</v>
      </c>
      <c r="G78" s="547" t="s">
        <v>710</v>
      </c>
      <c r="H78" s="547" t="s">
        <v>436</v>
      </c>
      <c r="I78" s="547" t="s">
        <v>711</v>
      </c>
      <c r="J78" s="547" t="s">
        <v>712</v>
      </c>
      <c r="K78" s="547" t="s">
        <v>713</v>
      </c>
      <c r="L78" s="550">
        <v>0</v>
      </c>
      <c r="M78" s="550">
        <v>0</v>
      </c>
      <c r="N78" s="547">
        <v>5</v>
      </c>
      <c r="O78" s="551">
        <v>2</v>
      </c>
      <c r="P78" s="550">
        <v>0</v>
      </c>
      <c r="Q78" s="552"/>
      <c r="R78" s="547">
        <v>2</v>
      </c>
      <c r="S78" s="552">
        <v>0.4</v>
      </c>
      <c r="T78" s="551">
        <v>1.5</v>
      </c>
      <c r="U78" s="553">
        <v>0.75</v>
      </c>
    </row>
    <row r="79" spans="1:21" ht="14.4" customHeight="1" x14ac:dyDescent="0.3">
      <c r="A79" s="546">
        <v>19</v>
      </c>
      <c r="B79" s="547" t="s">
        <v>435</v>
      </c>
      <c r="C79" s="547" t="s">
        <v>565</v>
      </c>
      <c r="D79" s="548" t="s">
        <v>791</v>
      </c>
      <c r="E79" s="549" t="s">
        <v>575</v>
      </c>
      <c r="F79" s="547" t="s">
        <v>564</v>
      </c>
      <c r="G79" s="547" t="s">
        <v>784</v>
      </c>
      <c r="H79" s="547" t="s">
        <v>436</v>
      </c>
      <c r="I79" s="547" t="s">
        <v>785</v>
      </c>
      <c r="J79" s="547" t="s">
        <v>786</v>
      </c>
      <c r="K79" s="547" t="s">
        <v>787</v>
      </c>
      <c r="L79" s="550">
        <v>0</v>
      </c>
      <c r="M79" s="550">
        <v>0</v>
      </c>
      <c r="N79" s="547">
        <v>1</v>
      </c>
      <c r="O79" s="551">
        <v>0.5</v>
      </c>
      <c r="P79" s="550"/>
      <c r="Q79" s="552"/>
      <c r="R79" s="547"/>
      <c r="S79" s="552">
        <v>0</v>
      </c>
      <c r="T79" s="551"/>
      <c r="U79" s="553">
        <v>0</v>
      </c>
    </row>
    <row r="80" spans="1:21" ht="14.4" customHeight="1" thickBot="1" x14ac:dyDescent="0.35">
      <c r="A80" s="554">
        <v>19</v>
      </c>
      <c r="B80" s="555" t="s">
        <v>435</v>
      </c>
      <c r="C80" s="555" t="s">
        <v>565</v>
      </c>
      <c r="D80" s="556" t="s">
        <v>791</v>
      </c>
      <c r="E80" s="557" t="s">
        <v>575</v>
      </c>
      <c r="F80" s="555" t="s">
        <v>564</v>
      </c>
      <c r="G80" s="555" t="s">
        <v>754</v>
      </c>
      <c r="H80" s="555" t="s">
        <v>436</v>
      </c>
      <c r="I80" s="555" t="s">
        <v>788</v>
      </c>
      <c r="J80" s="555" t="s">
        <v>789</v>
      </c>
      <c r="K80" s="555" t="s">
        <v>790</v>
      </c>
      <c r="L80" s="558">
        <v>0</v>
      </c>
      <c r="M80" s="558">
        <v>0</v>
      </c>
      <c r="N80" s="555">
        <v>1</v>
      </c>
      <c r="O80" s="559">
        <v>0.5</v>
      </c>
      <c r="P80" s="558"/>
      <c r="Q80" s="560"/>
      <c r="R80" s="555"/>
      <c r="S80" s="560">
        <v>0</v>
      </c>
      <c r="T80" s="559"/>
      <c r="U80" s="56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793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2" t="s">
        <v>167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71" t="s">
        <v>573</v>
      </c>
      <c r="B5" s="116">
        <v>542.41</v>
      </c>
      <c r="C5" s="545">
        <v>0.6097303252059938</v>
      </c>
      <c r="D5" s="116">
        <v>347.18</v>
      </c>
      <c r="E5" s="545">
        <v>0.39026967479400626</v>
      </c>
      <c r="F5" s="563">
        <v>889.58999999999992</v>
      </c>
    </row>
    <row r="6" spans="1:6" ht="14.4" customHeight="1" x14ac:dyDescent="0.3">
      <c r="A6" s="572" t="s">
        <v>574</v>
      </c>
      <c r="B6" s="564">
        <v>406.72</v>
      </c>
      <c r="C6" s="552">
        <v>0.39618157023183331</v>
      </c>
      <c r="D6" s="564">
        <v>619.88</v>
      </c>
      <c r="E6" s="552">
        <v>0.6038184297681668</v>
      </c>
      <c r="F6" s="565">
        <v>1026.5999999999999</v>
      </c>
    </row>
    <row r="7" spans="1:6" ht="14.4" customHeight="1" x14ac:dyDescent="0.3">
      <c r="A7" s="572" t="s">
        <v>570</v>
      </c>
      <c r="B7" s="564">
        <v>189.43</v>
      </c>
      <c r="C7" s="552">
        <v>0.79659377628259043</v>
      </c>
      <c r="D7" s="564">
        <v>48.37</v>
      </c>
      <c r="E7" s="552">
        <v>0.20340622371740957</v>
      </c>
      <c r="F7" s="565">
        <v>237.8</v>
      </c>
    </row>
    <row r="8" spans="1:6" ht="14.4" customHeight="1" x14ac:dyDescent="0.3">
      <c r="A8" s="572" t="s">
        <v>575</v>
      </c>
      <c r="B8" s="564"/>
      <c r="C8" s="552">
        <v>0</v>
      </c>
      <c r="D8" s="564">
        <v>111.72</v>
      </c>
      <c r="E8" s="552">
        <v>1</v>
      </c>
      <c r="F8" s="565">
        <v>111.72</v>
      </c>
    </row>
    <row r="9" spans="1:6" ht="14.4" customHeight="1" x14ac:dyDescent="0.3">
      <c r="A9" s="572" t="s">
        <v>571</v>
      </c>
      <c r="B9" s="564"/>
      <c r="C9" s="552">
        <v>0</v>
      </c>
      <c r="D9" s="564">
        <v>715.71</v>
      </c>
      <c r="E9" s="552">
        <v>1</v>
      </c>
      <c r="F9" s="565">
        <v>715.71</v>
      </c>
    </row>
    <row r="10" spans="1:6" ht="14.4" customHeight="1" thickBot="1" x14ac:dyDescent="0.35">
      <c r="A10" s="573" t="s">
        <v>572</v>
      </c>
      <c r="B10" s="568"/>
      <c r="C10" s="569">
        <v>0</v>
      </c>
      <c r="D10" s="568">
        <v>480.15000000000003</v>
      </c>
      <c r="E10" s="569">
        <v>1</v>
      </c>
      <c r="F10" s="570">
        <v>480.15000000000003</v>
      </c>
    </row>
    <row r="11" spans="1:6" ht="14.4" customHeight="1" thickBot="1" x14ac:dyDescent="0.35">
      <c r="A11" s="486" t="s">
        <v>3</v>
      </c>
      <c r="B11" s="487">
        <v>1138.56</v>
      </c>
      <c r="C11" s="488">
        <v>0.32891433655826691</v>
      </c>
      <c r="D11" s="487">
        <v>2323.0100000000002</v>
      </c>
      <c r="E11" s="488">
        <v>0.67108566344173326</v>
      </c>
      <c r="F11" s="489">
        <v>3461.5699999999997</v>
      </c>
    </row>
    <row r="12" spans="1:6" ht="14.4" customHeight="1" thickBot="1" x14ac:dyDescent="0.35"/>
    <row r="13" spans="1:6" ht="14.4" customHeight="1" x14ac:dyDescent="0.3">
      <c r="A13" s="571" t="s">
        <v>794</v>
      </c>
      <c r="B13" s="116">
        <v>406.72</v>
      </c>
      <c r="C13" s="545">
        <v>0.4</v>
      </c>
      <c r="D13" s="116">
        <v>610.08000000000004</v>
      </c>
      <c r="E13" s="545">
        <v>0.6</v>
      </c>
      <c r="F13" s="563">
        <v>1016.8000000000001</v>
      </c>
    </row>
    <row r="14" spans="1:6" ht="14.4" customHeight="1" x14ac:dyDescent="0.3">
      <c r="A14" s="572" t="s">
        <v>795</v>
      </c>
      <c r="B14" s="564">
        <v>300.33</v>
      </c>
      <c r="C14" s="552">
        <v>1</v>
      </c>
      <c r="D14" s="564"/>
      <c r="E14" s="552">
        <v>0</v>
      </c>
      <c r="F14" s="565">
        <v>300.33</v>
      </c>
    </row>
    <row r="15" spans="1:6" ht="14.4" customHeight="1" x14ac:dyDescent="0.3">
      <c r="A15" s="572" t="s">
        <v>796</v>
      </c>
      <c r="B15" s="564">
        <v>242.08</v>
      </c>
      <c r="C15" s="552">
        <v>1</v>
      </c>
      <c r="D15" s="564"/>
      <c r="E15" s="552">
        <v>0</v>
      </c>
      <c r="F15" s="565">
        <v>242.08</v>
      </c>
    </row>
    <row r="16" spans="1:6" ht="14.4" customHeight="1" x14ac:dyDescent="0.3">
      <c r="A16" s="572" t="s">
        <v>797</v>
      </c>
      <c r="B16" s="564">
        <v>189.43</v>
      </c>
      <c r="C16" s="552">
        <v>0.35714555052790342</v>
      </c>
      <c r="D16" s="564">
        <v>340.97</v>
      </c>
      <c r="E16" s="552">
        <v>0.64285444947209647</v>
      </c>
      <c r="F16" s="565">
        <v>530.40000000000009</v>
      </c>
    </row>
    <row r="17" spans="1:6" ht="14.4" customHeight="1" x14ac:dyDescent="0.3">
      <c r="A17" s="572" t="s">
        <v>798</v>
      </c>
      <c r="B17" s="564"/>
      <c r="C17" s="552">
        <v>0</v>
      </c>
      <c r="D17" s="564">
        <v>111.47999999999999</v>
      </c>
      <c r="E17" s="552">
        <v>1</v>
      </c>
      <c r="F17" s="565">
        <v>111.47999999999999</v>
      </c>
    </row>
    <row r="18" spans="1:6" ht="14.4" customHeight="1" x14ac:dyDescent="0.3">
      <c r="A18" s="572" t="s">
        <v>799</v>
      </c>
      <c r="B18" s="564"/>
      <c r="C18" s="552">
        <v>0</v>
      </c>
      <c r="D18" s="564">
        <v>223.44</v>
      </c>
      <c r="E18" s="552">
        <v>1</v>
      </c>
      <c r="F18" s="565">
        <v>223.44</v>
      </c>
    </row>
    <row r="19" spans="1:6" ht="14.4" customHeight="1" x14ac:dyDescent="0.3">
      <c r="A19" s="572" t="s">
        <v>800</v>
      </c>
      <c r="B19" s="564"/>
      <c r="C19" s="552">
        <v>0</v>
      </c>
      <c r="D19" s="564">
        <v>48.37</v>
      </c>
      <c r="E19" s="552">
        <v>1</v>
      </c>
      <c r="F19" s="565">
        <v>48.37</v>
      </c>
    </row>
    <row r="20" spans="1:6" ht="14.4" customHeight="1" x14ac:dyDescent="0.3">
      <c r="A20" s="572" t="s">
        <v>801</v>
      </c>
      <c r="B20" s="564"/>
      <c r="C20" s="552"/>
      <c r="D20" s="564">
        <v>0</v>
      </c>
      <c r="E20" s="552"/>
      <c r="F20" s="565">
        <v>0</v>
      </c>
    </row>
    <row r="21" spans="1:6" ht="14.4" customHeight="1" x14ac:dyDescent="0.3">
      <c r="A21" s="572" t="s">
        <v>802</v>
      </c>
      <c r="B21" s="564"/>
      <c r="C21" s="552">
        <v>0</v>
      </c>
      <c r="D21" s="564">
        <v>300.68</v>
      </c>
      <c r="E21" s="552">
        <v>1</v>
      </c>
      <c r="F21" s="565">
        <v>300.68</v>
      </c>
    </row>
    <row r="22" spans="1:6" ht="14.4" customHeight="1" x14ac:dyDescent="0.3">
      <c r="A22" s="572" t="s">
        <v>803</v>
      </c>
      <c r="B22" s="564"/>
      <c r="C22" s="552">
        <v>0</v>
      </c>
      <c r="D22" s="564">
        <v>77.790000000000006</v>
      </c>
      <c r="E22" s="552">
        <v>1</v>
      </c>
      <c r="F22" s="565">
        <v>77.790000000000006</v>
      </c>
    </row>
    <row r="23" spans="1:6" ht="14.4" customHeight="1" x14ac:dyDescent="0.3">
      <c r="A23" s="572" t="s">
        <v>804</v>
      </c>
      <c r="B23" s="564"/>
      <c r="C23" s="552"/>
      <c r="D23" s="564">
        <v>0</v>
      </c>
      <c r="E23" s="552"/>
      <c r="F23" s="565">
        <v>0</v>
      </c>
    </row>
    <row r="24" spans="1:6" ht="14.4" customHeight="1" x14ac:dyDescent="0.3">
      <c r="A24" s="572" t="s">
        <v>805</v>
      </c>
      <c r="B24" s="564"/>
      <c r="C24" s="552">
        <v>0</v>
      </c>
      <c r="D24" s="564">
        <v>235.46</v>
      </c>
      <c r="E24" s="552">
        <v>1</v>
      </c>
      <c r="F24" s="565">
        <v>235.46</v>
      </c>
    </row>
    <row r="25" spans="1:6" ht="14.4" customHeight="1" thickBot="1" x14ac:dyDescent="0.35">
      <c r="A25" s="573" t="s">
        <v>806</v>
      </c>
      <c r="B25" s="568"/>
      <c r="C25" s="569">
        <v>0</v>
      </c>
      <c r="D25" s="568">
        <v>374.74</v>
      </c>
      <c r="E25" s="569">
        <v>1</v>
      </c>
      <c r="F25" s="570">
        <v>374.74</v>
      </c>
    </row>
    <row r="26" spans="1:6" ht="14.4" customHeight="1" thickBot="1" x14ac:dyDescent="0.35">
      <c r="A26" s="486" t="s">
        <v>3</v>
      </c>
      <c r="B26" s="487">
        <v>1138.56</v>
      </c>
      <c r="C26" s="488">
        <v>0.32891433655826691</v>
      </c>
      <c r="D26" s="487">
        <v>2323.0100000000002</v>
      </c>
      <c r="E26" s="488">
        <v>0.67108566344173326</v>
      </c>
      <c r="F26" s="489">
        <v>3461.5699999999997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{A2EAEBFA-DC0E-457F-ACBB-251D6EDC774F}</x14:id>
        </ext>
      </extLst>
    </cfRule>
  </conditionalFormatting>
  <conditionalFormatting sqref="F13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{CC0AFE5E-F695-44B6-9BB3-E2ABDF9A8002}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EAEBFA-DC0E-457F-ACBB-251D6EDC77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CC0AFE5E-F695-44B6-9BB3-E2ABDF9A800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820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8</v>
      </c>
      <c r="G3" s="43">
        <f>SUBTOTAL(9,G6:G1048576)</f>
        <v>1138.56</v>
      </c>
      <c r="H3" s="44">
        <f>IF(M3=0,0,G3/M3)</f>
        <v>0.32891433655826696</v>
      </c>
      <c r="I3" s="43">
        <f>SUBTOTAL(9,I6:I1048576)</f>
        <v>23</v>
      </c>
      <c r="J3" s="43">
        <f>SUBTOTAL(9,J6:J1048576)</f>
        <v>2323.0099999999998</v>
      </c>
      <c r="K3" s="44">
        <f>IF(M3=0,0,J3/M3)</f>
        <v>0.67108566344173315</v>
      </c>
      <c r="L3" s="43">
        <f>SUBTOTAL(9,L6:L1048576)</f>
        <v>31</v>
      </c>
      <c r="M3" s="45">
        <f>SUBTOTAL(9,M6:M1048576)</f>
        <v>3461.5699999999993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136</v>
      </c>
      <c r="B5" s="574" t="s">
        <v>132</v>
      </c>
      <c r="C5" s="574" t="s">
        <v>71</v>
      </c>
      <c r="D5" s="574" t="s">
        <v>133</v>
      </c>
      <c r="E5" s="574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x14ac:dyDescent="0.3">
      <c r="A6" s="539" t="s">
        <v>570</v>
      </c>
      <c r="B6" s="540" t="s">
        <v>807</v>
      </c>
      <c r="C6" s="540" t="s">
        <v>597</v>
      </c>
      <c r="D6" s="540" t="s">
        <v>598</v>
      </c>
      <c r="E6" s="540" t="s">
        <v>599</v>
      </c>
      <c r="F6" s="116"/>
      <c r="G6" s="116"/>
      <c r="H6" s="545">
        <v>0</v>
      </c>
      <c r="I6" s="116">
        <v>1</v>
      </c>
      <c r="J6" s="116">
        <v>48.37</v>
      </c>
      <c r="K6" s="545">
        <v>1</v>
      </c>
      <c r="L6" s="116">
        <v>1</v>
      </c>
      <c r="M6" s="563">
        <v>48.37</v>
      </c>
    </row>
    <row r="7" spans="1:13" ht="14.4" customHeight="1" x14ac:dyDescent="0.3">
      <c r="A7" s="546" t="s">
        <v>570</v>
      </c>
      <c r="B7" s="547" t="s">
        <v>808</v>
      </c>
      <c r="C7" s="547" t="s">
        <v>585</v>
      </c>
      <c r="D7" s="547" t="s">
        <v>586</v>
      </c>
      <c r="E7" s="547" t="s">
        <v>587</v>
      </c>
      <c r="F7" s="564">
        <v>1</v>
      </c>
      <c r="G7" s="564">
        <v>189.43</v>
      </c>
      <c r="H7" s="552">
        <v>1</v>
      </c>
      <c r="I7" s="564"/>
      <c r="J7" s="564"/>
      <c r="K7" s="552">
        <v>0</v>
      </c>
      <c r="L7" s="564">
        <v>1</v>
      </c>
      <c r="M7" s="565">
        <v>189.43</v>
      </c>
    </row>
    <row r="8" spans="1:13" ht="14.4" customHeight="1" x14ac:dyDescent="0.3">
      <c r="A8" s="546" t="s">
        <v>571</v>
      </c>
      <c r="B8" s="547" t="s">
        <v>809</v>
      </c>
      <c r="C8" s="547" t="s">
        <v>631</v>
      </c>
      <c r="D8" s="547" t="s">
        <v>632</v>
      </c>
      <c r="E8" s="547" t="s">
        <v>633</v>
      </c>
      <c r="F8" s="564"/>
      <c r="G8" s="564"/>
      <c r="H8" s="552"/>
      <c r="I8" s="564">
        <v>2</v>
      </c>
      <c r="J8" s="564">
        <v>0</v>
      </c>
      <c r="K8" s="552"/>
      <c r="L8" s="564">
        <v>2</v>
      </c>
      <c r="M8" s="565">
        <v>0</v>
      </c>
    </row>
    <row r="9" spans="1:13" ht="14.4" customHeight="1" x14ac:dyDescent="0.3">
      <c r="A9" s="546" t="s">
        <v>571</v>
      </c>
      <c r="B9" s="547" t="s">
        <v>810</v>
      </c>
      <c r="C9" s="547" t="s">
        <v>635</v>
      </c>
      <c r="D9" s="547" t="s">
        <v>636</v>
      </c>
      <c r="E9" s="547" t="s">
        <v>623</v>
      </c>
      <c r="F9" s="564"/>
      <c r="G9" s="564"/>
      <c r="H9" s="552">
        <v>0</v>
      </c>
      <c r="I9" s="564">
        <v>1</v>
      </c>
      <c r="J9" s="564">
        <v>374.74</v>
      </c>
      <c r="K9" s="552">
        <v>1</v>
      </c>
      <c r="L9" s="564">
        <v>1</v>
      </c>
      <c r="M9" s="565">
        <v>374.74</v>
      </c>
    </row>
    <row r="10" spans="1:13" ht="14.4" customHeight="1" x14ac:dyDescent="0.3">
      <c r="A10" s="546" t="s">
        <v>571</v>
      </c>
      <c r="B10" s="547" t="s">
        <v>808</v>
      </c>
      <c r="C10" s="547" t="s">
        <v>621</v>
      </c>
      <c r="D10" s="547" t="s">
        <v>622</v>
      </c>
      <c r="E10" s="547" t="s">
        <v>623</v>
      </c>
      <c r="F10" s="564"/>
      <c r="G10" s="564"/>
      <c r="H10" s="552">
        <v>0</v>
      </c>
      <c r="I10" s="564">
        <v>1</v>
      </c>
      <c r="J10" s="564">
        <v>340.97</v>
      </c>
      <c r="K10" s="552">
        <v>1</v>
      </c>
      <c r="L10" s="564">
        <v>1</v>
      </c>
      <c r="M10" s="565">
        <v>340.97</v>
      </c>
    </row>
    <row r="11" spans="1:13" ht="14.4" customHeight="1" x14ac:dyDescent="0.3">
      <c r="A11" s="546" t="s">
        <v>572</v>
      </c>
      <c r="B11" s="547" t="s">
        <v>811</v>
      </c>
      <c r="C11" s="547" t="s">
        <v>695</v>
      </c>
      <c r="D11" s="547" t="s">
        <v>696</v>
      </c>
      <c r="E11" s="547" t="s">
        <v>697</v>
      </c>
      <c r="F11" s="564"/>
      <c r="G11" s="564"/>
      <c r="H11" s="552">
        <v>0</v>
      </c>
      <c r="I11" s="564">
        <v>1</v>
      </c>
      <c r="J11" s="564">
        <v>101.68</v>
      </c>
      <c r="K11" s="552">
        <v>1</v>
      </c>
      <c r="L11" s="564">
        <v>1</v>
      </c>
      <c r="M11" s="565">
        <v>101.68</v>
      </c>
    </row>
    <row r="12" spans="1:13" ht="14.4" customHeight="1" x14ac:dyDescent="0.3">
      <c r="A12" s="546" t="s">
        <v>572</v>
      </c>
      <c r="B12" s="547" t="s">
        <v>809</v>
      </c>
      <c r="C12" s="547" t="s">
        <v>683</v>
      </c>
      <c r="D12" s="547" t="s">
        <v>684</v>
      </c>
      <c r="E12" s="547" t="s">
        <v>685</v>
      </c>
      <c r="F12" s="564"/>
      <c r="G12" s="564"/>
      <c r="H12" s="552"/>
      <c r="I12" s="564">
        <v>1</v>
      </c>
      <c r="J12" s="564">
        <v>0</v>
      </c>
      <c r="K12" s="552"/>
      <c r="L12" s="564">
        <v>1</v>
      </c>
      <c r="M12" s="565">
        <v>0</v>
      </c>
    </row>
    <row r="13" spans="1:13" ht="14.4" customHeight="1" x14ac:dyDescent="0.3">
      <c r="A13" s="546" t="s">
        <v>572</v>
      </c>
      <c r="B13" s="547" t="s">
        <v>812</v>
      </c>
      <c r="C13" s="547" t="s">
        <v>687</v>
      </c>
      <c r="D13" s="547" t="s">
        <v>688</v>
      </c>
      <c r="E13" s="547" t="s">
        <v>689</v>
      </c>
      <c r="F13" s="564"/>
      <c r="G13" s="564"/>
      <c r="H13" s="552">
        <v>0</v>
      </c>
      <c r="I13" s="564">
        <v>1</v>
      </c>
      <c r="J13" s="564">
        <v>77.790000000000006</v>
      </c>
      <c r="K13" s="552">
        <v>1</v>
      </c>
      <c r="L13" s="564">
        <v>1</v>
      </c>
      <c r="M13" s="565">
        <v>77.790000000000006</v>
      </c>
    </row>
    <row r="14" spans="1:13" ht="14.4" customHeight="1" x14ac:dyDescent="0.3">
      <c r="A14" s="546" t="s">
        <v>572</v>
      </c>
      <c r="B14" s="547" t="s">
        <v>813</v>
      </c>
      <c r="C14" s="547" t="s">
        <v>719</v>
      </c>
      <c r="D14" s="547" t="s">
        <v>720</v>
      </c>
      <c r="E14" s="547" t="s">
        <v>721</v>
      </c>
      <c r="F14" s="564"/>
      <c r="G14" s="564"/>
      <c r="H14" s="552">
        <v>0</v>
      </c>
      <c r="I14" s="564">
        <v>1</v>
      </c>
      <c r="J14" s="564">
        <v>300.68</v>
      </c>
      <c r="K14" s="552">
        <v>1</v>
      </c>
      <c r="L14" s="564">
        <v>1</v>
      </c>
      <c r="M14" s="565">
        <v>300.68</v>
      </c>
    </row>
    <row r="15" spans="1:13" ht="14.4" customHeight="1" x14ac:dyDescent="0.3">
      <c r="A15" s="546" t="s">
        <v>572</v>
      </c>
      <c r="B15" s="547" t="s">
        <v>814</v>
      </c>
      <c r="C15" s="547" t="s">
        <v>678</v>
      </c>
      <c r="D15" s="547" t="s">
        <v>679</v>
      </c>
      <c r="E15" s="547" t="s">
        <v>680</v>
      </c>
      <c r="F15" s="564"/>
      <c r="G15" s="564"/>
      <c r="H15" s="552"/>
      <c r="I15" s="564">
        <v>1</v>
      </c>
      <c r="J15" s="564">
        <v>0</v>
      </c>
      <c r="K15" s="552"/>
      <c r="L15" s="564">
        <v>1</v>
      </c>
      <c r="M15" s="565">
        <v>0</v>
      </c>
    </row>
    <row r="16" spans="1:13" ht="14.4" customHeight="1" x14ac:dyDescent="0.3">
      <c r="A16" s="546" t="s">
        <v>572</v>
      </c>
      <c r="B16" s="547" t="s">
        <v>814</v>
      </c>
      <c r="C16" s="547" t="s">
        <v>681</v>
      </c>
      <c r="D16" s="547" t="s">
        <v>679</v>
      </c>
      <c r="E16" s="547" t="s">
        <v>682</v>
      </c>
      <c r="F16" s="564"/>
      <c r="G16" s="564"/>
      <c r="H16" s="552"/>
      <c r="I16" s="564">
        <v>1</v>
      </c>
      <c r="J16" s="564">
        <v>0</v>
      </c>
      <c r="K16" s="552"/>
      <c r="L16" s="564">
        <v>1</v>
      </c>
      <c r="M16" s="565">
        <v>0</v>
      </c>
    </row>
    <row r="17" spans="1:13" ht="14.4" customHeight="1" x14ac:dyDescent="0.3">
      <c r="A17" s="546" t="s">
        <v>573</v>
      </c>
      <c r="B17" s="547" t="s">
        <v>815</v>
      </c>
      <c r="C17" s="547" t="s">
        <v>743</v>
      </c>
      <c r="D17" s="547" t="s">
        <v>744</v>
      </c>
      <c r="E17" s="547" t="s">
        <v>745</v>
      </c>
      <c r="F17" s="564">
        <v>1</v>
      </c>
      <c r="G17" s="564">
        <v>300.33</v>
      </c>
      <c r="H17" s="552">
        <v>1</v>
      </c>
      <c r="I17" s="564"/>
      <c r="J17" s="564"/>
      <c r="K17" s="552">
        <v>0</v>
      </c>
      <c r="L17" s="564">
        <v>1</v>
      </c>
      <c r="M17" s="565">
        <v>300.33</v>
      </c>
    </row>
    <row r="18" spans="1:13" ht="14.4" customHeight="1" x14ac:dyDescent="0.3">
      <c r="A18" s="546" t="s">
        <v>573</v>
      </c>
      <c r="B18" s="547" t="s">
        <v>816</v>
      </c>
      <c r="C18" s="547" t="s">
        <v>747</v>
      </c>
      <c r="D18" s="547" t="s">
        <v>748</v>
      </c>
      <c r="E18" s="547" t="s">
        <v>749</v>
      </c>
      <c r="F18" s="564">
        <v>2</v>
      </c>
      <c r="G18" s="564">
        <v>242.08</v>
      </c>
      <c r="H18" s="552">
        <v>1</v>
      </c>
      <c r="I18" s="564"/>
      <c r="J18" s="564"/>
      <c r="K18" s="552">
        <v>0</v>
      </c>
      <c r="L18" s="564">
        <v>2</v>
      </c>
      <c r="M18" s="565">
        <v>242.08</v>
      </c>
    </row>
    <row r="19" spans="1:13" ht="14.4" customHeight="1" x14ac:dyDescent="0.3">
      <c r="A19" s="546" t="s">
        <v>573</v>
      </c>
      <c r="B19" s="547" t="s">
        <v>817</v>
      </c>
      <c r="C19" s="547" t="s">
        <v>727</v>
      </c>
      <c r="D19" s="547" t="s">
        <v>728</v>
      </c>
      <c r="E19" s="547" t="s">
        <v>729</v>
      </c>
      <c r="F19" s="564"/>
      <c r="G19" s="564"/>
      <c r="H19" s="552">
        <v>0</v>
      </c>
      <c r="I19" s="564">
        <v>2</v>
      </c>
      <c r="J19" s="564">
        <v>235.46</v>
      </c>
      <c r="K19" s="552">
        <v>1</v>
      </c>
      <c r="L19" s="564">
        <v>2</v>
      </c>
      <c r="M19" s="565">
        <v>235.46</v>
      </c>
    </row>
    <row r="20" spans="1:13" ht="14.4" customHeight="1" x14ac:dyDescent="0.3">
      <c r="A20" s="546" t="s">
        <v>573</v>
      </c>
      <c r="B20" s="547" t="s">
        <v>818</v>
      </c>
      <c r="C20" s="547" t="s">
        <v>739</v>
      </c>
      <c r="D20" s="547" t="s">
        <v>740</v>
      </c>
      <c r="E20" s="547" t="s">
        <v>741</v>
      </c>
      <c r="F20" s="564"/>
      <c r="G20" s="564"/>
      <c r="H20" s="552">
        <v>0</v>
      </c>
      <c r="I20" s="564">
        <v>1</v>
      </c>
      <c r="J20" s="564">
        <v>111.72</v>
      </c>
      <c r="K20" s="552">
        <v>1</v>
      </c>
      <c r="L20" s="564">
        <v>1</v>
      </c>
      <c r="M20" s="565">
        <v>111.72</v>
      </c>
    </row>
    <row r="21" spans="1:13" ht="14.4" customHeight="1" x14ac:dyDescent="0.3">
      <c r="A21" s="546" t="s">
        <v>574</v>
      </c>
      <c r="B21" s="547" t="s">
        <v>811</v>
      </c>
      <c r="C21" s="547" t="s">
        <v>759</v>
      </c>
      <c r="D21" s="547" t="s">
        <v>760</v>
      </c>
      <c r="E21" s="547" t="s">
        <v>697</v>
      </c>
      <c r="F21" s="564">
        <v>4</v>
      </c>
      <c r="G21" s="564">
        <v>406.72</v>
      </c>
      <c r="H21" s="552">
        <v>1</v>
      </c>
      <c r="I21" s="564"/>
      <c r="J21" s="564"/>
      <c r="K21" s="552">
        <v>0</v>
      </c>
      <c r="L21" s="564">
        <v>4</v>
      </c>
      <c r="M21" s="565">
        <v>406.72</v>
      </c>
    </row>
    <row r="22" spans="1:13" ht="14.4" customHeight="1" x14ac:dyDescent="0.3">
      <c r="A22" s="546" t="s">
        <v>574</v>
      </c>
      <c r="B22" s="547" t="s">
        <v>811</v>
      </c>
      <c r="C22" s="547" t="s">
        <v>761</v>
      </c>
      <c r="D22" s="547" t="s">
        <v>762</v>
      </c>
      <c r="E22" s="547" t="s">
        <v>697</v>
      </c>
      <c r="F22" s="564"/>
      <c r="G22" s="564"/>
      <c r="H22" s="552">
        <v>0</v>
      </c>
      <c r="I22" s="564">
        <v>5</v>
      </c>
      <c r="J22" s="564">
        <v>508.40000000000003</v>
      </c>
      <c r="K22" s="552">
        <v>1</v>
      </c>
      <c r="L22" s="564">
        <v>5</v>
      </c>
      <c r="M22" s="565">
        <v>508.40000000000003</v>
      </c>
    </row>
    <row r="23" spans="1:13" ht="14.4" customHeight="1" x14ac:dyDescent="0.3">
      <c r="A23" s="546" t="s">
        <v>574</v>
      </c>
      <c r="B23" s="547" t="s">
        <v>819</v>
      </c>
      <c r="C23" s="547" t="s">
        <v>764</v>
      </c>
      <c r="D23" s="547" t="s">
        <v>765</v>
      </c>
      <c r="E23" s="547" t="s">
        <v>766</v>
      </c>
      <c r="F23" s="564"/>
      <c r="G23" s="564"/>
      <c r="H23" s="552">
        <v>0</v>
      </c>
      <c r="I23" s="564">
        <v>3</v>
      </c>
      <c r="J23" s="564">
        <v>111.47999999999999</v>
      </c>
      <c r="K23" s="552">
        <v>1</v>
      </c>
      <c r="L23" s="564">
        <v>3</v>
      </c>
      <c r="M23" s="565">
        <v>111.47999999999999</v>
      </c>
    </row>
    <row r="24" spans="1:13" ht="14.4" customHeight="1" thickBot="1" x14ac:dyDescent="0.35">
      <c r="A24" s="554" t="s">
        <v>575</v>
      </c>
      <c r="B24" s="555" t="s">
        <v>818</v>
      </c>
      <c r="C24" s="555" t="s">
        <v>739</v>
      </c>
      <c r="D24" s="555" t="s">
        <v>740</v>
      </c>
      <c r="E24" s="555" t="s">
        <v>741</v>
      </c>
      <c r="F24" s="566"/>
      <c r="G24" s="566"/>
      <c r="H24" s="560">
        <v>0</v>
      </c>
      <c r="I24" s="566">
        <v>1</v>
      </c>
      <c r="J24" s="566">
        <v>111.72</v>
      </c>
      <c r="K24" s="560">
        <v>1</v>
      </c>
      <c r="L24" s="566">
        <v>1</v>
      </c>
      <c r="M24" s="567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434</v>
      </c>
      <c r="B5" s="447" t="s">
        <v>435</v>
      </c>
      <c r="C5" s="448" t="s">
        <v>436</v>
      </c>
      <c r="D5" s="448" t="s">
        <v>436</v>
      </c>
      <c r="E5" s="448"/>
      <c r="F5" s="448" t="s">
        <v>436</v>
      </c>
      <c r="G5" s="448" t="s">
        <v>436</v>
      </c>
      <c r="H5" s="448" t="s">
        <v>436</v>
      </c>
      <c r="I5" s="449" t="s">
        <v>436</v>
      </c>
      <c r="J5" s="450" t="s">
        <v>69</v>
      </c>
    </row>
    <row r="6" spans="1:10" ht="14.4" customHeight="1" x14ac:dyDescent="0.3">
      <c r="A6" s="446" t="s">
        <v>434</v>
      </c>
      <c r="B6" s="447" t="s">
        <v>295</v>
      </c>
      <c r="C6" s="448">
        <v>1.904329999999</v>
      </c>
      <c r="D6" s="448">
        <v>6.5085899999999999</v>
      </c>
      <c r="E6" s="448"/>
      <c r="F6" s="448">
        <v>6.5766200000000001</v>
      </c>
      <c r="G6" s="448">
        <v>7.4596414317058333</v>
      </c>
      <c r="H6" s="448">
        <v>-0.88302143170583314</v>
      </c>
      <c r="I6" s="449">
        <v>0.88162682619667043</v>
      </c>
      <c r="J6" s="450" t="s">
        <v>1</v>
      </c>
    </row>
    <row r="7" spans="1:10" ht="14.4" customHeight="1" x14ac:dyDescent="0.3">
      <c r="A7" s="446" t="s">
        <v>434</v>
      </c>
      <c r="B7" s="447" t="s">
        <v>296</v>
      </c>
      <c r="C7" s="448">
        <v>0.60865000000000002</v>
      </c>
      <c r="D7" s="448">
        <v>0.61673</v>
      </c>
      <c r="E7" s="448"/>
      <c r="F7" s="448">
        <v>0.63988999999999996</v>
      </c>
      <c r="G7" s="448">
        <v>0.83333330708499997</v>
      </c>
      <c r="H7" s="448">
        <v>-0.19344330708500002</v>
      </c>
      <c r="I7" s="449">
        <v>0.76786802418630695</v>
      </c>
      <c r="J7" s="450" t="s">
        <v>1</v>
      </c>
    </row>
    <row r="8" spans="1:10" ht="14.4" customHeight="1" x14ac:dyDescent="0.3">
      <c r="A8" s="446" t="s">
        <v>434</v>
      </c>
      <c r="B8" s="447" t="s">
        <v>297</v>
      </c>
      <c r="C8" s="448">
        <v>8.884239999999</v>
      </c>
      <c r="D8" s="448">
        <v>6.5369500000000009</v>
      </c>
      <c r="E8" s="448"/>
      <c r="F8" s="448">
        <v>7.7681800000000001</v>
      </c>
      <c r="G8" s="448">
        <v>10.41666633856625</v>
      </c>
      <c r="H8" s="448">
        <v>-2.6484863385662498</v>
      </c>
      <c r="I8" s="449">
        <v>0.74574530348921708</v>
      </c>
      <c r="J8" s="450" t="s">
        <v>1</v>
      </c>
    </row>
    <row r="9" spans="1:10" ht="14.4" customHeight="1" x14ac:dyDescent="0.3">
      <c r="A9" s="446" t="s">
        <v>434</v>
      </c>
      <c r="B9" s="447" t="s">
        <v>298</v>
      </c>
      <c r="C9" s="448">
        <v>13.604000000000001</v>
      </c>
      <c r="D9" s="448">
        <v>6.5339999999999989</v>
      </c>
      <c r="E9" s="448"/>
      <c r="F9" s="448">
        <v>6.5340000000000007</v>
      </c>
      <c r="G9" s="448">
        <v>13.333332913365417</v>
      </c>
      <c r="H9" s="448">
        <v>-6.7993329133654168</v>
      </c>
      <c r="I9" s="449">
        <v>0.49005001543539634</v>
      </c>
      <c r="J9" s="450" t="s">
        <v>1</v>
      </c>
    </row>
    <row r="10" spans="1:10" ht="14.4" customHeight="1" x14ac:dyDescent="0.3">
      <c r="A10" s="446" t="s">
        <v>434</v>
      </c>
      <c r="B10" s="447" t="s">
        <v>299</v>
      </c>
      <c r="C10" s="448">
        <v>0.52399999999900004</v>
      </c>
      <c r="D10" s="448">
        <v>0.94599999999999995</v>
      </c>
      <c r="E10" s="448"/>
      <c r="F10" s="448">
        <v>1.9489999999999998</v>
      </c>
      <c r="G10" s="448">
        <v>1.4349999548008332</v>
      </c>
      <c r="H10" s="448">
        <v>0.51400004519916664</v>
      </c>
      <c r="I10" s="449">
        <v>1.3581881960898778</v>
      </c>
      <c r="J10" s="450" t="s">
        <v>1</v>
      </c>
    </row>
    <row r="11" spans="1:10" ht="14.4" customHeight="1" x14ac:dyDescent="0.3">
      <c r="A11" s="446" t="s">
        <v>434</v>
      </c>
      <c r="B11" s="447" t="s">
        <v>300</v>
      </c>
      <c r="C11" s="448">
        <v>0.86499999999900001</v>
      </c>
      <c r="D11" s="448">
        <v>0.60499999999999998</v>
      </c>
      <c r="E11" s="448"/>
      <c r="F11" s="448">
        <v>0.71</v>
      </c>
      <c r="G11" s="448">
        <v>1.2499999606275001</v>
      </c>
      <c r="H11" s="448">
        <v>-0.53999996062750011</v>
      </c>
      <c r="I11" s="449">
        <v>0.56800001789086452</v>
      </c>
      <c r="J11" s="450" t="s">
        <v>1</v>
      </c>
    </row>
    <row r="12" spans="1:10" ht="14.4" customHeight="1" x14ac:dyDescent="0.3">
      <c r="A12" s="446" t="s">
        <v>434</v>
      </c>
      <c r="B12" s="447" t="s">
        <v>438</v>
      </c>
      <c r="C12" s="448">
        <v>26.390219999995999</v>
      </c>
      <c r="D12" s="448">
        <v>21.74727</v>
      </c>
      <c r="E12" s="448"/>
      <c r="F12" s="448">
        <v>24.177689999999998</v>
      </c>
      <c r="G12" s="448">
        <v>34.727973906150829</v>
      </c>
      <c r="H12" s="448">
        <v>-10.550283906150831</v>
      </c>
      <c r="I12" s="449">
        <v>0.69620214716061446</v>
      </c>
      <c r="J12" s="450" t="s">
        <v>439</v>
      </c>
    </row>
    <row r="14" spans="1:10" ht="14.4" customHeight="1" x14ac:dyDescent="0.3">
      <c r="A14" s="446" t="s">
        <v>434</v>
      </c>
      <c r="B14" s="447" t="s">
        <v>435</v>
      </c>
      <c r="C14" s="448" t="s">
        <v>436</v>
      </c>
      <c r="D14" s="448" t="s">
        <v>436</v>
      </c>
      <c r="E14" s="448"/>
      <c r="F14" s="448" t="s">
        <v>436</v>
      </c>
      <c r="G14" s="448" t="s">
        <v>436</v>
      </c>
      <c r="H14" s="448" t="s">
        <v>436</v>
      </c>
      <c r="I14" s="449" t="s">
        <v>436</v>
      </c>
      <c r="J14" s="450" t="s">
        <v>69</v>
      </c>
    </row>
    <row r="15" spans="1:10" ht="14.4" customHeight="1" x14ac:dyDescent="0.3">
      <c r="A15" s="446" t="s">
        <v>440</v>
      </c>
      <c r="B15" s="447" t="s">
        <v>441</v>
      </c>
      <c r="C15" s="448" t="s">
        <v>436</v>
      </c>
      <c r="D15" s="448" t="s">
        <v>436</v>
      </c>
      <c r="E15" s="448"/>
      <c r="F15" s="448" t="s">
        <v>436</v>
      </c>
      <c r="G15" s="448" t="s">
        <v>436</v>
      </c>
      <c r="H15" s="448" t="s">
        <v>436</v>
      </c>
      <c r="I15" s="449" t="s">
        <v>436</v>
      </c>
      <c r="J15" s="450" t="s">
        <v>0</v>
      </c>
    </row>
    <row r="16" spans="1:10" ht="14.4" customHeight="1" x14ac:dyDescent="0.3">
      <c r="A16" s="446" t="s">
        <v>440</v>
      </c>
      <c r="B16" s="447" t="s">
        <v>295</v>
      </c>
      <c r="C16" s="448">
        <v>1.904329999999</v>
      </c>
      <c r="D16" s="448">
        <v>6.5085899999999999</v>
      </c>
      <c r="E16" s="448"/>
      <c r="F16" s="448">
        <v>6.5766200000000001</v>
      </c>
      <c r="G16" s="448">
        <v>7.4596414317058333</v>
      </c>
      <c r="H16" s="448">
        <v>-0.88302143170583314</v>
      </c>
      <c r="I16" s="449">
        <v>0.88162682619667043</v>
      </c>
      <c r="J16" s="450" t="s">
        <v>1</v>
      </c>
    </row>
    <row r="17" spans="1:10" ht="14.4" customHeight="1" x14ac:dyDescent="0.3">
      <c r="A17" s="446" t="s">
        <v>440</v>
      </c>
      <c r="B17" s="447" t="s">
        <v>296</v>
      </c>
      <c r="C17" s="448">
        <v>0.31054000000000004</v>
      </c>
      <c r="D17" s="448">
        <v>0.40006999999999998</v>
      </c>
      <c r="E17" s="448"/>
      <c r="F17" s="448">
        <v>0.28117999999999999</v>
      </c>
      <c r="G17" s="448">
        <v>0.48649296940499998</v>
      </c>
      <c r="H17" s="448">
        <v>-0.20531296940499999</v>
      </c>
      <c r="I17" s="449">
        <v>0.57797340903794392</v>
      </c>
      <c r="J17" s="450" t="s">
        <v>1</v>
      </c>
    </row>
    <row r="18" spans="1:10" ht="14.4" customHeight="1" x14ac:dyDescent="0.3">
      <c r="A18" s="446" t="s">
        <v>440</v>
      </c>
      <c r="B18" s="447" t="s">
        <v>297</v>
      </c>
      <c r="C18" s="448">
        <v>5.0329899999999999</v>
      </c>
      <c r="D18" s="448">
        <v>3.35155</v>
      </c>
      <c r="E18" s="448"/>
      <c r="F18" s="448">
        <v>4.45573</v>
      </c>
      <c r="G18" s="448">
        <v>6.9117612831645836</v>
      </c>
      <c r="H18" s="448">
        <v>-2.4560312831645836</v>
      </c>
      <c r="I18" s="449">
        <v>0.644659127746947</v>
      </c>
      <c r="J18" s="450" t="s">
        <v>1</v>
      </c>
    </row>
    <row r="19" spans="1:10" ht="14.4" customHeight="1" x14ac:dyDescent="0.3">
      <c r="A19" s="446" t="s">
        <v>440</v>
      </c>
      <c r="B19" s="447" t="s">
        <v>298</v>
      </c>
      <c r="C19" s="448">
        <v>13.604000000000001</v>
      </c>
      <c r="D19" s="448">
        <v>6.5339999999999989</v>
      </c>
      <c r="E19" s="448"/>
      <c r="F19" s="448">
        <v>6.5340000000000007</v>
      </c>
      <c r="G19" s="448">
        <v>13.333332913365417</v>
      </c>
      <c r="H19" s="448">
        <v>-6.7993329133654168</v>
      </c>
      <c r="I19" s="449">
        <v>0.49005001543539634</v>
      </c>
      <c r="J19" s="450" t="s">
        <v>1</v>
      </c>
    </row>
    <row r="20" spans="1:10" ht="14.4" customHeight="1" x14ac:dyDescent="0.3">
      <c r="A20" s="446" t="s">
        <v>440</v>
      </c>
      <c r="B20" s="447" t="s">
        <v>299</v>
      </c>
      <c r="C20" s="448">
        <v>0.40699999999900005</v>
      </c>
      <c r="D20" s="448">
        <v>0.53</v>
      </c>
      <c r="E20" s="448"/>
      <c r="F20" s="448">
        <v>1.589</v>
      </c>
      <c r="G20" s="448">
        <v>1.0649999664549998</v>
      </c>
      <c r="H20" s="448">
        <v>0.52400003354500013</v>
      </c>
      <c r="I20" s="449">
        <v>1.4920188263378138</v>
      </c>
      <c r="J20" s="450" t="s">
        <v>1</v>
      </c>
    </row>
    <row r="21" spans="1:10" ht="14.4" customHeight="1" x14ac:dyDescent="0.3">
      <c r="A21" s="446" t="s">
        <v>440</v>
      </c>
      <c r="B21" s="447" t="s">
        <v>300</v>
      </c>
      <c r="C21" s="448">
        <v>0.46400000000000002</v>
      </c>
      <c r="D21" s="448">
        <v>0.38500000000000001</v>
      </c>
      <c r="E21" s="448"/>
      <c r="F21" s="448">
        <v>0.42599999999999993</v>
      </c>
      <c r="G21" s="448">
        <v>0.86423697192583349</v>
      </c>
      <c r="H21" s="448">
        <v>-0.43823697192583355</v>
      </c>
      <c r="I21" s="449">
        <v>0.49292036077873108</v>
      </c>
      <c r="J21" s="450" t="s">
        <v>1</v>
      </c>
    </row>
    <row r="22" spans="1:10" ht="14.4" customHeight="1" x14ac:dyDescent="0.3">
      <c r="A22" s="446" t="s">
        <v>440</v>
      </c>
      <c r="B22" s="447" t="s">
        <v>442</v>
      </c>
      <c r="C22" s="448">
        <v>21.722859999998001</v>
      </c>
      <c r="D22" s="448">
        <v>17.709210000000002</v>
      </c>
      <c r="E22" s="448"/>
      <c r="F22" s="448">
        <v>19.862529999999996</v>
      </c>
      <c r="G22" s="448">
        <v>30.120465536021669</v>
      </c>
      <c r="H22" s="448">
        <v>-10.257935536021673</v>
      </c>
      <c r="I22" s="449">
        <v>0.65943635486795504</v>
      </c>
      <c r="J22" s="450" t="s">
        <v>443</v>
      </c>
    </row>
    <row r="23" spans="1:10" ht="14.4" customHeight="1" x14ac:dyDescent="0.3">
      <c r="A23" s="446" t="s">
        <v>436</v>
      </c>
      <c r="B23" s="447" t="s">
        <v>436</v>
      </c>
      <c r="C23" s="448" t="s">
        <v>436</v>
      </c>
      <c r="D23" s="448" t="s">
        <v>436</v>
      </c>
      <c r="E23" s="448"/>
      <c r="F23" s="448" t="s">
        <v>436</v>
      </c>
      <c r="G23" s="448" t="s">
        <v>436</v>
      </c>
      <c r="H23" s="448" t="s">
        <v>436</v>
      </c>
      <c r="I23" s="449" t="s">
        <v>436</v>
      </c>
      <c r="J23" s="450" t="s">
        <v>444</v>
      </c>
    </row>
    <row r="24" spans="1:10" ht="14.4" customHeight="1" x14ac:dyDescent="0.3">
      <c r="A24" s="446" t="s">
        <v>821</v>
      </c>
      <c r="B24" s="447" t="s">
        <v>822</v>
      </c>
      <c r="C24" s="448" t="s">
        <v>436</v>
      </c>
      <c r="D24" s="448" t="s">
        <v>436</v>
      </c>
      <c r="E24" s="448"/>
      <c r="F24" s="448" t="s">
        <v>436</v>
      </c>
      <c r="G24" s="448" t="s">
        <v>436</v>
      </c>
      <c r="H24" s="448" t="s">
        <v>436</v>
      </c>
      <c r="I24" s="449" t="s">
        <v>436</v>
      </c>
      <c r="J24" s="450" t="s">
        <v>0</v>
      </c>
    </row>
    <row r="25" spans="1:10" ht="14.4" customHeight="1" x14ac:dyDescent="0.3">
      <c r="A25" s="446" t="s">
        <v>821</v>
      </c>
      <c r="B25" s="447" t="s">
        <v>295</v>
      </c>
      <c r="C25" s="448">
        <v>0</v>
      </c>
      <c r="D25" s="448">
        <v>0</v>
      </c>
      <c r="E25" s="448"/>
      <c r="F25" s="448" t="s">
        <v>436</v>
      </c>
      <c r="G25" s="448" t="s">
        <v>436</v>
      </c>
      <c r="H25" s="448" t="s">
        <v>436</v>
      </c>
      <c r="I25" s="449" t="s">
        <v>436</v>
      </c>
      <c r="J25" s="450" t="s">
        <v>1</v>
      </c>
    </row>
    <row r="26" spans="1:10" ht="14.4" customHeight="1" x14ac:dyDescent="0.3">
      <c r="A26" s="446" t="s">
        <v>821</v>
      </c>
      <c r="B26" s="447" t="s">
        <v>296</v>
      </c>
      <c r="C26" s="448">
        <v>0.29810999999999999</v>
      </c>
      <c r="D26" s="448">
        <v>0.21666000000000002</v>
      </c>
      <c r="E26" s="448"/>
      <c r="F26" s="448">
        <v>0.35870999999999997</v>
      </c>
      <c r="G26" s="448">
        <v>0.34684033768</v>
      </c>
      <c r="H26" s="448">
        <v>1.1869662319999974E-2</v>
      </c>
      <c r="I26" s="449">
        <v>1.0342222660703067</v>
      </c>
      <c r="J26" s="450" t="s">
        <v>1</v>
      </c>
    </row>
    <row r="27" spans="1:10" ht="14.4" customHeight="1" x14ac:dyDescent="0.3">
      <c r="A27" s="446" t="s">
        <v>821</v>
      </c>
      <c r="B27" s="447" t="s">
        <v>297</v>
      </c>
      <c r="C27" s="448">
        <v>3.8512499999990002</v>
      </c>
      <c r="D27" s="448">
        <v>3.1854000000000005</v>
      </c>
      <c r="E27" s="448"/>
      <c r="F27" s="448">
        <v>3.3124500000000001</v>
      </c>
      <c r="G27" s="448">
        <v>3.5049050554016663</v>
      </c>
      <c r="H27" s="448">
        <v>-0.19245505540166619</v>
      </c>
      <c r="I27" s="449">
        <v>0.94508979491325751</v>
      </c>
      <c r="J27" s="450" t="s">
        <v>1</v>
      </c>
    </row>
    <row r="28" spans="1:10" ht="14.4" customHeight="1" x14ac:dyDescent="0.3">
      <c r="A28" s="446" t="s">
        <v>821</v>
      </c>
      <c r="B28" s="447" t="s">
        <v>299</v>
      </c>
      <c r="C28" s="448">
        <v>0.11699999999999999</v>
      </c>
      <c r="D28" s="448">
        <v>0.41599999999999998</v>
      </c>
      <c r="E28" s="448"/>
      <c r="F28" s="448">
        <v>0.36</v>
      </c>
      <c r="G28" s="448">
        <v>0.36999998834583331</v>
      </c>
      <c r="H28" s="448">
        <v>-9.9999883458333216E-3</v>
      </c>
      <c r="I28" s="449">
        <v>0.97297300361943129</v>
      </c>
      <c r="J28" s="450" t="s">
        <v>1</v>
      </c>
    </row>
    <row r="29" spans="1:10" ht="14.4" customHeight="1" x14ac:dyDescent="0.3">
      <c r="A29" s="446" t="s">
        <v>821</v>
      </c>
      <c r="B29" s="447" t="s">
        <v>300</v>
      </c>
      <c r="C29" s="448">
        <v>0.40099999999899999</v>
      </c>
      <c r="D29" s="448">
        <v>0.21999999999999997</v>
      </c>
      <c r="E29" s="448"/>
      <c r="F29" s="448">
        <v>0.28399999999999997</v>
      </c>
      <c r="G29" s="448">
        <v>0.38576298870166664</v>
      </c>
      <c r="H29" s="448">
        <v>-0.10176298870166667</v>
      </c>
      <c r="I29" s="449">
        <v>0.73620333810622252</v>
      </c>
      <c r="J29" s="450" t="s">
        <v>1</v>
      </c>
    </row>
    <row r="30" spans="1:10" ht="14.4" customHeight="1" x14ac:dyDescent="0.3">
      <c r="A30" s="446" t="s">
        <v>821</v>
      </c>
      <c r="B30" s="447" t="s">
        <v>823</v>
      </c>
      <c r="C30" s="448">
        <v>4.6673599999980002</v>
      </c>
      <c r="D30" s="448">
        <v>4.0380600000000006</v>
      </c>
      <c r="E30" s="448"/>
      <c r="F30" s="448">
        <v>4.3151599999999997</v>
      </c>
      <c r="G30" s="448">
        <v>4.6075083701291666</v>
      </c>
      <c r="H30" s="448">
        <v>-0.29234837012916692</v>
      </c>
      <c r="I30" s="449">
        <v>0.93654957372959236</v>
      </c>
      <c r="J30" s="450" t="s">
        <v>443</v>
      </c>
    </row>
    <row r="31" spans="1:10" ht="14.4" customHeight="1" x14ac:dyDescent="0.3">
      <c r="A31" s="446" t="s">
        <v>436</v>
      </c>
      <c r="B31" s="447" t="s">
        <v>436</v>
      </c>
      <c r="C31" s="448" t="s">
        <v>436</v>
      </c>
      <c r="D31" s="448" t="s">
        <v>436</v>
      </c>
      <c r="E31" s="448"/>
      <c r="F31" s="448" t="s">
        <v>436</v>
      </c>
      <c r="G31" s="448" t="s">
        <v>436</v>
      </c>
      <c r="H31" s="448" t="s">
        <v>436</v>
      </c>
      <c r="I31" s="449" t="s">
        <v>436</v>
      </c>
      <c r="J31" s="450" t="s">
        <v>444</v>
      </c>
    </row>
    <row r="32" spans="1:10" ht="14.4" customHeight="1" x14ac:dyDescent="0.3">
      <c r="A32" s="446" t="s">
        <v>445</v>
      </c>
      <c r="B32" s="447" t="s">
        <v>446</v>
      </c>
      <c r="C32" s="448" t="s">
        <v>436</v>
      </c>
      <c r="D32" s="448" t="s">
        <v>436</v>
      </c>
      <c r="E32" s="448"/>
      <c r="F32" s="448" t="s">
        <v>436</v>
      </c>
      <c r="G32" s="448" t="s">
        <v>436</v>
      </c>
      <c r="H32" s="448" t="s">
        <v>436</v>
      </c>
      <c r="I32" s="449" t="s">
        <v>436</v>
      </c>
      <c r="J32" s="450" t="s">
        <v>0</v>
      </c>
    </row>
    <row r="33" spans="1:10" ht="14.4" customHeight="1" x14ac:dyDescent="0.3">
      <c r="A33" s="446" t="s">
        <v>445</v>
      </c>
      <c r="B33" s="447" t="s">
        <v>297</v>
      </c>
      <c r="C33" s="448">
        <v>0</v>
      </c>
      <c r="D33" s="448" t="s">
        <v>436</v>
      </c>
      <c r="E33" s="448"/>
      <c r="F33" s="448" t="s">
        <v>436</v>
      </c>
      <c r="G33" s="448" t="s">
        <v>436</v>
      </c>
      <c r="H33" s="448" t="s">
        <v>436</v>
      </c>
      <c r="I33" s="449" t="s">
        <v>436</v>
      </c>
      <c r="J33" s="450" t="s">
        <v>1</v>
      </c>
    </row>
    <row r="34" spans="1:10" ht="14.4" customHeight="1" x14ac:dyDescent="0.3">
      <c r="A34" s="446" t="s">
        <v>445</v>
      </c>
      <c r="B34" s="447" t="s">
        <v>299</v>
      </c>
      <c r="C34" s="448">
        <v>0</v>
      </c>
      <c r="D34" s="448" t="s">
        <v>436</v>
      </c>
      <c r="E34" s="448"/>
      <c r="F34" s="448" t="s">
        <v>436</v>
      </c>
      <c r="G34" s="448" t="s">
        <v>436</v>
      </c>
      <c r="H34" s="448" t="s">
        <v>436</v>
      </c>
      <c r="I34" s="449" t="s">
        <v>436</v>
      </c>
      <c r="J34" s="450" t="s">
        <v>1</v>
      </c>
    </row>
    <row r="35" spans="1:10" ht="14.4" customHeight="1" x14ac:dyDescent="0.3">
      <c r="A35" s="446" t="s">
        <v>445</v>
      </c>
      <c r="B35" s="447" t="s">
        <v>447</v>
      </c>
      <c r="C35" s="448">
        <v>0</v>
      </c>
      <c r="D35" s="448" t="s">
        <v>436</v>
      </c>
      <c r="E35" s="448"/>
      <c r="F35" s="448" t="s">
        <v>436</v>
      </c>
      <c r="G35" s="448" t="s">
        <v>436</v>
      </c>
      <c r="H35" s="448" t="s">
        <v>436</v>
      </c>
      <c r="I35" s="449" t="s">
        <v>436</v>
      </c>
      <c r="J35" s="450" t="s">
        <v>443</v>
      </c>
    </row>
    <row r="36" spans="1:10" ht="14.4" customHeight="1" x14ac:dyDescent="0.3">
      <c r="A36" s="446" t="s">
        <v>436</v>
      </c>
      <c r="B36" s="447" t="s">
        <v>436</v>
      </c>
      <c r="C36" s="448" t="s">
        <v>436</v>
      </c>
      <c r="D36" s="448" t="s">
        <v>436</v>
      </c>
      <c r="E36" s="448"/>
      <c r="F36" s="448" t="s">
        <v>436</v>
      </c>
      <c r="G36" s="448" t="s">
        <v>436</v>
      </c>
      <c r="H36" s="448" t="s">
        <v>436</v>
      </c>
      <c r="I36" s="449" t="s">
        <v>436</v>
      </c>
      <c r="J36" s="450" t="s">
        <v>444</v>
      </c>
    </row>
    <row r="37" spans="1:10" ht="14.4" customHeight="1" x14ac:dyDescent="0.3">
      <c r="A37" s="446" t="s">
        <v>434</v>
      </c>
      <c r="B37" s="447" t="s">
        <v>438</v>
      </c>
      <c r="C37" s="448">
        <v>26.390219999996003</v>
      </c>
      <c r="D37" s="448">
        <v>21.747270000000004</v>
      </c>
      <c r="E37" s="448"/>
      <c r="F37" s="448">
        <v>24.177689999999991</v>
      </c>
      <c r="G37" s="448">
        <v>34.727973906150829</v>
      </c>
      <c r="H37" s="448">
        <v>-10.550283906150838</v>
      </c>
      <c r="I37" s="449">
        <v>0.69620214716061424</v>
      </c>
      <c r="J37" s="450" t="s">
        <v>439</v>
      </c>
    </row>
  </sheetData>
  <mergeCells count="3">
    <mergeCell ref="A1:I1"/>
    <mergeCell ref="F3:I3"/>
    <mergeCell ref="C4:D4"/>
  </mergeCells>
  <conditionalFormatting sqref="F13 F38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7">
    <cfRule type="expression" dxfId="11" priority="5">
      <formula>$H14&gt;0</formula>
    </cfRule>
  </conditionalFormatting>
  <conditionalFormatting sqref="A14:A37">
    <cfRule type="expression" dxfId="10" priority="2">
      <formula>AND($J14&lt;&gt;"mezeraKL",$J14&lt;&gt;"")</formula>
    </cfRule>
  </conditionalFormatting>
  <conditionalFormatting sqref="I14:I37">
    <cfRule type="expression" dxfId="9" priority="6">
      <formula>$I14&gt;1</formula>
    </cfRule>
  </conditionalFormatting>
  <conditionalFormatting sqref="B14:B37">
    <cfRule type="expression" dxfId="8" priority="1">
      <formula>OR($J14="NS",$J14="SumaNS",$J14="Účet")</formula>
    </cfRule>
  </conditionalFormatting>
  <conditionalFormatting sqref="A14:D37 F14:I37">
    <cfRule type="expression" dxfId="7" priority="8">
      <formula>AND($J14&lt;&gt;"",$J14&lt;&gt;"mezeraKL")</formula>
    </cfRule>
  </conditionalFormatting>
  <conditionalFormatting sqref="B14:D37 F14:I37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911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2.8519954086223307</v>
      </c>
      <c r="J3" s="98">
        <f>SUBTOTAL(9,J5:J1048576)</f>
        <v>8487</v>
      </c>
      <c r="K3" s="99">
        <f>SUBTOTAL(9,K5:K1048576)</f>
        <v>24204.88503297772</v>
      </c>
    </row>
    <row r="4" spans="1:11" s="209" customFormat="1" ht="14.4" customHeight="1" thickBot="1" x14ac:dyDescent="0.3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539" t="s">
        <v>434</v>
      </c>
      <c r="B5" s="540" t="s">
        <v>435</v>
      </c>
      <c r="C5" s="543" t="s">
        <v>440</v>
      </c>
      <c r="D5" s="577" t="s">
        <v>553</v>
      </c>
      <c r="E5" s="543" t="s">
        <v>898</v>
      </c>
      <c r="F5" s="577" t="s">
        <v>899</v>
      </c>
      <c r="G5" s="543" t="s">
        <v>824</v>
      </c>
      <c r="H5" s="543" t="s">
        <v>825</v>
      </c>
      <c r="I5" s="116">
        <v>4.3</v>
      </c>
      <c r="J5" s="116">
        <v>10</v>
      </c>
      <c r="K5" s="563">
        <v>43</v>
      </c>
    </row>
    <row r="6" spans="1:11" ht="14.4" customHeight="1" x14ac:dyDescent="0.3">
      <c r="A6" s="546" t="s">
        <v>434</v>
      </c>
      <c r="B6" s="547" t="s">
        <v>435</v>
      </c>
      <c r="C6" s="550" t="s">
        <v>440</v>
      </c>
      <c r="D6" s="578" t="s">
        <v>553</v>
      </c>
      <c r="E6" s="550" t="s">
        <v>898</v>
      </c>
      <c r="F6" s="578" t="s">
        <v>899</v>
      </c>
      <c r="G6" s="550" t="s">
        <v>826</v>
      </c>
      <c r="H6" s="550" t="s">
        <v>827</v>
      </c>
      <c r="I6" s="564">
        <v>27.37</v>
      </c>
      <c r="J6" s="564">
        <v>3</v>
      </c>
      <c r="K6" s="565">
        <v>82.11</v>
      </c>
    </row>
    <row r="7" spans="1:11" ht="14.4" customHeight="1" x14ac:dyDescent="0.3">
      <c r="A7" s="546" t="s">
        <v>434</v>
      </c>
      <c r="B7" s="547" t="s">
        <v>435</v>
      </c>
      <c r="C7" s="550" t="s">
        <v>440</v>
      </c>
      <c r="D7" s="578" t="s">
        <v>553</v>
      </c>
      <c r="E7" s="550" t="s">
        <v>898</v>
      </c>
      <c r="F7" s="578" t="s">
        <v>899</v>
      </c>
      <c r="G7" s="550" t="s">
        <v>828</v>
      </c>
      <c r="H7" s="550" t="s">
        <v>829</v>
      </c>
      <c r="I7" s="564">
        <v>1.38</v>
      </c>
      <c r="J7" s="564">
        <v>2</v>
      </c>
      <c r="K7" s="565">
        <v>2.76</v>
      </c>
    </row>
    <row r="8" spans="1:11" ht="14.4" customHeight="1" x14ac:dyDescent="0.3">
      <c r="A8" s="546" t="s">
        <v>434</v>
      </c>
      <c r="B8" s="547" t="s">
        <v>435</v>
      </c>
      <c r="C8" s="550" t="s">
        <v>440</v>
      </c>
      <c r="D8" s="578" t="s">
        <v>553</v>
      </c>
      <c r="E8" s="550" t="s">
        <v>898</v>
      </c>
      <c r="F8" s="578" t="s">
        <v>899</v>
      </c>
      <c r="G8" s="550" t="s">
        <v>830</v>
      </c>
      <c r="H8" s="550" t="s">
        <v>831</v>
      </c>
      <c r="I8" s="564">
        <v>0.6</v>
      </c>
      <c r="J8" s="564">
        <v>5</v>
      </c>
      <c r="K8" s="565">
        <v>3</v>
      </c>
    </row>
    <row r="9" spans="1:11" ht="14.4" customHeight="1" x14ac:dyDescent="0.3">
      <c r="A9" s="546" t="s">
        <v>434</v>
      </c>
      <c r="B9" s="547" t="s">
        <v>435</v>
      </c>
      <c r="C9" s="550" t="s">
        <v>440</v>
      </c>
      <c r="D9" s="578" t="s">
        <v>553</v>
      </c>
      <c r="E9" s="550" t="s">
        <v>898</v>
      </c>
      <c r="F9" s="578" t="s">
        <v>899</v>
      </c>
      <c r="G9" s="550" t="s">
        <v>832</v>
      </c>
      <c r="H9" s="550" t="s">
        <v>833</v>
      </c>
      <c r="I9" s="564">
        <v>13.02</v>
      </c>
      <c r="J9" s="564">
        <v>5</v>
      </c>
      <c r="K9" s="565">
        <v>65.099999999999994</v>
      </c>
    </row>
    <row r="10" spans="1:11" ht="14.4" customHeight="1" x14ac:dyDescent="0.3">
      <c r="A10" s="546" t="s">
        <v>434</v>
      </c>
      <c r="B10" s="547" t="s">
        <v>435</v>
      </c>
      <c r="C10" s="550" t="s">
        <v>440</v>
      </c>
      <c r="D10" s="578" t="s">
        <v>553</v>
      </c>
      <c r="E10" s="550" t="s">
        <v>898</v>
      </c>
      <c r="F10" s="578" t="s">
        <v>899</v>
      </c>
      <c r="G10" s="550" t="s">
        <v>834</v>
      </c>
      <c r="H10" s="550" t="s">
        <v>835</v>
      </c>
      <c r="I10" s="564">
        <v>28.403333333333332</v>
      </c>
      <c r="J10" s="564">
        <v>3</v>
      </c>
      <c r="K10" s="565">
        <v>85.21</v>
      </c>
    </row>
    <row r="11" spans="1:11" ht="14.4" customHeight="1" x14ac:dyDescent="0.3">
      <c r="A11" s="546" t="s">
        <v>434</v>
      </c>
      <c r="B11" s="547" t="s">
        <v>435</v>
      </c>
      <c r="C11" s="550" t="s">
        <v>440</v>
      </c>
      <c r="D11" s="578" t="s">
        <v>553</v>
      </c>
      <c r="E11" s="550" t="s">
        <v>900</v>
      </c>
      <c r="F11" s="578" t="s">
        <v>901</v>
      </c>
      <c r="G11" s="550" t="s">
        <v>836</v>
      </c>
      <c r="H11" s="550" t="s">
        <v>837</v>
      </c>
      <c r="I11" s="564">
        <v>0.25</v>
      </c>
      <c r="J11" s="564">
        <v>200</v>
      </c>
      <c r="K11" s="565">
        <v>50</v>
      </c>
    </row>
    <row r="12" spans="1:11" ht="14.4" customHeight="1" x14ac:dyDescent="0.3">
      <c r="A12" s="546" t="s">
        <v>434</v>
      </c>
      <c r="B12" s="547" t="s">
        <v>435</v>
      </c>
      <c r="C12" s="550" t="s">
        <v>440</v>
      </c>
      <c r="D12" s="578" t="s">
        <v>553</v>
      </c>
      <c r="E12" s="550" t="s">
        <v>900</v>
      </c>
      <c r="F12" s="578" t="s">
        <v>901</v>
      </c>
      <c r="G12" s="550" t="s">
        <v>838</v>
      </c>
      <c r="H12" s="550" t="s">
        <v>839</v>
      </c>
      <c r="I12" s="564">
        <v>15.29</v>
      </c>
      <c r="J12" s="564">
        <v>1</v>
      </c>
      <c r="K12" s="565">
        <v>15.29</v>
      </c>
    </row>
    <row r="13" spans="1:11" ht="14.4" customHeight="1" x14ac:dyDescent="0.3">
      <c r="A13" s="546" t="s">
        <v>434</v>
      </c>
      <c r="B13" s="547" t="s">
        <v>435</v>
      </c>
      <c r="C13" s="550" t="s">
        <v>440</v>
      </c>
      <c r="D13" s="578" t="s">
        <v>553</v>
      </c>
      <c r="E13" s="550" t="s">
        <v>900</v>
      </c>
      <c r="F13" s="578" t="s">
        <v>901</v>
      </c>
      <c r="G13" s="550" t="s">
        <v>840</v>
      </c>
      <c r="H13" s="550" t="s">
        <v>841</v>
      </c>
      <c r="I13" s="564">
        <v>1.81</v>
      </c>
      <c r="J13" s="564">
        <v>100</v>
      </c>
      <c r="K13" s="565">
        <v>181</v>
      </c>
    </row>
    <row r="14" spans="1:11" ht="14.4" customHeight="1" x14ac:dyDescent="0.3">
      <c r="A14" s="546" t="s">
        <v>434</v>
      </c>
      <c r="B14" s="547" t="s">
        <v>435</v>
      </c>
      <c r="C14" s="550" t="s">
        <v>440</v>
      </c>
      <c r="D14" s="578" t="s">
        <v>553</v>
      </c>
      <c r="E14" s="550" t="s">
        <v>900</v>
      </c>
      <c r="F14" s="578" t="s">
        <v>901</v>
      </c>
      <c r="G14" s="550" t="s">
        <v>842</v>
      </c>
      <c r="H14" s="550" t="s">
        <v>843</v>
      </c>
      <c r="I14" s="564">
        <v>1.9</v>
      </c>
      <c r="J14" s="564">
        <v>100</v>
      </c>
      <c r="K14" s="565">
        <v>190</v>
      </c>
    </row>
    <row r="15" spans="1:11" ht="14.4" customHeight="1" x14ac:dyDescent="0.3">
      <c r="A15" s="546" t="s">
        <v>434</v>
      </c>
      <c r="B15" s="547" t="s">
        <v>435</v>
      </c>
      <c r="C15" s="550" t="s">
        <v>440</v>
      </c>
      <c r="D15" s="578" t="s">
        <v>553</v>
      </c>
      <c r="E15" s="550" t="s">
        <v>900</v>
      </c>
      <c r="F15" s="578" t="s">
        <v>901</v>
      </c>
      <c r="G15" s="550" t="s">
        <v>844</v>
      </c>
      <c r="H15" s="550" t="s">
        <v>845</v>
      </c>
      <c r="I15" s="564">
        <v>1.9849999999999999</v>
      </c>
      <c r="J15" s="564">
        <v>200</v>
      </c>
      <c r="K15" s="565">
        <v>397</v>
      </c>
    </row>
    <row r="16" spans="1:11" ht="14.4" customHeight="1" x14ac:dyDescent="0.3">
      <c r="A16" s="546" t="s">
        <v>434</v>
      </c>
      <c r="B16" s="547" t="s">
        <v>435</v>
      </c>
      <c r="C16" s="550" t="s">
        <v>440</v>
      </c>
      <c r="D16" s="578" t="s">
        <v>553</v>
      </c>
      <c r="E16" s="550" t="s">
        <v>900</v>
      </c>
      <c r="F16" s="578" t="s">
        <v>901</v>
      </c>
      <c r="G16" s="550" t="s">
        <v>846</v>
      </c>
      <c r="H16" s="550" t="s">
        <v>847</v>
      </c>
      <c r="I16" s="564">
        <v>1.7749999999999999</v>
      </c>
      <c r="J16" s="564">
        <v>150</v>
      </c>
      <c r="K16" s="565">
        <v>265</v>
      </c>
    </row>
    <row r="17" spans="1:11" ht="14.4" customHeight="1" x14ac:dyDescent="0.3">
      <c r="A17" s="546" t="s">
        <v>434</v>
      </c>
      <c r="B17" s="547" t="s">
        <v>435</v>
      </c>
      <c r="C17" s="550" t="s">
        <v>440</v>
      </c>
      <c r="D17" s="578" t="s">
        <v>553</v>
      </c>
      <c r="E17" s="550" t="s">
        <v>900</v>
      </c>
      <c r="F17" s="578" t="s">
        <v>901</v>
      </c>
      <c r="G17" s="550" t="s">
        <v>848</v>
      </c>
      <c r="H17" s="550" t="s">
        <v>849</v>
      </c>
      <c r="I17" s="564">
        <v>1.92</v>
      </c>
      <c r="J17" s="564">
        <v>100</v>
      </c>
      <c r="K17" s="565">
        <v>192</v>
      </c>
    </row>
    <row r="18" spans="1:11" ht="14.4" customHeight="1" x14ac:dyDescent="0.3">
      <c r="A18" s="546" t="s">
        <v>434</v>
      </c>
      <c r="B18" s="547" t="s">
        <v>435</v>
      </c>
      <c r="C18" s="550" t="s">
        <v>440</v>
      </c>
      <c r="D18" s="578" t="s">
        <v>553</v>
      </c>
      <c r="E18" s="550" t="s">
        <v>900</v>
      </c>
      <c r="F18" s="578" t="s">
        <v>901</v>
      </c>
      <c r="G18" s="550" t="s">
        <v>850</v>
      </c>
      <c r="H18" s="550" t="s">
        <v>851</v>
      </c>
      <c r="I18" s="564">
        <v>1.4999999999999999E-2</v>
      </c>
      <c r="J18" s="564">
        <v>400</v>
      </c>
      <c r="K18" s="565">
        <v>6</v>
      </c>
    </row>
    <row r="19" spans="1:11" ht="14.4" customHeight="1" x14ac:dyDescent="0.3">
      <c r="A19" s="546" t="s">
        <v>434</v>
      </c>
      <c r="B19" s="547" t="s">
        <v>435</v>
      </c>
      <c r="C19" s="550" t="s">
        <v>440</v>
      </c>
      <c r="D19" s="578" t="s">
        <v>553</v>
      </c>
      <c r="E19" s="550" t="s">
        <v>900</v>
      </c>
      <c r="F19" s="578" t="s">
        <v>901</v>
      </c>
      <c r="G19" s="550" t="s">
        <v>852</v>
      </c>
      <c r="H19" s="550" t="s">
        <v>853</v>
      </c>
      <c r="I19" s="564">
        <v>3.14</v>
      </c>
      <c r="J19" s="564">
        <v>5</v>
      </c>
      <c r="K19" s="565">
        <v>15.7</v>
      </c>
    </row>
    <row r="20" spans="1:11" ht="14.4" customHeight="1" x14ac:dyDescent="0.3">
      <c r="A20" s="546" t="s">
        <v>434</v>
      </c>
      <c r="B20" s="547" t="s">
        <v>435</v>
      </c>
      <c r="C20" s="550" t="s">
        <v>440</v>
      </c>
      <c r="D20" s="578" t="s">
        <v>553</v>
      </c>
      <c r="E20" s="550" t="s">
        <v>900</v>
      </c>
      <c r="F20" s="578" t="s">
        <v>901</v>
      </c>
      <c r="G20" s="550" t="s">
        <v>854</v>
      </c>
      <c r="H20" s="550" t="s">
        <v>855</v>
      </c>
      <c r="I20" s="564">
        <v>2.5750000000000002</v>
      </c>
      <c r="J20" s="564">
        <v>200</v>
      </c>
      <c r="K20" s="565">
        <v>515</v>
      </c>
    </row>
    <row r="21" spans="1:11" ht="14.4" customHeight="1" x14ac:dyDescent="0.3">
      <c r="A21" s="546" t="s">
        <v>434</v>
      </c>
      <c r="B21" s="547" t="s">
        <v>435</v>
      </c>
      <c r="C21" s="550" t="s">
        <v>440</v>
      </c>
      <c r="D21" s="578" t="s">
        <v>553</v>
      </c>
      <c r="E21" s="550" t="s">
        <v>900</v>
      </c>
      <c r="F21" s="578" t="s">
        <v>901</v>
      </c>
      <c r="G21" s="550" t="s">
        <v>856</v>
      </c>
      <c r="H21" s="550" t="s">
        <v>857</v>
      </c>
      <c r="I21" s="564">
        <v>1.93</v>
      </c>
      <c r="J21" s="564">
        <v>20</v>
      </c>
      <c r="K21" s="565">
        <v>38.6</v>
      </c>
    </row>
    <row r="22" spans="1:11" ht="14.4" customHeight="1" x14ac:dyDescent="0.3">
      <c r="A22" s="546" t="s">
        <v>434</v>
      </c>
      <c r="B22" s="547" t="s">
        <v>435</v>
      </c>
      <c r="C22" s="550" t="s">
        <v>440</v>
      </c>
      <c r="D22" s="578" t="s">
        <v>553</v>
      </c>
      <c r="E22" s="550" t="s">
        <v>900</v>
      </c>
      <c r="F22" s="578" t="s">
        <v>901</v>
      </c>
      <c r="G22" s="550" t="s">
        <v>858</v>
      </c>
      <c r="H22" s="550" t="s">
        <v>859</v>
      </c>
      <c r="I22" s="564">
        <v>21.234999999999999</v>
      </c>
      <c r="J22" s="564">
        <v>70</v>
      </c>
      <c r="K22" s="565">
        <v>1486.7</v>
      </c>
    </row>
    <row r="23" spans="1:11" ht="14.4" customHeight="1" x14ac:dyDescent="0.3">
      <c r="A23" s="546" t="s">
        <v>434</v>
      </c>
      <c r="B23" s="547" t="s">
        <v>435</v>
      </c>
      <c r="C23" s="550" t="s">
        <v>440</v>
      </c>
      <c r="D23" s="578" t="s">
        <v>553</v>
      </c>
      <c r="E23" s="550" t="s">
        <v>900</v>
      </c>
      <c r="F23" s="578" t="s">
        <v>901</v>
      </c>
      <c r="G23" s="550" t="s">
        <v>860</v>
      </c>
      <c r="H23" s="550" t="s">
        <v>861</v>
      </c>
      <c r="I23" s="564">
        <v>21.24</v>
      </c>
      <c r="J23" s="564">
        <v>10</v>
      </c>
      <c r="K23" s="565">
        <v>212.4</v>
      </c>
    </row>
    <row r="24" spans="1:11" ht="14.4" customHeight="1" x14ac:dyDescent="0.3">
      <c r="A24" s="546" t="s">
        <v>434</v>
      </c>
      <c r="B24" s="547" t="s">
        <v>435</v>
      </c>
      <c r="C24" s="550" t="s">
        <v>440</v>
      </c>
      <c r="D24" s="578" t="s">
        <v>553</v>
      </c>
      <c r="E24" s="550" t="s">
        <v>900</v>
      </c>
      <c r="F24" s="578" t="s">
        <v>901</v>
      </c>
      <c r="G24" s="550" t="s">
        <v>862</v>
      </c>
      <c r="H24" s="550" t="s">
        <v>863</v>
      </c>
      <c r="I24" s="564">
        <v>3.1749999999999998</v>
      </c>
      <c r="J24" s="564">
        <v>300</v>
      </c>
      <c r="K24" s="565">
        <v>891.04</v>
      </c>
    </row>
    <row r="25" spans="1:11" ht="14.4" customHeight="1" x14ac:dyDescent="0.3">
      <c r="A25" s="546" t="s">
        <v>434</v>
      </c>
      <c r="B25" s="547" t="s">
        <v>435</v>
      </c>
      <c r="C25" s="550" t="s">
        <v>440</v>
      </c>
      <c r="D25" s="578" t="s">
        <v>553</v>
      </c>
      <c r="E25" s="550" t="s">
        <v>902</v>
      </c>
      <c r="F25" s="578" t="s">
        <v>903</v>
      </c>
      <c r="G25" s="550" t="s">
        <v>864</v>
      </c>
      <c r="H25" s="550" t="s">
        <v>865</v>
      </c>
      <c r="I25" s="564">
        <v>8.1675000000000004</v>
      </c>
      <c r="J25" s="564">
        <v>800</v>
      </c>
      <c r="K25" s="565">
        <v>6534</v>
      </c>
    </row>
    <row r="26" spans="1:11" ht="14.4" customHeight="1" x14ac:dyDescent="0.3">
      <c r="A26" s="546" t="s">
        <v>434</v>
      </c>
      <c r="B26" s="547" t="s">
        <v>435</v>
      </c>
      <c r="C26" s="550" t="s">
        <v>440</v>
      </c>
      <c r="D26" s="578" t="s">
        <v>553</v>
      </c>
      <c r="E26" s="550" t="s">
        <v>904</v>
      </c>
      <c r="F26" s="578" t="s">
        <v>905</v>
      </c>
      <c r="G26" s="550" t="s">
        <v>866</v>
      </c>
      <c r="H26" s="550" t="s">
        <v>867</v>
      </c>
      <c r="I26" s="564">
        <v>0.3</v>
      </c>
      <c r="J26" s="564">
        <v>1000</v>
      </c>
      <c r="K26" s="565">
        <v>300</v>
      </c>
    </row>
    <row r="27" spans="1:11" ht="14.4" customHeight="1" x14ac:dyDescent="0.3">
      <c r="A27" s="546" t="s">
        <v>434</v>
      </c>
      <c r="B27" s="547" t="s">
        <v>435</v>
      </c>
      <c r="C27" s="550" t="s">
        <v>440</v>
      </c>
      <c r="D27" s="578" t="s">
        <v>553</v>
      </c>
      <c r="E27" s="550" t="s">
        <v>904</v>
      </c>
      <c r="F27" s="578" t="s">
        <v>905</v>
      </c>
      <c r="G27" s="550" t="s">
        <v>868</v>
      </c>
      <c r="H27" s="550" t="s">
        <v>869</v>
      </c>
      <c r="I27" s="564">
        <v>0.31</v>
      </c>
      <c r="J27" s="564">
        <v>100</v>
      </c>
      <c r="K27" s="565">
        <v>31</v>
      </c>
    </row>
    <row r="28" spans="1:11" ht="14.4" customHeight="1" x14ac:dyDescent="0.3">
      <c r="A28" s="546" t="s">
        <v>434</v>
      </c>
      <c r="B28" s="547" t="s">
        <v>435</v>
      </c>
      <c r="C28" s="550" t="s">
        <v>440</v>
      </c>
      <c r="D28" s="578" t="s">
        <v>553</v>
      </c>
      <c r="E28" s="550" t="s">
        <v>904</v>
      </c>
      <c r="F28" s="578" t="s">
        <v>905</v>
      </c>
      <c r="G28" s="550" t="s">
        <v>870</v>
      </c>
      <c r="H28" s="550" t="s">
        <v>871</v>
      </c>
      <c r="I28" s="564">
        <v>1.7975000000000001</v>
      </c>
      <c r="J28" s="564">
        <v>700</v>
      </c>
      <c r="K28" s="565">
        <v>1258</v>
      </c>
    </row>
    <row r="29" spans="1:11" ht="14.4" customHeight="1" x14ac:dyDescent="0.3">
      <c r="A29" s="546" t="s">
        <v>434</v>
      </c>
      <c r="B29" s="547" t="s">
        <v>435</v>
      </c>
      <c r="C29" s="550" t="s">
        <v>440</v>
      </c>
      <c r="D29" s="578" t="s">
        <v>553</v>
      </c>
      <c r="E29" s="550" t="s">
        <v>906</v>
      </c>
      <c r="F29" s="578" t="s">
        <v>907</v>
      </c>
      <c r="G29" s="550" t="s">
        <v>872</v>
      </c>
      <c r="H29" s="550" t="s">
        <v>873</v>
      </c>
      <c r="I29" s="564">
        <v>0.71</v>
      </c>
      <c r="J29" s="564">
        <v>200</v>
      </c>
      <c r="K29" s="565">
        <v>142</v>
      </c>
    </row>
    <row r="30" spans="1:11" ht="14.4" customHeight="1" x14ac:dyDescent="0.3">
      <c r="A30" s="546" t="s">
        <v>434</v>
      </c>
      <c r="B30" s="547" t="s">
        <v>435</v>
      </c>
      <c r="C30" s="550" t="s">
        <v>440</v>
      </c>
      <c r="D30" s="578" t="s">
        <v>553</v>
      </c>
      <c r="E30" s="550" t="s">
        <v>906</v>
      </c>
      <c r="F30" s="578" t="s">
        <v>907</v>
      </c>
      <c r="G30" s="550" t="s">
        <v>874</v>
      </c>
      <c r="H30" s="550" t="s">
        <v>875</v>
      </c>
      <c r="I30" s="564">
        <v>0.71</v>
      </c>
      <c r="J30" s="564">
        <v>400</v>
      </c>
      <c r="K30" s="565">
        <v>284</v>
      </c>
    </row>
    <row r="31" spans="1:11" ht="14.4" customHeight="1" x14ac:dyDescent="0.3">
      <c r="A31" s="546" t="s">
        <v>434</v>
      </c>
      <c r="B31" s="547" t="s">
        <v>435</v>
      </c>
      <c r="C31" s="550" t="s">
        <v>440</v>
      </c>
      <c r="D31" s="578" t="s">
        <v>553</v>
      </c>
      <c r="E31" s="550" t="s">
        <v>908</v>
      </c>
      <c r="F31" s="578" t="s">
        <v>909</v>
      </c>
      <c r="G31" s="550" t="s">
        <v>876</v>
      </c>
      <c r="H31" s="550" t="s">
        <v>877</v>
      </c>
      <c r="I31" s="564">
        <v>192.39</v>
      </c>
      <c r="J31" s="564">
        <v>34</v>
      </c>
      <c r="K31" s="565">
        <v>6541.2599999999993</v>
      </c>
    </row>
    <row r="32" spans="1:11" ht="14.4" customHeight="1" x14ac:dyDescent="0.3">
      <c r="A32" s="546" t="s">
        <v>434</v>
      </c>
      <c r="B32" s="547" t="s">
        <v>435</v>
      </c>
      <c r="C32" s="550" t="s">
        <v>440</v>
      </c>
      <c r="D32" s="578" t="s">
        <v>553</v>
      </c>
      <c r="E32" s="550" t="s">
        <v>908</v>
      </c>
      <c r="F32" s="578" t="s">
        <v>909</v>
      </c>
      <c r="G32" s="550" t="s">
        <v>878</v>
      </c>
      <c r="H32" s="550" t="s">
        <v>879</v>
      </c>
      <c r="I32" s="564">
        <v>62.555032977718255</v>
      </c>
      <c r="J32" s="564">
        <v>1</v>
      </c>
      <c r="K32" s="565">
        <v>62.555032977718255</v>
      </c>
    </row>
    <row r="33" spans="1:11" ht="14.4" customHeight="1" x14ac:dyDescent="0.3">
      <c r="A33" s="546" t="s">
        <v>434</v>
      </c>
      <c r="B33" s="547" t="s">
        <v>435</v>
      </c>
      <c r="C33" s="550" t="s">
        <v>821</v>
      </c>
      <c r="D33" s="578" t="s">
        <v>910</v>
      </c>
      <c r="E33" s="550" t="s">
        <v>898</v>
      </c>
      <c r="F33" s="578" t="s">
        <v>899</v>
      </c>
      <c r="G33" s="550" t="s">
        <v>824</v>
      </c>
      <c r="H33" s="550" t="s">
        <v>825</v>
      </c>
      <c r="I33" s="564">
        <v>4.3</v>
      </c>
      <c r="J33" s="564">
        <v>10</v>
      </c>
      <c r="K33" s="565">
        <v>43</v>
      </c>
    </row>
    <row r="34" spans="1:11" ht="14.4" customHeight="1" x14ac:dyDescent="0.3">
      <c r="A34" s="546" t="s">
        <v>434</v>
      </c>
      <c r="B34" s="547" t="s">
        <v>435</v>
      </c>
      <c r="C34" s="550" t="s">
        <v>821</v>
      </c>
      <c r="D34" s="578" t="s">
        <v>910</v>
      </c>
      <c r="E34" s="550" t="s">
        <v>898</v>
      </c>
      <c r="F34" s="578" t="s">
        <v>899</v>
      </c>
      <c r="G34" s="550" t="s">
        <v>832</v>
      </c>
      <c r="H34" s="550" t="s">
        <v>833</v>
      </c>
      <c r="I34" s="564">
        <v>13.02</v>
      </c>
      <c r="J34" s="564">
        <v>11</v>
      </c>
      <c r="K34" s="565">
        <v>143.22</v>
      </c>
    </row>
    <row r="35" spans="1:11" ht="14.4" customHeight="1" x14ac:dyDescent="0.3">
      <c r="A35" s="546" t="s">
        <v>434</v>
      </c>
      <c r="B35" s="547" t="s">
        <v>435</v>
      </c>
      <c r="C35" s="550" t="s">
        <v>821</v>
      </c>
      <c r="D35" s="578" t="s">
        <v>910</v>
      </c>
      <c r="E35" s="550" t="s">
        <v>898</v>
      </c>
      <c r="F35" s="578" t="s">
        <v>899</v>
      </c>
      <c r="G35" s="550" t="s">
        <v>834</v>
      </c>
      <c r="H35" s="550" t="s">
        <v>835</v>
      </c>
      <c r="I35" s="564">
        <v>29.33</v>
      </c>
      <c r="J35" s="564">
        <v>2</v>
      </c>
      <c r="K35" s="565">
        <v>58.66</v>
      </c>
    </row>
    <row r="36" spans="1:11" ht="14.4" customHeight="1" x14ac:dyDescent="0.3">
      <c r="A36" s="546" t="s">
        <v>434</v>
      </c>
      <c r="B36" s="547" t="s">
        <v>435</v>
      </c>
      <c r="C36" s="550" t="s">
        <v>821</v>
      </c>
      <c r="D36" s="578" t="s">
        <v>910</v>
      </c>
      <c r="E36" s="550" t="s">
        <v>898</v>
      </c>
      <c r="F36" s="578" t="s">
        <v>899</v>
      </c>
      <c r="G36" s="550" t="s">
        <v>880</v>
      </c>
      <c r="H36" s="550" t="s">
        <v>881</v>
      </c>
      <c r="I36" s="564">
        <v>0.56999999999999995</v>
      </c>
      <c r="J36" s="564">
        <v>200</v>
      </c>
      <c r="K36" s="565">
        <v>113.83</v>
      </c>
    </row>
    <row r="37" spans="1:11" ht="14.4" customHeight="1" x14ac:dyDescent="0.3">
      <c r="A37" s="546" t="s">
        <v>434</v>
      </c>
      <c r="B37" s="547" t="s">
        <v>435</v>
      </c>
      <c r="C37" s="550" t="s">
        <v>821</v>
      </c>
      <c r="D37" s="578" t="s">
        <v>910</v>
      </c>
      <c r="E37" s="550" t="s">
        <v>900</v>
      </c>
      <c r="F37" s="578" t="s">
        <v>901</v>
      </c>
      <c r="G37" s="550" t="s">
        <v>836</v>
      </c>
      <c r="H37" s="550" t="s">
        <v>837</v>
      </c>
      <c r="I37" s="564">
        <v>0.25</v>
      </c>
      <c r="J37" s="564">
        <v>200</v>
      </c>
      <c r="K37" s="565">
        <v>50</v>
      </c>
    </row>
    <row r="38" spans="1:11" ht="14.4" customHeight="1" x14ac:dyDescent="0.3">
      <c r="A38" s="546" t="s">
        <v>434</v>
      </c>
      <c r="B38" s="547" t="s">
        <v>435</v>
      </c>
      <c r="C38" s="550" t="s">
        <v>821</v>
      </c>
      <c r="D38" s="578" t="s">
        <v>910</v>
      </c>
      <c r="E38" s="550" t="s">
        <v>900</v>
      </c>
      <c r="F38" s="578" t="s">
        <v>901</v>
      </c>
      <c r="G38" s="550" t="s">
        <v>882</v>
      </c>
      <c r="H38" s="550" t="s">
        <v>883</v>
      </c>
      <c r="I38" s="564">
        <v>1.68</v>
      </c>
      <c r="J38" s="564">
        <v>100</v>
      </c>
      <c r="K38" s="565">
        <v>168</v>
      </c>
    </row>
    <row r="39" spans="1:11" ht="14.4" customHeight="1" x14ac:dyDescent="0.3">
      <c r="A39" s="546" t="s">
        <v>434</v>
      </c>
      <c r="B39" s="547" t="s">
        <v>435</v>
      </c>
      <c r="C39" s="550" t="s">
        <v>821</v>
      </c>
      <c r="D39" s="578" t="s">
        <v>910</v>
      </c>
      <c r="E39" s="550" t="s">
        <v>900</v>
      </c>
      <c r="F39" s="578" t="s">
        <v>901</v>
      </c>
      <c r="G39" s="550" t="s">
        <v>884</v>
      </c>
      <c r="H39" s="550" t="s">
        <v>885</v>
      </c>
      <c r="I39" s="564">
        <v>0.48</v>
      </c>
      <c r="J39" s="564">
        <v>100</v>
      </c>
      <c r="K39" s="565">
        <v>48</v>
      </c>
    </row>
    <row r="40" spans="1:11" ht="14.4" customHeight="1" x14ac:dyDescent="0.3">
      <c r="A40" s="546" t="s">
        <v>434</v>
      </c>
      <c r="B40" s="547" t="s">
        <v>435</v>
      </c>
      <c r="C40" s="550" t="s">
        <v>821</v>
      </c>
      <c r="D40" s="578" t="s">
        <v>910</v>
      </c>
      <c r="E40" s="550" t="s">
        <v>900</v>
      </c>
      <c r="F40" s="578" t="s">
        <v>901</v>
      </c>
      <c r="G40" s="550" t="s">
        <v>840</v>
      </c>
      <c r="H40" s="550" t="s">
        <v>841</v>
      </c>
      <c r="I40" s="564">
        <v>1.8050000000000002</v>
      </c>
      <c r="J40" s="564">
        <v>200</v>
      </c>
      <c r="K40" s="565">
        <v>361</v>
      </c>
    </row>
    <row r="41" spans="1:11" ht="14.4" customHeight="1" x14ac:dyDescent="0.3">
      <c r="A41" s="546" t="s">
        <v>434</v>
      </c>
      <c r="B41" s="547" t="s">
        <v>435</v>
      </c>
      <c r="C41" s="550" t="s">
        <v>821</v>
      </c>
      <c r="D41" s="578" t="s">
        <v>910</v>
      </c>
      <c r="E41" s="550" t="s">
        <v>900</v>
      </c>
      <c r="F41" s="578" t="s">
        <v>901</v>
      </c>
      <c r="G41" s="550" t="s">
        <v>842</v>
      </c>
      <c r="H41" s="550" t="s">
        <v>843</v>
      </c>
      <c r="I41" s="564">
        <v>1.9</v>
      </c>
      <c r="J41" s="564">
        <v>200</v>
      </c>
      <c r="K41" s="565">
        <v>380</v>
      </c>
    </row>
    <row r="42" spans="1:11" ht="14.4" customHeight="1" x14ac:dyDescent="0.3">
      <c r="A42" s="546" t="s">
        <v>434</v>
      </c>
      <c r="B42" s="547" t="s">
        <v>435</v>
      </c>
      <c r="C42" s="550" t="s">
        <v>821</v>
      </c>
      <c r="D42" s="578" t="s">
        <v>910</v>
      </c>
      <c r="E42" s="550" t="s">
        <v>900</v>
      </c>
      <c r="F42" s="578" t="s">
        <v>901</v>
      </c>
      <c r="G42" s="550" t="s">
        <v>844</v>
      </c>
      <c r="H42" s="550" t="s">
        <v>845</v>
      </c>
      <c r="I42" s="564">
        <v>1.9849999999999999</v>
      </c>
      <c r="J42" s="564">
        <v>200</v>
      </c>
      <c r="K42" s="565">
        <v>397</v>
      </c>
    </row>
    <row r="43" spans="1:11" ht="14.4" customHeight="1" x14ac:dyDescent="0.3">
      <c r="A43" s="546" t="s">
        <v>434</v>
      </c>
      <c r="B43" s="547" t="s">
        <v>435</v>
      </c>
      <c r="C43" s="550" t="s">
        <v>821</v>
      </c>
      <c r="D43" s="578" t="s">
        <v>910</v>
      </c>
      <c r="E43" s="550" t="s">
        <v>900</v>
      </c>
      <c r="F43" s="578" t="s">
        <v>901</v>
      </c>
      <c r="G43" s="550" t="s">
        <v>846</v>
      </c>
      <c r="H43" s="550" t="s">
        <v>847</v>
      </c>
      <c r="I43" s="564">
        <v>1.83</v>
      </c>
      <c r="J43" s="564">
        <v>200</v>
      </c>
      <c r="K43" s="565">
        <v>366</v>
      </c>
    </row>
    <row r="44" spans="1:11" ht="14.4" customHeight="1" x14ac:dyDescent="0.3">
      <c r="A44" s="546" t="s">
        <v>434</v>
      </c>
      <c r="B44" s="547" t="s">
        <v>435</v>
      </c>
      <c r="C44" s="550" t="s">
        <v>821</v>
      </c>
      <c r="D44" s="578" t="s">
        <v>910</v>
      </c>
      <c r="E44" s="550" t="s">
        <v>900</v>
      </c>
      <c r="F44" s="578" t="s">
        <v>901</v>
      </c>
      <c r="G44" s="550" t="s">
        <v>848</v>
      </c>
      <c r="H44" s="550" t="s">
        <v>849</v>
      </c>
      <c r="I44" s="564">
        <v>1.92</v>
      </c>
      <c r="J44" s="564">
        <v>50</v>
      </c>
      <c r="K44" s="565">
        <v>96</v>
      </c>
    </row>
    <row r="45" spans="1:11" ht="14.4" customHeight="1" x14ac:dyDescent="0.3">
      <c r="A45" s="546" t="s">
        <v>434</v>
      </c>
      <c r="B45" s="547" t="s">
        <v>435</v>
      </c>
      <c r="C45" s="550" t="s">
        <v>821</v>
      </c>
      <c r="D45" s="578" t="s">
        <v>910</v>
      </c>
      <c r="E45" s="550" t="s">
        <v>900</v>
      </c>
      <c r="F45" s="578" t="s">
        <v>901</v>
      </c>
      <c r="G45" s="550" t="s">
        <v>850</v>
      </c>
      <c r="H45" s="550" t="s">
        <v>851</v>
      </c>
      <c r="I45" s="564">
        <v>0.01</v>
      </c>
      <c r="J45" s="564">
        <v>400</v>
      </c>
      <c r="K45" s="565">
        <v>4</v>
      </c>
    </row>
    <row r="46" spans="1:11" ht="14.4" customHeight="1" x14ac:dyDescent="0.3">
      <c r="A46" s="546" t="s">
        <v>434</v>
      </c>
      <c r="B46" s="547" t="s">
        <v>435</v>
      </c>
      <c r="C46" s="550" t="s">
        <v>821</v>
      </c>
      <c r="D46" s="578" t="s">
        <v>910</v>
      </c>
      <c r="E46" s="550" t="s">
        <v>900</v>
      </c>
      <c r="F46" s="578" t="s">
        <v>901</v>
      </c>
      <c r="G46" s="550" t="s">
        <v>886</v>
      </c>
      <c r="H46" s="550" t="s">
        <v>887</v>
      </c>
      <c r="I46" s="564">
        <v>2</v>
      </c>
      <c r="J46" s="564">
        <v>10</v>
      </c>
      <c r="K46" s="565">
        <v>20</v>
      </c>
    </row>
    <row r="47" spans="1:11" ht="14.4" customHeight="1" x14ac:dyDescent="0.3">
      <c r="A47" s="546" t="s">
        <v>434</v>
      </c>
      <c r="B47" s="547" t="s">
        <v>435</v>
      </c>
      <c r="C47" s="550" t="s">
        <v>821</v>
      </c>
      <c r="D47" s="578" t="s">
        <v>910</v>
      </c>
      <c r="E47" s="550" t="s">
        <v>900</v>
      </c>
      <c r="F47" s="578" t="s">
        <v>901</v>
      </c>
      <c r="G47" s="550" t="s">
        <v>888</v>
      </c>
      <c r="H47" s="550" t="s">
        <v>889</v>
      </c>
      <c r="I47" s="564">
        <v>3.01</v>
      </c>
      <c r="J47" s="564">
        <v>100</v>
      </c>
      <c r="K47" s="565">
        <v>301</v>
      </c>
    </row>
    <row r="48" spans="1:11" ht="14.4" customHeight="1" x14ac:dyDescent="0.3">
      <c r="A48" s="546" t="s">
        <v>434</v>
      </c>
      <c r="B48" s="547" t="s">
        <v>435</v>
      </c>
      <c r="C48" s="550" t="s">
        <v>821</v>
      </c>
      <c r="D48" s="578" t="s">
        <v>910</v>
      </c>
      <c r="E48" s="550" t="s">
        <v>900</v>
      </c>
      <c r="F48" s="578" t="s">
        <v>901</v>
      </c>
      <c r="G48" s="550" t="s">
        <v>890</v>
      </c>
      <c r="H48" s="550" t="s">
        <v>891</v>
      </c>
      <c r="I48" s="564">
        <v>2.17</v>
      </c>
      <c r="J48" s="564">
        <v>10</v>
      </c>
      <c r="K48" s="565">
        <v>21.7</v>
      </c>
    </row>
    <row r="49" spans="1:11" ht="14.4" customHeight="1" x14ac:dyDescent="0.3">
      <c r="A49" s="546" t="s">
        <v>434</v>
      </c>
      <c r="B49" s="547" t="s">
        <v>435</v>
      </c>
      <c r="C49" s="550" t="s">
        <v>821</v>
      </c>
      <c r="D49" s="578" t="s">
        <v>910</v>
      </c>
      <c r="E49" s="550" t="s">
        <v>900</v>
      </c>
      <c r="F49" s="578" t="s">
        <v>901</v>
      </c>
      <c r="G49" s="550" t="s">
        <v>854</v>
      </c>
      <c r="H49" s="550" t="s">
        <v>855</v>
      </c>
      <c r="I49" s="564">
        <v>2.62</v>
      </c>
      <c r="J49" s="564">
        <v>200</v>
      </c>
      <c r="K49" s="565">
        <v>524</v>
      </c>
    </row>
    <row r="50" spans="1:11" ht="14.4" customHeight="1" x14ac:dyDescent="0.3">
      <c r="A50" s="546" t="s">
        <v>434</v>
      </c>
      <c r="B50" s="547" t="s">
        <v>435</v>
      </c>
      <c r="C50" s="550" t="s">
        <v>821</v>
      </c>
      <c r="D50" s="578" t="s">
        <v>910</v>
      </c>
      <c r="E50" s="550" t="s">
        <v>900</v>
      </c>
      <c r="F50" s="578" t="s">
        <v>901</v>
      </c>
      <c r="G50" s="550" t="s">
        <v>892</v>
      </c>
      <c r="H50" s="550" t="s">
        <v>893</v>
      </c>
      <c r="I50" s="564">
        <v>5.13</v>
      </c>
      <c r="J50" s="564">
        <v>5</v>
      </c>
      <c r="K50" s="565">
        <v>25.65</v>
      </c>
    </row>
    <row r="51" spans="1:11" ht="14.4" customHeight="1" x14ac:dyDescent="0.3">
      <c r="A51" s="546" t="s">
        <v>434</v>
      </c>
      <c r="B51" s="547" t="s">
        <v>435</v>
      </c>
      <c r="C51" s="550" t="s">
        <v>821</v>
      </c>
      <c r="D51" s="578" t="s">
        <v>910</v>
      </c>
      <c r="E51" s="550" t="s">
        <v>900</v>
      </c>
      <c r="F51" s="578" t="s">
        <v>901</v>
      </c>
      <c r="G51" s="550" t="s">
        <v>894</v>
      </c>
      <c r="H51" s="550" t="s">
        <v>895</v>
      </c>
      <c r="I51" s="564">
        <v>2.5099999999999998</v>
      </c>
      <c r="J51" s="564">
        <v>50</v>
      </c>
      <c r="K51" s="565">
        <v>125.5</v>
      </c>
    </row>
    <row r="52" spans="1:11" ht="14.4" customHeight="1" x14ac:dyDescent="0.3">
      <c r="A52" s="546" t="s">
        <v>434</v>
      </c>
      <c r="B52" s="547" t="s">
        <v>435</v>
      </c>
      <c r="C52" s="550" t="s">
        <v>821</v>
      </c>
      <c r="D52" s="578" t="s">
        <v>910</v>
      </c>
      <c r="E52" s="550" t="s">
        <v>900</v>
      </c>
      <c r="F52" s="578" t="s">
        <v>901</v>
      </c>
      <c r="G52" s="550" t="s">
        <v>858</v>
      </c>
      <c r="H52" s="550" t="s">
        <v>859</v>
      </c>
      <c r="I52" s="564">
        <v>21.23</v>
      </c>
      <c r="J52" s="564">
        <v>10</v>
      </c>
      <c r="K52" s="565">
        <v>212.3</v>
      </c>
    </row>
    <row r="53" spans="1:11" ht="14.4" customHeight="1" x14ac:dyDescent="0.3">
      <c r="A53" s="546" t="s">
        <v>434</v>
      </c>
      <c r="B53" s="547" t="s">
        <v>435</v>
      </c>
      <c r="C53" s="550" t="s">
        <v>821</v>
      </c>
      <c r="D53" s="578" t="s">
        <v>910</v>
      </c>
      <c r="E53" s="550" t="s">
        <v>900</v>
      </c>
      <c r="F53" s="578" t="s">
        <v>901</v>
      </c>
      <c r="G53" s="550" t="s">
        <v>896</v>
      </c>
      <c r="H53" s="550" t="s">
        <v>897</v>
      </c>
      <c r="I53" s="564">
        <v>21.23</v>
      </c>
      <c r="J53" s="564">
        <v>10</v>
      </c>
      <c r="K53" s="565">
        <v>212.3</v>
      </c>
    </row>
    <row r="54" spans="1:11" ht="14.4" customHeight="1" x14ac:dyDescent="0.3">
      <c r="A54" s="546" t="s">
        <v>434</v>
      </c>
      <c r="B54" s="547" t="s">
        <v>435</v>
      </c>
      <c r="C54" s="550" t="s">
        <v>821</v>
      </c>
      <c r="D54" s="578" t="s">
        <v>910</v>
      </c>
      <c r="E54" s="550" t="s">
        <v>904</v>
      </c>
      <c r="F54" s="578" t="s">
        <v>905</v>
      </c>
      <c r="G54" s="550" t="s">
        <v>866</v>
      </c>
      <c r="H54" s="550" t="s">
        <v>867</v>
      </c>
      <c r="I54" s="564">
        <v>0.3</v>
      </c>
      <c r="J54" s="564">
        <v>600</v>
      </c>
      <c r="K54" s="565">
        <v>180</v>
      </c>
    </row>
    <row r="55" spans="1:11" ht="14.4" customHeight="1" x14ac:dyDescent="0.3">
      <c r="A55" s="546" t="s">
        <v>434</v>
      </c>
      <c r="B55" s="547" t="s">
        <v>435</v>
      </c>
      <c r="C55" s="550" t="s">
        <v>821</v>
      </c>
      <c r="D55" s="578" t="s">
        <v>910</v>
      </c>
      <c r="E55" s="550" t="s">
        <v>904</v>
      </c>
      <c r="F55" s="578" t="s">
        <v>905</v>
      </c>
      <c r="G55" s="550" t="s">
        <v>870</v>
      </c>
      <c r="H55" s="550" t="s">
        <v>871</v>
      </c>
      <c r="I55" s="564">
        <v>1.8</v>
      </c>
      <c r="J55" s="564">
        <v>100</v>
      </c>
      <c r="K55" s="565">
        <v>180</v>
      </c>
    </row>
    <row r="56" spans="1:11" ht="14.4" customHeight="1" thickBot="1" x14ac:dyDescent="0.35">
      <c r="A56" s="554" t="s">
        <v>434</v>
      </c>
      <c r="B56" s="555" t="s">
        <v>435</v>
      </c>
      <c r="C56" s="558" t="s">
        <v>821</v>
      </c>
      <c r="D56" s="579" t="s">
        <v>910</v>
      </c>
      <c r="E56" s="558" t="s">
        <v>906</v>
      </c>
      <c r="F56" s="579" t="s">
        <v>907</v>
      </c>
      <c r="G56" s="558" t="s">
        <v>874</v>
      </c>
      <c r="H56" s="558" t="s">
        <v>875</v>
      </c>
      <c r="I56" s="566">
        <v>0.71</v>
      </c>
      <c r="J56" s="566">
        <v>400</v>
      </c>
      <c r="K56" s="567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205</v>
      </c>
      <c r="B3" s="395" t="s">
        <v>186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89">
        <v>930</v>
      </c>
      <c r="AI3" s="605"/>
    </row>
    <row r="4" spans="1:35" ht="36.6" outlineLevel="1" thickBot="1" x14ac:dyDescent="0.35">
      <c r="A4" s="255">
        <v>2015</v>
      </c>
      <c r="B4" s="396"/>
      <c r="C4" s="239" t="s">
        <v>187</v>
      </c>
      <c r="D4" s="240" t="s">
        <v>188</v>
      </c>
      <c r="E4" s="240" t="s">
        <v>189</v>
      </c>
      <c r="F4" s="258" t="s">
        <v>217</v>
      </c>
      <c r="G4" s="258" t="s">
        <v>218</v>
      </c>
      <c r="H4" s="258" t="s">
        <v>280</v>
      </c>
      <c r="I4" s="258" t="s">
        <v>219</v>
      </c>
      <c r="J4" s="258" t="s">
        <v>220</v>
      </c>
      <c r="K4" s="258" t="s">
        <v>221</v>
      </c>
      <c r="L4" s="258" t="s">
        <v>222</v>
      </c>
      <c r="M4" s="258" t="s">
        <v>223</v>
      </c>
      <c r="N4" s="258" t="s">
        <v>224</v>
      </c>
      <c r="O4" s="258" t="s">
        <v>225</v>
      </c>
      <c r="P4" s="258" t="s">
        <v>226</v>
      </c>
      <c r="Q4" s="258" t="s">
        <v>227</v>
      </c>
      <c r="R4" s="258" t="s">
        <v>228</v>
      </c>
      <c r="S4" s="258" t="s">
        <v>229</v>
      </c>
      <c r="T4" s="258" t="s">
        <v>230</v>
      </c>
      <c r="U4" s="258" t="s">
        <v>231</v>
      </c>
      <c r="V4" s="258" t="s">
        <v>232</v>
      </c>
      <c r="W4" s="258" t="s">
        <v>233</v>
      </c>
      <c r="X4" s="258" t="s">
        <v>242</v>
      </c>
      <c r="Y4" s="258" t="s">
        <v>234</v>
      </c>
      <c r="Z4" s="258" t="s">
        <v>243</v>
      </c>
      <c r="AA4" s="258" t="s">
        <v>235</v>
      </c>
      <c r="AB4" s="258" t="s">
        <v>236</v>
      </c>
      <c r="AC4" s="258" t="s">
        <v>237</v>
      </c>
      <c r="AD4" s="258" t="s">
        <v>238</v>
      </c>
      <c r="AE4" s="258" t="s">
        <v>239</v>
      </c>
      <c r="AF4" s="240" t="s">
        <v>240</v>
      </c>
      <c r="AG4" s="240" t="s">
        <v>241</v>
      </c>
      <c r="AH4" s="590" t="s">
        <v>207</v>
      </c>
      <c r="AI4" s="605"/>
    </row>
    <row r="5" spans="1:35" x14ac:dyDescent="0.3">
      <c r="A5" s="241" t="s">
        <v>190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91"/>
      <c r="AI5" s="605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11.5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4.3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92">
        <f xml:space="preserve">
TRUNC(IF($A$4&lt;=12,SUMIFS('ON Data'!AN:AN,'ON Data'!$D:$D,$A$4,'ON Data'!$E:$E,1),SUMIFS('ON Data'!AN:AN,'ON Data'!$E:$E,1)/'ON Data'!$D$3),1)</f>
        <v>2.2000000000000002</v>
      </c>
      <c r="AI6" s="605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92"/>
      <c r="AI7" s="605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92"/>
      <c r="AI8" s="605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93"/>
      <c r="AI9" s="605"/>
    </row>
    <row r="10" spans="1:35" x14ac:dyDescent="0.3">
      <c r="A10" s="244" t="s">
        <v>191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94"/>
      <c r="AI10" s="605"/>
    </row>
    <row r="11" spans="1:35" x14ac:dyDescent="0.3">
      <c r="A11" s="245" t="s">
        <v>192</v>
      </c>
      <c r="B11" s="262">
        <f xml:space="preserve">
IF($A$4&lt;=12,SUMIFS('ON Data'!F:F,'ON Data'!$D:$D,$A$4,'ON Data'!$E:$E,2),SUMIFS('ON Data'!F:F,'ON Data'!$E:$E,2))</f>
        <v>9246.08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3558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4056.08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95">
        <f xml:space="preserve">
IF($A$4&lt;=12,SUMIFS('ON Data'!AN:AN,'ON Data'!$D:$D,$A$4,'ON Data'!$E:$E,2),SUMIFS('ON Data'!AN:AN,'ON Data'!$E:$E,2))</f>
        <v>1632</v>
      </c>
      <c r="AI11" s="605"/>
    </row>
    <row r="12" spans="1:35" x14ac:dyDescent="0.3">
      <c r="A12" s="245" t="s">
        <v>193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95">
        <f xml:space="preserve">
IF($A$4&lt;=12,SUMIFS('ON Data'!AN:AN,'ON Data'!$D:$D,$A$4,'ON Data'!$E:$E,3),SUMIFS('ON Data'!AN:AN,'ON Data'!$E:$E,3))</f>
        <v>0</v>
      </c>
      <c r="AI12" s="605"/>
    </row>
    <row r="13" spans="1:35" x14ac:dyDescent="0.3">
      <c r="A13" s="245" t="s">
        <v>200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95">
        <f xml:space="preserve">
IF($A$4&lt;=12,SUMIFS('ON Data'!AN:AN,'ON Data'!$D:$D,$A$4,'ON Data'!$E:$E,4),SUMIFS('ON Data'!AN:AN,'ON Data'!$E:$E,4))</f>
        <v>0</v>
      </c>
      <c r="AI13" s="605"/>
    </row>
    <row r="14" spans="1:35" ht="15" thickBot="1" x14ac:dyDescent="0.35">
      <c r="A14" s="246" t="s">
        <v>194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96">
        <f xml:space="preserve">
IF($A$4&lt;=12,SUMIFS('ON Data'!AN:AN,'ON Data'!$D:$D,$A$4,'ON Data'!$E:$E,5),SUMIFS('ON Data'!AN:AN,'ON Data'!$E:$E,5))</f>
        <v>0</v>
      </c>
      <c r="AI14" s="605"/>
    </row>
    <row r="15" spans="1:35" x14ac:dyDescent="0.3">
      <c r="A15" s="163" t="s">
        <v>204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97"/>
      <c r="AI15" s="605"/>
    </row>
    <row r="16" spans="1:35" x14ac:dyDescent="0.3">
      <c r="A16" s="247" t="s">
        <v>195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95">
        <f xml:space="preserve">
IF($A$4&lt;=12,SUMIFS('ON Data'!AN:AN,'ON Data'!$D:$D,$A$4,'ON Data'!$E:$E,7),SUMIFS('ON Data'!AN:AN,'ON Data'!$E:$E,7))</f>
        <v>0</v>
      </c>
      <c r="AI16" s="605"/>
    </row>
    <row r="17" spans="1:35" x14ac:dyDescent="0.3">
      <c r="A17" s="247" t="s">
        <v>196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95">
        <f xml:space="preserve">
IF($A$4&lt;=12,SUMIFS('ON Data'!AN:AN,'ON Data'!$D:$D,$A$4,'ON Data'!$E:$E,8),SUMIFS('ON Data'!AN:AN,'ON Data'!$E:$E,8))</f>
        <v>0</v>
      </c>
      <c r="AI17" s="605"/>
    </row>
    <row r="18" spans="1:35" x14ac:dyDescent="0.3">
      <c r="A18" s="247" t="s">
        <v>197</v>
      </c>
      <c r="B18" s="262">
        <f xml:space="preserve">
B19-B16-B17</f>
        <v>87400</v>
      </c>
      <c r="C18" s="263">
        <f t="shared" ref="C18:G18" si="0" xml:space="preserve">
C19-C16-C17</f>
        <v>0</v>
      </c>
      <c r="D18" s="264">
        <f t="shared" si="0"/>
        <v>54400</v>
      </c>
      <c r="E18" s="264">
        <f t="shared" si="0"/>
        <v>0</v>
      </c>
      <c r="F18" s="264">
        <f t="shared" si="0"/>
        <v>30000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95">
        <f t="shared" si="1"/>
        <v>3000</v>
      </c>
      <c r="AI18" s="605"/>
    </row>
    <row r="19" spans="1:35" ht="15" thickBot="1" x14ac:dyDescent="0.35">
      <c r="A19" s="248" t="s">
        <v>198</v>
      </c>
      <c r="B19" s="271">
        <f xml:space="preserve">
IF($A$4&lt;=12,SUMIFS('ON Data'!F:F,'ON Data'!$D:$D,$A$4,'ON Data'!$E:$E,9),SUMIFS('ON Data'!F:F,'ON Data'!$E:$E,9))</f>
        <v>87400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54400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30000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98">
        <f xml:space="preserve">
IF($A$4&lt;=12,SUMIFS('ON Data'!AN:AN,'ON Data'!$D:$D,$A$4,'ON Data'!$E:$E,9),SUMIFS('ON Data'!AN:AN,'ON Data'!$E:$E,9))</f>
        <v>3000</v>
      </c>
      <c r="AI19" s="605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2234095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1274903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740824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99">
        <f xml:space="preserve">
IF($A$4&lt;=12,SUMIFS('ON Data'!AN:AN,'ON Data'!$D:$D,$A$4,'ON Data'!$E:$E,6),SUMIFS('ON Data'!AN:AN,'ON Data'!$E:$E,6))</f>
        <v>218368</v>
      </c>
      <c r="AI20" s="605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95">
        <f xml:space="preserve">
IF($A$4&lt;=12,SUMIFS('ON Data'!AN:AN,'ON Data'!$D:$D,$A$4,'ON Data'!$E:$E,12),SUMIFS('ON Data'!AN:AN,'ON Data'!$E:$E,12))</f>
        <v>0</v>
      </c>
      <c r="AI21" s="605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600" t="str">
        <f t="shared" si="3"/>
        <v/>
      </c>
      <c r="AI22" s="605"/>
    </row>
    <row r="23" spans="1:35" ht="15" hidden="1" outlineLevel="1" thickBot="1" x14ac:dyDescent="0.35">
      <c r="A23" s="250" t="s">
        <v>68</v>
      </c>
      <c r="B23" s="265">
        <f xml:space="preserve">
IF(B21="","",B20-B21)</f>
        <v>2234095</v>
      </c>
      <c r="C23" s="266">
        <f t="shared" ref="C23:G23" si="4" xml:space="preserve">
IF(C21="","",C20-C21)</f>
        <v>0</v>
      </c>
      <c r="D23" s="267">
        <f t="shared" si="4"/>
        <v>1274903</v>
      </c>
      <c r="E23" s="267">
        <f t="shared" si="4"/>
        <v>0</v>
      </c>
      <c r="F23" s="267">
        <f t="shared" si="4"/>
        <v>740824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0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0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0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96">
        <f t="shared" si="5"/>
        <v>218368</v>
      </c>
      <c r="AI23" s="605"/>
    </row>
    <row r="24" spans="1:35" x14ac:dyDescent="0.3">
      <c r="A24" s="244" t="s">
        <v>199</v>
      </c>
      <c r="B24" s="291" t="s">
        <v>3</v>
      </c>
      <c r="C24" s="606" t="s">
        <v>210</v>
      </c>
      <c r="D24" s="580"/>
      <c r="E24" s="581"/>
      <c r="F24" s="581" t="s">
        <v>211</v>
      </c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601" t="s">
        <v>212</v>
      </c>
      <c r="AI24" s="605"/>
    </row>
    <row r="25" spans="1:35" x14ac:dyDescent="0.3">
      <c r="A25" s="245" t="s">
        <v>73</v>
      </c>
      <c r="B25" s="262">
        <f xml:space="preserve">
SUM(C25:AH25)</f>
        <v>10000</v>
      </c>
      <c r="C25" s="607">
        <f xml:space="preserve">
IF($A$4&lt;=12,SUMIFS('ON Data'!H:H,'ON Data'!$D:$D,$A$4,'ON Data'!$E:$E,10),SUMIFS('ON Data'!H:H,'ON Data'!$E:$E,10))</f>
        <v>10000</v>
      </c>
      <c r="D25" s="582"/>
      <c r="E25" s="583"/>
      <c r="F25" s="583">
        <f xml:space="preserve">
IF($A$4&lt;=12,SUMIFS('ON Data'!K:K,'ON Data'!$D:$D,$A$4,'ON Data'!$E:$E,10),SUMIFS('ON Data'!K:K,'ON Data'!$E:$E,10))</f>
        <v>0</v>
      </c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3"/>
      <c r="W25" s="583"/>
      <c r="X25" s="583"/>
      <c r="Y25" s="583"/>
      <c r="Z25" s="583"/>
      <c r="AA25" s="583"/>
      <c r="AB25" s="583"/>
      <c r="AC25" s="583"/>
      <c r="AD25" s="583"/>
      <c r="AE25" s="583"/>
      <c r="AF25" s="583"/>
      <c r="AG25" s="583"/>
      <c r="AH25" s="602">
        <f xml:space="preserve">
IF($A$4&lt;=12,SUMIFS('ON Data'!AN:AN,'ON Data'!$D:$D,$A$4,'ON Data'!$E:$E,10),SUMIFS('ON Data'!AN:AN,'ON Data'!$E:$E,10))</f>
        <v>0</v>
      </c>
      <c r="AI25" s="605"/>
    </row>
    <row r="26" spans="1:35" x14ac:dyDescent="0.3">
      <c r="A26" s="251" t="s">
        <v>209</v>
      </c>
      <c r="B26" s="271">
        <f xml:space="preserve">
SUM(C26:AH26)</f>
        <v>6575.0910100573819</v>
      </c>
      <c r="C26" s="607">
        <f xml:space="preserve">
IF($A$4&lt;=12,SUMIFS('ON Data'!H:H,'ON Data'!$D:$D,$A$4,'ON Data'!$E:$E,11),SUMIFS('ON Data'!H:H,'ON Data'!$E:$E,11))</f>
        <v>6575.0910100573819</v>
      </c>
      <c r="D26" s="582"/>
      <c r="E26" s="583"/>
      <c r="F26" s="584">
        <f xml:space="preserve">
IF($A$4&lt;=12,SUMIFS('ON Data'!K:K,'ON Data'!$D:$D,$A$4,'ON Data'!$E:$E,11),SUMIFS('ON Data'!K:K,'ON Data'!$E:$E,11))</f>
        <v>0</v>
      </c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602">
        <f xml:space="preserve">
IF($A$4&lt;=12,SUMIFS('ON Data'!AN:AN,'ON Data'!$D:$D,$A$4,'ON Data'!$E:$E,11),SUMIFS('ON Data'!AN:AN,'ON Data'!$E:$E,11))</f>
        <v>0</v>
      </c>
      <c r="AI26" s="605"/>
    </row>
    <row r="27" spans="1:35" x14ac:dyDescent="0.3">
      <c r="A27" s="251" t="s">
        <v>75</v>
      </c>
      <c r="B27" s="292">
        <f xml:space="preserve">
IF(B26=0,0,B25/B26)</f>
        <v>1.5208914956011732</v>
      </c>
      <c r="C27" s="608">
        <f xml:space="preserve">
IF(C26=0,0,C25/C26)</f>
        <v>1.5208914956011732</v>
      </c>
      <c r="D27" s="585"/>
      <c r="E27" s="586"/>
      <c r="F27" s="586">
        <f xml:space="preserve">
IF(F26=0,0,F25/F26)</f>
        <v>0</v>
      </c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603">
        <f xml:space="preserve">
IF(AH26=0,0,AH25/AH26)</f>
        <v>0</v>
      </c>
      <c r="AI27" s="605"/>
    </row>
    <row r="28" spans="1:35" ht="15" thickBot="1" x14ac:dyDescent="0.35">
      <c r="A28" s="251" t="s">
        <v>208</v>
      </c>
      <c r="B28" s="271">
        <f xml:space="preserve">
SUM(C28:AH28)</f>
        <v>-3424.9089899426181</v>
      </c>
      <c r="C28" s="609">
        <f xml:space="preserve">
C26-C25</f>
        <v>-3424.9089899426181</v>
      </c>
      <c r="D28" s="587"/>
      <c r="E28" s="588"/>
      <c r="F28" s="588">
        <f xml:space="preserve">
F26-F25</f>
        <v>0</v>
      </c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  <c r="AC28" s="588"/>
      <c r="AD28" s="588"/>
      <c r="AE28" s="588"/>
      <c r="AF28" s="588"/>
      <c r="AG28" s="588"/>
      <c r="AH28" s="604">
        <f xml:space="preserve">
AH26-AH25</f>
        <v>0</v>
      </c>
      <c r="AI28" s="605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203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213</v>
      </c>
    </row>
    <row r="34" spans="1:1" x14ac:dyDescent="0.3">
      <c r="A34" s="290" t="s">
        <v>214</v>
      </c>
    </row>
    <row r="35" spans="1:1" x14ac:dyDescent="0.3">
      <c r="A35" s="290" t="s">
        <v>215</v>
      </c>
    </row>
    <row r="36" spans="1:1" x14ac:dyDescent="0.3">
      <c r="A36" s="290" t="s">
        <v>216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282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4010.4369451364182</v>
      </c>
      <c r="D4" s="161">
        <f ca="1">IF(ISERROR(VLOOKUP("Náklady celkem",INDIRECT("HI!$A:$G"),5,0)),0,VLOOKUP("Náklady celkem",INDIRECT("HI!$A:$G"),5,0))</f>
        <v>4125.6356200000018</v>
      </c>
      <c r="E4" s="162">
        <f ca="1">IF(C4=0,0,D4/C4)</f>
        <v>1.0287247191364743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278.58758013606541</v>
      </c>
      <c r="D7" s="169">
        <f>IF(ISERROR(HI!E5),"",HI!E5)</f>
        <v>230.81267000000003</v>
      </c>
      <c r="E7" s="166">
        <f t="shared" ref="E7:E15" si="0">IF(C7=0,0,D7/C7)</f>
        <v>0.82851026555910512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145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255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154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116</v>
      </c>
      <c r="C11" s="171">
        <v>0.6</v>
      </c>
      <c r="D11" s="171">
        <f>IF(ISERROR(VLOOKUP("Celkem",'Léky Recepty'!B:H,5,0)),0,VLOOKUP("Celkem",'Léky Recepty'!B:H,5,0))</f>
        <v>0.65900750051064261</v>
      </c>
      <c r="E11" s="166">
        <f t="shared" si="0"/>
        <v>1.0983458341844043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146</v>
      </c>
      <c r="C12" s="171">
        <v>0.8</v>
      </c>
      <c r="D12" s="171">
        <f>IF(ISERROR(VLOOKUP("Celkem",'LRp PL'!A:F,5,0)),0,VLOOKUP("Celkem",'LRp PL'!A:F,5,0))</f>
        <v>0.67108566344173326</v>
      </c>
      <c r="E12" s="166">
        <f t="shared" si="0"/>
        <v>0.83885707930216658</v>
      </c>
    </row>
    <row r="13" spans="1:5" ht="14.4" customHeight="1" x14ac:dyDescent="0.3">
      <c r="A13" s="172" t="s">
        <v>155</v>
      </c>
      <c r="B13" s="168"/>
      <c r="C13" s="169"/>
      <c r="D13" s="169"/>
      <c r="E13" s="166"/>
    </row>
    <row r="14" spans="1:5" ht="14.4" customHeight="1" x14ac:dyDescent="0.3">
      <c r="A14" s="173" t="s">
        <v>159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34.727973906152499</v>
      </c>
      <c r="D15" s="169">
        <f>IF(ISERROR(HI!E6),"",HI!E6)</f>
        <v>24.177689999999998</v>
      </c>
      <c r="E15" s="166">
        <f t="shared" si="0"/>
        <v>0.69620214716058093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2932.0832409798168</v>
      </c>
      <c r="D16" s="165">
        <f ca="1">IF(ISERROR(VLOOKUP("Osobní náklady (Kč) *",INDIRECT("HI!$A:$G"),5,0)),0,VLOOKUP("Osobní náklady (Kč) *",INDIRECT("HI!$A:$G"),5,0))</f>
        <v>3013.7164500000017</v>
      </c>
      <c r="E16" s="166">
        <f ca="1">IF(C16=0,0,D16/C16)</f>
        <v>1.0278413681710161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868.93200000000002</v>
      </c>
      <c r="D18" s="185">
        <f ca="1">IF(ISERROR(VLOOKUP("Výnosy celkem",INDIRECT("HI!$A:$G"),5,0)),0,VLOOKUP("Výnosy celkem",INDIRECT("HI!$A:$G"),5,0))</f>
        <v>1058.1766699999998</v>
      </c>
      <c r="E18" s="186">
        <f t="shared" ref="E18:E21" ca="1" si="1">IF(C18=0,0,D18/C18)</f>
        <v>1.2177899651526238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868.93200000000002</v>
      </c>
      <c r="D19" s="165">
        <f ca="1">IF(ISERROR(VLOOKUP("Ambulance *",INDIRECT("HI!$A:$G"),5,0)),0,VLOOKUP("Ambulance *",INDIRECT("HI!$A:$G"),5,0))</f>
        <v>1058.1766699999998</v>
      </c>
      <c r="E19" s="166">
        <f t="shared" ca="1" si="1"/>
        <v>1.2177899651526238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1">
        <v>1</v>
      </c>
      <c r="D20" s="171">
        <f>IF(ISERROR(VLOOKUP("Celkem:",'ZV Vykáz.-A'!$A:$S,7,0)),"",VLOOKUP("Celkem:",'ZV Vykáz.-A'!$A:$S,7,0))</f>
        <v>1.2177899651526241</v>
      </c>
      <c r="E20" s="166">
        <f t="shared" si="1"/>
        <v>1.2177899651526241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1">
        <v>0.85</v>
      </c>
      <c r="D21" s="171">
        <f>IF(ISERROR(VLOOKUP("Celkem:",'ZV Vykáz.-H'!$A:$S,7,0)),"",VLOOKUP("Celkem:",'ZV Vykáz.-H'!$A:$S,7,0))</f>
        <v>5.6056160938809725E-2</v>
      </c>
      <c r="E21" s="166">
        <f t="shared" si="1"/>
        <v>6.594842463389379E-2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156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157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7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912</v>
      </c>
    </row>
    <row r="2" spans="1:41" x14ac:dyDescent="0.3">
      <c r="A2" s="235" t="s">
        <v>282</v>
      </c>
    </row>
    <row r="3" spans="1:41" x14ac:dyDescent="0.3">
      <c r="A3" s="231" t="s">
        <v>173</v>
      </c>
      <c r="B3" s="256">
        <v>2015</v>
      </c>
      <c r="D3" s="232">
        <f>MAX(D5:D1048576)</f>
        <v>5</v>
      </c>
      <c r="F3" s="232">
        <f>SUMIF($E5:$E1048576,"&lt;10",F5:F1048576)</f>
        <v>2330798.83</v>
      </c>
      <c r="G3" s="232">
        <f t="shared" ref="G3:AO3" si="0">SUMIF($E5:$E1048576,"&lt;10",G5:G1048576)</f>
        <v>0</v>
      </c>
      <c r="H3" s="232">
        <f t="shared" si="0"/>
        <v>1332882.75</v>
      </c>
      <c r="I3" s="232">
        <f t="shared" si="0"/>
        <v>0</v>
      </c>
      <c r="J3" s="232">
        <f t="shared" si="0"/>
        <v>0</v>
      </c>
      <c r="K3" s="232">
        <f t="shared" si="0"/>
        <v>774905.08000000007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223011</v>
      </c>
      <c r="AO3" s="232">
        <f t="shared" si="0"/>
        <v>0</v>
      </c>
    </row>
    <row r="4" spans="1:41" x14ac:dyDescent="0.3">
      <c r="A4" s="231" t="s">
        <v>174</v>
      </c>
      <c r="B4" s="256">
        <v>1</v>
      </c>
      <c r="C4" s="233" t="s">
        <v>5</v>
      </c>
      <c r="D4" s="234" t="s">
        <v>67</v>
      </c>
      <c r="E4" s="234" t="s">
        <v>168</v>
      </c>
      <c r="F4" s="234" t="s">
        <v>3</v>
      </c>
      <c r="G4" s="234" t="s">
        <v>169</v>
      </c>
      <c r="H4" s="234" t="s">
        <v>170</v>
      </c>
      <c r="I4" s="234" t="s">
        <v>171</v>
      </c>
      <c r="J4" s="234" t="s">
        <v>172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175</v>
      </c>
      <c r="B5" s="256">
        <v>2</v>
      </c>
      <c r="C5" s="231">
        <v>19</v>
      </c>
      <c r="D5" s="231">
        <v>1</v>
      </c>
      <c r="E5" s="231">
        <v>1</v>
      </c>
      <c r="F5" s="231">
        <v>12.35</v>
      </c>
      <c r="G5" s="231">
        <v>0</v>
      </c>
      <c r="H5" s="231">
        <v>4.3499999999999996</v>
      </c>
      <c r="I5" s="231">
        <v>0</v>
      </c>
      <c r="J5" s="231">
        <v>0</v>
      </c>
      <c r="K5" s="231">
        <v>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</v>
      </c>
      <c r="AN5" s="231">
        <v>3</v>
      </c>
      <c r="AO5" s="231">
        <v>0</v>
      </c>
    </row>
    <row r="6" spans="1:41" x14ac:dyDescent="0.3">
      <c r="A6" s="231" t="s">
        <v>176</v>
      </c>
      <c r="B6" s="256">
        <v>3</v>
      </c>
      <c r="C6" s="231">
        <v>19</v>
      </c>
      <c r="D6" s="231">
        <v>1</v>
      </c>
      <c r="E6" s="231">
        <v>2</v>
      </c>
      <c r="F6" s="231">
        <v>1950</v>
      </c>
      <c r="G6" s="231">
        <v>0</v>
      </c>
      <c r="H6" s="231">
        <v>746</v>
      </c>
      <c r="I6" s="231">
        <v>0</v>
      </c>
      <c r="J6" s="231">
        <v>0</v>
      </c>
      <c r="K6" s="231">
        <v>852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352</v>
      </c>
      <c r="AO6" s="231">
        <v>0</v>
      </c>
    </row>
    <row r="7" spans="1:41" x14ac:dyDescent="0.3">
      <c r="A7" s="231" t="s">
        <v>177</v>
      </c>
      <c r="B7" s="256">
        <v>4</v>
      </c>
      <c r="C7" s="231">
        <v>19</v>
      </c>
      <c r="D7" s="231">
        <v>1</v>
      </c>
      <c r="E7" s="231">
        <v>6</v>
      </c>
      <c r="F7" s="231">
        <v>440590</v>
      </c>
      <c r="G7" s="231">
        <v>0</v>
      </c>
      <c r="H7" s="231">
        <v>243162</v>
      </c>
      <c r="I7" s="231">
        <v>0</v>
      </c>
      <c r="J7" s="231">
        <v>0</v>
      </c>
      <c r="K7" s="231">
        <v>145543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51885</v>
      </c>
      <c r="AO7" s="231">
        <v>0</v>
      </c>
    </row>
    <row r="8" spans="1:41" x14ac:dyDescent="0.3">
      <c r="A8" s="231" t="s">
        <v>178</v>
      </c>
      <c r="B8" s="256">
        <v>5</v>
      </c>
      <c r="C8" s="231">
        <v>19</v>
      </c>
      <c r="D8" s="231">
        <v>1</v>
      </c>
      <c r="E8" s="231">
        <v>11</v>
      </c>
      <c r="F8" s="231">
        <v>1315.0182020114764</v>
      </c>
      <c r="G8" s="231">
        <v>0</v>
      </c>
      <c r="H8" s="231">
        <v>1315.0182020114764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179</v>
      </c>
      <c r="B9" s="256">
        <v>6</v>
      </c>
      <c r="C9" s="231">
        <v>19</v>
      </c>
      <c r="D9" s="231">
        <v>2</v>
      </c>
      <c r="E9" s="231">
        <v>1</v>
      </c>
      <c r="F9" s="231">
        <v>11.35</v>
      </c>
      <c r="G9" s="231">
        <v>0</v>
      </c>
      <c r="H9" s="231">
        <v>4.3499999999999996</v>
      </c>
      <c r="I9" s="231">
        <v>0</v>
      </c>
      <c r="J9" s="231">
        <v>0</v>
      </c>
      <c r="K9" s="231">
        <v>5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</v>
      </c>
      <c r="AO9" s="231">
        <v>0</v>
      </c>
    </row>
    <row r="10" spans="1:41" x14ac:dyDescent="0.3">
      <c r="A10" s="231" t="s">
        <v>180</v>
      </c>
      <c r="B10" s="256">
        <v>7</v>
      </c>
      <c r="C10" s="231">
        <v>19</v>
      </c>
      <c r="D10" s="231">
        <v>2</v>
      </c>
      <c r="E10" s="231">
        <v>2</v>
      </c>
      <c r="F10" s="231">
        <v>1654</v>
      </c>
      <c r="G10" s="231">
        <v>0</v>
      </c>
      <c r="H10" s="231">
        <v>646</v>
      </c>
      <c r="I10" s="231">
        <v>0</v>
      </c>
      <c r="J10" s="231">
        <v>0</v>
      </c>
      <c r="K10" s="231">
        <v>704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304</v>
      </c>
      <c r="AO10" s="231">
        <v>0</v>
      </c>
    </row>
    <row r="11" spans="1:41" x14ac:dyDescent="0.3">
      <c r="A11" s="231" t="s">
        <v>181</v>
      </c>
      <c r="B11" s="256">
        <v>8</v>
      </c>
      <c r="C11" s="231">
        <v>19</v>
      </c>
      <c r="D11" s="231">
        <v>2</v>
      </c>
      <c r="E11" s="231">
        <v>6</v>
      </c>
      <c r="F11" s="231">
        <v>425306</v>
      </c>
      <c r="G11" s="231">
        <v>0</v>
      </c>
      <c r="H11" s="231">
        <v>244458</v>
      </c>
      <c r="I11" s="231">
        <v>0</v>
      </c>
      <c r="J11" s="231">
        <v>0</v>
      </c>
      <c r="K11" s="231">
        <v>133107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47741</v>
      </c>
      <c r="AO11" s="231">
        <v>0</v>
      </c>
    </row>
    <row r="12" spans="1:41" x14ac:dyDescent="0.3">
      <c r="A12" s="231" t="s">
        <v>182</v>
      </c>
      <c r="B12" s="256">
        <v>9</v>
      </c>
      <c r="C12" s="231">
        <v>19</v>
      </c>
      <c r="D12" s="231">
        <v>2</v>
      </c>
      <c r="E12" s="231">
        <v>11</v>
      </c>
      <c r="F12" s="231">
        <v>1315.0182020114764</v>
      </c>
      <c r="G12" s="231">
        <v>0</v>
      </c>
      <c r="H12" s="231">
        <v>1315.0182020114764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183</v>
      </c>
      <c r="B13" s="256">
        <v>10</v>
      </c>
      <c r="C13" s="231">
        <v>19</v>
      </c>
      <c r="D13" s="231">
        <v>3</v>
      </c>
      <c r="E13" s="231">
        <v>1</v>
      </c>
      <c r="F13" s="231">
        <v>11.35</v>
      </c>
      <c r="G13" s="231">
        <v>0</v>
      </c>
      <c r="H13" s="231">
        <v>4.3499999999999996</v>
      </c>
      <c r="I13" s="231">
        <v>0</v>
      </c>
      <c r="J13" s="231">
        <v>0</v>
      </c>
      <c r="K13" s="231">
        <v>5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2</v>
      </c>
      <c r="AO13" s="231">
        <v>0</v>
      </c>
    </row>
    <row r="14" spans="1:41" x14ac:dyDescent="0.3">
      <c r="A14" s="231" t="s">
        <v>184</v>
      </c>
      <c r="B14" s="256">
        <v>11</v>
      </c>
      <c r="C14" s="231">
        <v>19</v>
      </c>
      <c r="D14" s="231">
        <v>3</v>
      </c>
      <c r="E14" s="231">
        <v>2</v>
      </c>
      <c r="F14" s="231">
        <v>1948.08</v>
      </c>
      <c r="G14" s="231">
        <v>0</v>
      </c>
      <c r="H14" s="231">
        <v>764</v>
      </c>
      <c r="I14" s="231">
        <v>0</v>
      </c>
      <c r="J14" s="231">
        <v>0</v>
      </c>
      <c r="K14" s="231">
        <v>848.08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336</v>
      </c>
      <c r="AO14" s="231">
        <v>0</v>
      </c>
    </row>
    <row r="15" spans="1:41" x14ac:dyDescent="0.3">
      <c r="A15" s="231" t="s">
        <v>185</v>
      </c>
      <c r="B15" s="256">
        <v>12</v>
      </c>
      <c r="C15" s="231">
        <v>19</v>
      </c>
      <c r="D15" s="231">
        <v>3</v>
      </c>
      <c r="E15" s="231">
        <v>6</v>
      </c>
      <c r="F15" s="231">
        <v>430637</v>
      </c>
      <c r="G15" s="231">
        <v>0</v>
      </c>
      <c r="H15" s="231">
        <v>250341</v>
      </c>
      <c r="I15" s="231">
        <v>0</v>
      </c>
      <c r="J15" s="231">
        <v>0</v>
      </c>
      <c r="K15" s="231">
        <v>142022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38274</v>
      </c>
      <c r="AO15" s="231">
        <v>0</v>
      </c>
    </row>
    <row r="16" spans="1:41" x14ac:dyDescent="0.3">
      <c r="A16" s="231" t="s">
        <v>173</v>
      </c>
      <c r="B16" s="256">
        <v>2015</v>
      </c>
      <c r="C16" s="231">
        <v>19</v>
      </c>
      <c r="D16" s="231">
        <v>3</v>
      </c>
      <c r="E16" s="231">
        <v>9</v>
      </c>
      <c r="F16" s="231">
        <v>7400</v>
      </c>
      <c r="G16" s="231">
        <v>0</v>
      </c>
      <c r="H16" s="231">
        <v>7400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19</v>
      </c>
      <c r="D17" s="231">
        <v>3</v>
      </c>
      <c r="E17" s="231">
        <v>11</v>
      </c>
      <c r="F17" s="231">
        <v>1315.0182020114764</v>
      </c>
      <c r="G17" s="231">
        <v>0</v>
      </c>
      <c r="H17" s="231">
        <v>1315.0182020114764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19</v>
      </c>
      <c r="D18" s="231">
        <v>4</v>
      </c>
      <c r="E18" s="231">
        <v>1</v>
      </c>
      <c r="F18" s="231">
        <v>11.35</v>
      </c>
      <c r="G18" s="231">
        <v>0</v>
      </c>
      <c r="H18" s="231">
        <v>4.3499999999999996</v>
      </c>
      <c r="I18" s="231">
        <v>0</v>
      </c>
      <c r="J18" s="231">
        <v>0</v>
      </c>
      <c r="K18" s="231">
        <v>5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2</v>
      </c>
      <c r="AO18" s="231">
        <v>0</v>
      </c>
    </row>
    <row r="19" spans="3:41" x14ac:dyDescent="0.3">
      <c r="C19" s="231">
        <v>19</v>
      </c>
      <c r="D19" s="231">
        <v>4</v>
      </c>
      <c r="E19" s="231">
        <v>2</v>
      </c>
      <c r="F19" s="231">
        <v>1892</v>
      </c>
      <c r="G19" s="231">
        <v>0</v>
      </c>
      <c r="H19" s="231">
        <v>712</v>
      </c>
      <c r="I19" s="231">
        <v>0</v>
      </c>
      <c r="J19" s="231">
        <v>0</v>
      </c>
      <c r="K19" s="231">
        <v>844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336</v>
      </c>
      <c r="AO19" s="231">
        <v>0</v>
      </c>
    </row>
    <row r="20" spans="3:41" x14ac:dyDescent="0.3">
      <c r="C20" s="231">
        <v>19</v>
      </c>
      <c r="D20" s="231">
        <v>4</v>
      </c>
      <c r="E20" s="231">
        <v>6</v>
      </c>
      <c r="F20" s="231">
        <v>510792</v>
      </c>
      <c r="G20" s="231">
        <v>0</v>
      </c>
      <c r="H20" s="231">
        <v>294252</v>
      </c>
      <c r="I20" s="231">
        <v>0</v>
      </c>
      <c r="J20" s="231">
        <v>0</v>
      </c>
      <c r="K20" s="231">
        <v>175226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41314</v>
      </c>
      <c r="AO20" s="231">
        <v>0</v>
      </c>
    </row>
    <row r="21" spans="3:41" x14ac:dyDescent="0.3">
      <c r="C21" s="231">
        <v>19</v>
      </c>
      <c r="D21" s="231">
        <v>4</v>
      </c>
      <c r="E21" s="231">
        <v>9</v>
      </c>
      <c r="F21" s="231">
        <v>80000</v>
      </c>
      <c r="G21" s="231">
        <v>0</v>
      </c>
      <c r="H21" s="231">
        <v>47000</v>
      </c>
      <c r="I21" s="231">
        <v>0</v>
      </c>
      <c r="J21" s="231">
        <v>0</v>
      </c>
      <c r="K21" s="231">
        <v>30000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3000</v>
      </c>
      <c r="AO21" s="231">
        <v>0</v>
      </c>
    </row>
    <row r="22" spans="3:41" x14ac:dyDescent="0.3">
      <c r="C22" s="231">
        <v>19</v>
      </c>
      <c r="D22" s="231">
        <v>4</v>
      </c>
      <c r="E22" s="231">
        <v>10</v>
      </c>
      <c r="F22" s="231">
        <v>10000</v>
      </c>
      <c r="G22" s="231">
        <v>0</v>
      </c>
      <c r="H22" s="231">
        <v>10000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19</v>
      </c>
      <c r="D23" s="231">
        <v>4</v>
      </c>
      <c r="E23" s="231">
        <v>11</v>
      </c>
      <c r="F23" s="231">
        <v>1315.0182020114764</v>
      </c>
      <c r="G23" s="231">
        <v>0</v>
      </c>
      <c r="H23" s="231">
        <v>1315.0182020114764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19</v>
      </c>
      <c r="D24" s="231">
        <v>5</v>
      </c>
      <c r="E24" s="231">
        <v>1</v>
      </c>
      <c r="F24" s="231">
        <v>11.35</v>
      </c>
      <c r="G24" s="231">
        <v>0</v>
      </c>
      <c r="H24" s="231">
        <v>4.3499999999999996</v>
      </c>
      <c r="I24" s="231">
        <v>0</v>
      </c>
      <c r="J24" s="231">
        <v>0</v>
      </c>
      <c r="K24" s="231">
        <v>5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2</v>
      </c>
      <c r="AO24" s="231">
        <v>0</v>
      </c>
    </row>
    <row r="25" spans="3:41" x14ac:dyDescent="0.3">
      <c r="C25" s="231">
        <v>19</v>
      </c>
      <c r="D25" s="231">
        <v>5</v>
      </c>
      <c r="E25" s="231">
        <v>2</v>
      </c>
      <c r="F25" s="231">
        <v>1802</v>
      </c>
      <c r="G25" s="231">
        <v>0</v>
      </c>
      <c r="H25" s="231">
        <v>690</v>
      </c>
      <c r="I25" s="231">
        <v>0</v>
      </c>
      <c r="J25" s="231">
        <v>0</v>
      </c>
      <c r="K25" s="231">
        <v>808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304</v>
      </c>
      <c r="AO25" s="231">
        <v>0</v>
      </c>
    </row>
    <row r="26" spans="3:41" x14ac:dyDescent="0.3">
      <c r="C26" s="231">
        <v>19</v>
      </c>
      <c r="D26" s="231">
        <v>5</v>
      </c>
      <c r="E26" s="231">
        <v>6</v>
      </c>
      <c r="F26" s="231">
        <v>426770</v>
      </c>
      <c r="G26" s="231">
        <v>0</v>
      </c>
      <c r="H26" s="231">
        <v>242690</v>
      </c>
      <c r="I26" s="231">
        <v>0</v>
      </c>
      <c r="J26" s="231">
        <v>0</v>
      </c>
      <c r="K26" s="231">
        <v>144926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39154</v>
      </c>
      <c r="AO26" s="231">
        <v>0</v>
      </c>
    </row>
    <row r="27" spans="3:41" x14ac:dyDescent="0.3">
      <c r="C27" s="231">
        <v>19</v>
      </c>
      <c r="D27" s="231">
        <v>5</v>
      </c>
      <c r="E27" s="231">
        <v>11</v>
      </c>
      <c r="F27" s="231">
        <v>1315.0182020114764</v>
      </c>
      <c r="G27" s="231">
        <v>0</v>
      </c>
      <c r="H27" s="231">
        <v>1315.0182020114764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915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868932</v>
      </c>
      <c r="C3" s="223">
        <f t="shared" ref="C3:R3" si="0">SUBTOTAL(9,C6:C1048576)</f>
        <v>4</v>
      </c>
      <c r="D3" s="223">
        <f>SUBTOTAL(9,D6:D1048576)/2</f>
        <v>928666</v>
      </c>
      <c r="E3" s="223">
        <f t="shared" si="0"/>
        <v>4.3631776060438217</v>
      </c>
      <c r="F3" s="223">
        <f>SUBTOTAL(9,F6:F1048576)/2</f>
        <v>1058176.67</v>
      </c>
      <c r="G3" s="224">
        <f>IF(B3&lt;&gt;0,F3/B3,"")</f>
        <v>1.2177899651526241</v>
      </c>
      <c r="H3" s="225">
        <f t="shared" si="0"/>
        <v>36255.33</v>
      </c>
      <c r="I3" s="223">
        <f t="shared" si="0"/>
        <v>1</v>
      </c>
      <c r="J3" s="223">
        <f t="shared" si="0"/>
        <v>29967.790000000015</v>
      </c>
      <c r="K3" s="223">
        <f t="shared" si="0"/>
        <v>0.82657611998015224</v>
      </c>
      <c r="L3" s="223">
        <f t="shared" si="0"/>
        <v>30011.390000000007</v>
      </c>
      <c r="M3" s="226">
        <f>IF(H3&lt;&gt;0,L3/H3,"")</f>
        <v>0.8277787017798488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281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913</v>
      </c>
      <c r="B6" s="614">
        <v>847316</v>
      </c>
      <c r="C6" s="540">
        <v>1</v>
      </c>
      <c r="D6" s="614">
        <v>879955</v>
      </c>
      <c r="E6" s="540">
        <v>1.0385204575388638</v>
      </c>
      <c r="F6" s="614">
        <v>1014860.67</v>
      </c>
      <c r="G6" s="545">
        <v>1.1977357561995761</v>
      </c>
      <c r="H6" s="614">
        <v>36255.33</v>
      </c>
      <c r="I6" s="540">
        <v>1</v>
      </c>
      <c r="J6" s="614">
        <v>29967.790000000015</v>
      </c>
      <c r="K6" s="540">
        <v>0.82657611998015224</v>
      </c>
      <c r="L6" s="614">
        <v>30011.390000000007</v>
      </c>
      <c r="M6" s="545">
        <v>0.8277787017798488</v>
      </c>
      <c r="N6" s="614"/>
      <c r="O6" s="540"/>
      <c r="P6" s="614"/>
      <c r="Q6" s="540"/>
      <c r="R6" s="614"/>
      <c r="S6" s="122"/>
    </row>
    <row r="7" spans="1:19" ht="14.4" customHeight="1" thickBot="1" x14ac:dyDescent="0.35">
      <c r="A7" s="616" t="s">
        <v>914</v>
      </c>
      <c r="B7" s="615">
        <v>21616</v>
      </c>
      <c r="C7" s="555">
        <v>1</v>
      </c>
      <c r="D7" s="615">
        <v>48711</v>
      </c>
      <c r="E7" s="555">
        <v>2.2534696521095485</v>
      </c>
      <c r="F7" s="615">
        <v>43316</v>
      </c>
      <c r="G7" s="560">
        <v>2.0038860103626943</v>
      </c>
      <c r="H7" s="615"/>
      <c r="I7" s="555"/>
      <c r="J7" s="615"/>
      <c r="K7" s="555"/>
      <c r="L7" s="615"/>
      <c r="M7" s="560"/>
      <c r="N7" s="615"/>
      <c r="O7" s="555"/>
      <c r="P7" s="615"/>
      <c r="Q7" s="555"/>
      <c r="R7" s="615"/>
      <c r="S7" s="561"/>
    </row>
    <row r="8" spans="1:19" ht="14.4" customHeight="1" thickBot="1" x14ac:dyDescent="0.35"/>
    <row r="9" spans="1:19" ht="14.4" customHeight="1" x14ac:dyDescent="0.3">
      <c r="A9" s="571" t="s">
        <v>440</v>
      </c>
      <c r="B9" s="614">
        <v>866950</v>
      </c>
      <c r="C9" s="540">
        <v>1</v>
      </c>
      <c r="D9" s="614">
        <v>928666</v>
      </c>
      <c r="E9" s="540">
        <v>1.0711874963954091</v>
      </c>
      <c r="F9" s="614">
        <v>1058176.67</v>
      </c>
      <c r="G9" s="545">
        <v>1.2205740469461905</v>
      </c>
      <c r="H9" s="614"/>
      <c r="I9" s="540"/>
      <c r="J9" s="614"/>
      <c r="K9" s="540"/>
      <c r="L9" s="614"/>
      <c r="M9" s="545"/>
      <c r="N9" s="614"/>
      <c r="O9" s="540"/>
      <c r="P9" s="614"/>
      <c r="Q9" s="540"/>
      <c r="R9" s="614"/>
      <c r="S9" s="122"/>
    </row>
    <row r="10" spans="1:19" ht="14.4" customHeight="1" thickBot="1" x14ac:dyDescent="0.35">
      <c r="A10" s="616" t="s">
        <v>821</v>
      </c>
      <c r="B10" s="615">
        <v>1982</v>
      </c>
      <c r="C10" s="555">
        <v>1</v>
      </c>
      <c r="D10" s="615"/>
      <c r="E10" s="555"/>
      <c r="F10" s="615"/>
      <c r="G10" s="560"/>
      <c r="H10" s="615"/>
      <c r="I10" s="555"/>
      <c r="J10" s="615"/>
      <c r="K10" s="555"/>
      <c r="L10" s="615"/>
      <c r="M10" s="560"/>
      <c r="N10" s="615"/>
      <c r="O10" s="555"/>
      <c r="P10" s="615"/>
      <c r="Q10" s="555"/>
      <c r="R10" s="615"/>
      <c r="S10" s="561"/>
    </row>
    <row r="11" spans="1:19" ht="14.4" customHeight="1" x14ac:dyDescent="0.3">
      <c r="A11" s="520" t="s">
        <v>567</v>
      </c>
    </row>
    <row r="12" spans="1:19" ht="14.4" customHeight="1" x14ac:dyDescent="0.3">
      <c r="A12" s="521" t="s">
        <v>568</v>
      </c>
    </row>
    <row r="13" spans="1:19" ht="14.4" customHeight="1" x14ac:dyDescent="0.3">
      <c r="A13" s="520" t="s">
        <v>916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919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7235</v>
      </c>
      <c r="C3" s="316">
        <f t="shared" si="0"/>
        <v>8257</v>
      </c>
      <c r="D3" s="316">
        <f t="shared" si="0"/>
        <v>8959</v>
      </c>
      <c r="E3" s="225">
        <f t="shared" si="0"/>
        <v>868932</v>
      </c>
      <c r="F3" s="223">
        <f t="shared" si="0"/>
        <v>928666</v>
      </c>
      <c r="G3" s="317">
        <f t="shared" si="0"/>
        <v>1058176.67</v>
      </c>
    </row>
    <row r="4" spans="1:7" ht="14.4" customHeight="1" x14ac:dyDescent="0.3">
      <c r="A4" s="398" t="s">
        <v>136</v>
      </c>
      <c r="B4" s="399" t="s">
        <v>257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0"/>
      <c r="B5" s="611">
        <v>2013</v>
      </c>
      <c r="C5" s="612">
        <v>2014</v>
      </c>
      <c r="D5" s="612">
        <v>2015</v>
      </c>
      <c r="E5" s="611">
        <v>2013</v>
      </c>
      <c r="F5" s="612">
        <v>2014</v>
      </c>
      <c r="G5" s="617">
        <v>2015</v>
      </c>
    </row>
    <row r="6" spans="1:7" ht="14.4" customHeight="1" x14ac:dyDescent="0.3">
      <c r="A6" s="571" t="s">
        <v>917</v>
      </c>
      <c r="B6" s="116">
        <v>622</v>
      </c>
      <c r="C6" s="116">
        <v>1890</v>
      </c>
      <c r="D6" s="116">
        <v>3094</v>
      </c>
      <c r="E6" s="614">
        <v>3712</v>
      </c>
      <c r="F6" s="614">
        <v>103660</v>
      </c>
      <c r="G6" s="618">
        <v>186413.67</v>
      </c>
    </row>
    <row r="7" spans="1:7" ht="14.4" customHeight="1" x14ac:dyDescent="0.3">
      <c r="A7" s="572" t="s">
        <v>570</v>
      </c>
      <c r="B7" s="564">
        <v>2711</v>
      </c>
      <c r="C7" s="564">
        <v>3016</v>
      </c>
      <c r="D7" s="564">
        <v>2669</v>
      </c>
      <c r="E7" s="619">
        <v>262022</v>
      </c>
      <c r="F7" s="619">
        <v>277104</v>
      </c>
      <c r="G7" s="620">
        <v>271278</v>
      </c>
    </row>
    <row r="8" spans="1:7" ht="14.4" customHeight="1" x14ac:dyDescent="0.3">
      <c r="A8" s="572" t="s">
        <v>571</v>
      </c>
      <c r="B8" s="564">
        <v>80</v>
      </c>
      <c r="C8" s="564">
        <v>23</v>
      </c>
      <c r="D8" s="564">
        <v>9</v>
      </c>
      <c r="E8" s="619">
        <v>5322</v>
      </c>
      <c r="F8" s="619">
        <v>4771</v>
      </c>
      <c r="G8" s="620">
        <v>1293</v>
      </c>
    </row>
    <row r="9" spans="1:7" ht="14.4" customHeight="1" x14ac:dyDescent="0.3">
      <c r="A9" s="572" t="s">
        <v>572</v>
      </c>
      <c r="B9" s="564">
        <v>1583</v>
      </c>
      <c r="C9" s="564">
        <v>1402</v>
      </c>
      <c r="D9" s="564">
        <v>1462</v>
      </c>
      <c r="E9" s="619">
        <v>262666</v>
      </c>
      <c r="F9" s="619">
        <v>215420</v>
      </c>
      <c r="G9" s="620">
        <v>261238</v>
      </c>
    </row>
    <row r="10" spans="1:7" ht="14.4" customHeight="1" x14ac:dyDescent="0.3">
      <c r="A10" s="572" t="s">
        <v>573</v>
      </c>
      <c r="B10" s="564">
        <v>69</v>
      </c>
      <c r="C10" s="564">
        <v>25</v>
      </c>
      <c r="D10" s="564">
        <v>45</v>
      </c>
      <c r="E10" s="619">
        <v>6336</v>
      </c>
      <c r="F10" s="619">
        <v>3009</v>
      </c>
      <c r="G10" s="620">
        <v>7672</v>
      </c>
    </row>
    <row r="11" spans="1:7" ht="14.4" customHeight="1" x14ac:dyDescent="0.3">
      <c r="A11" s="572" t="s">
        <v>574</v>
      </c>
      <c r="B11" s="564">
        <v>723</v>
      </c>
      <c r="C11" s="564">
        <v>1324</v>
      </c>
      <c r="D11" s="564">
        <v>1173</v>
      </c>
      <c r="E11" s="619">
        <v>128427</v>
      </c>
      <c r="F11" s="619">
        <v>222985</v>
      </c>
      <c r="G11" s="620">
        <v>264658</v>
      </c>
    </row>
    <row r="12" spans="1:7" ht="14.4" customHeight="1" x14ac:dyDescent="0.3">
      <c r="A12" s="572" t="s">
        <v>918</v>
      </c>
      <c r="B12" s="564">
        <v>437</v>
      </c>
      <c r="C12" s="564"/>
      <c r="D12" s="564"/>
      <c r="E12" s="619">
        <v>45542</v>
      </c>
      <c r="F12" s="619"/>
      <c r="G12" s="620"/>
    </row>
    <row r="13" spans="1:7" ht="14.4" customHeight="1" thickBot="1" x14ac:dyDescent="0.35">
      <c r="A13" s="616" t="s">
        <v>575</v>
      </c>
      <c r="B13" s="566">
        <v>1010</v>
      </c>
      <c r="C13" s="566">
        <v>577</v>
      </c>
      <c r="D13" s="566">
        <v>507</v>
      </c>
      <c r="E13" s="615">
        <v>154905</v>
      </c>
      <c r="F13" s="615">
        <v>101717</v>
      </c>
      <c r="G13" s="621">
        <v>65624</v>
      </c>
    </row>
    <row r="14" spans="1:7" ht="14.4" customHeight="1" x14ac:dyDescent="0.3">
      <c r="A14" s="520" t="s">
        <v>567</v>
      </c>
    </row>
    <row r="15" spans="1:7" ht="14.4" customHeight="1" x14ac:dyDescent="0.3">
      <c r="A15" s="521" t="s">
        <v>568</v>
      </c>
    </row>
    <row r="16" spans="1:7" ht="14.4" customHeight="1" x14ac:dyDescent="0.3">
      <c r="A16" s="520" t="s">
        <v>916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993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282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8713</v>
      </c>
      <c r="F3" s="103">
        <f t="shared" si="0"/>
        <v>905187.33000000007</v>
      </c>
      <c r="G3" s="74"/>
      <c r="H3" s="74"/>
      <c r="I3" s="103">
        <f t="shared" si="0"/>
        <v>9766.7000000000007</v>
      </c>
      <c r="J3" s="103">
        <f t="shared" si="0"/>
        <v>958633.79</v>
      </c>
      <c r="K3" s="74"/>
      <c r="L3" s="74"/>
      <c r="M3" s="103">
        <f t="shared" si="0"/>
        <v>10601.2</v>
      </c>
      <c r="N3" s="103">
        <f t="shared" si="0"/>
        <v>1088188.06</v>
      </c>
      <c r="O3" s="75">
        <f>IF(F3=0,0,N3/F3)</f>
        <v>1.2021689035351388</v>
      </c>
      <c r="P3" s="104">
        <f>IF(M3=0,0,N3/M3)</f>
        <v>102.64763045692941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22"/>
      <c r="B5" s="623"/>
      <c r="C5" s="624"/>
      <c r="D5" s="625"/>
      <c r="E5" s="626" t="s">
        <v>72</v>
      </c>
      <c r="F5" s="627" t="s">
        <v>14</v>
      </c>
      <c r="G5" s="628"/>
      <c r="H5" s="628"/>
      <c r="I5" s="626" t="s">
        <v>72</v>
      </c>
      <c r="J5" s="627" t="s">
        <v>14</v>
      </c>
      <c r="K5" s="628"/>
      <c r="L5" s="628"/>
      <c r="M5" s="626" t="s">
        <v>72</v>
      </c>
      <c r="N5" s="627" t="s">
        <v>14</v>
      </c>
      <c r="O5" s="629"/>
      <c r="P5" s="630"/>
    </row>
    <row r="6" spans="1:16" ht="14.4" customHeight="1" x14ac:dyDescent="0.3">
      <c r="A6" s="539" t="s">
        <v>920</v>
      </c>
      <c r="B6" s="540" t="s">
        <v>921</v>
      </c>
      <c r="C6" s="540" t="s">
        <v>922</v>
      </c>
      <c r="D6" s="540" t="s">
        <v>923</v>
      </c>
      <c r="E6" s="116">
        <v>213.60000000000002</v>
      </c>
      <c r="F6" s="116">
        <v>19478.16</v>
      </c>
      <c r="G6" s="540">
        <v>1</v>
      </c>
      <c r="H6" s="540">
        <v>91.189887640449427</v>
      </c>
      <c r="I6" s="116">
        <v>226.79999999999995</v>
      </c>
      <c r="J6" s="116">
        <v>12827.050000000001</v>
      </c>
      <c r="K6" s="540">
        <v>0.65853499509193891</v>
      </c>
      <c r="L6" s="540">
        <v>56.556657848324534</v>
      </c>
      <c r="M6" s="116">
        <v>247.99999999999994</v>
      </c>
      <c r="N6" s="116">
        <v>13416.8</v>
      </c>
      <c r="O6" s="545">
        <v>0.68881249563613811</v>
      </c>
      <c r="P6" s="563">
        <v>54.100000000000009</v>
      </c>
    </row>
    <row r="7" spans="1:16" ht="14.4" customHeight="1" x14ac:dyDescent="0.3">
      <c r="A7" s="546" t="s">
        <v>920</v>
      </c>
      <c r="B7" s="547" t="s">
        <v>921</v>
      </c>
      <c r="C7" s="547" t="s">
        <v>924</v>
      </c>
      <c r="D7" s="547" t="s">
        <v>925</v>
      </c>
      <c r="E7" s="564">
        <v>4</v>
      </c>
      <c r="F7" s="564">
        <v>486.32</v>
      </c>
      <c r="G7" s="547">
        <v>1</v>
      </c>
      <c r="H7" s="547">
        <v>121.58</v>
      </c>
      <c r="I7" s="564"/>
      <c r="J7" s="564"/>
      <c r="K7" s="547"/>
      <c r="L7" s="547"/>
      <c r="M7" s="564">
        <v>3.4000000000000004</v>
      </c>
      <c r="N7" s="564">
        <v>368.04999999999995</v>
      </c>
      <c r="O7" s="552">
        <v>0.75680621812798154</v>
      </c>
      <c r="P7" s="565">
        <v>108.24999999999997</v>
      </c>
    </row>
    <row r="8" spans="1:16" ht="14.4" customHeight="1" x14ac:dyDescent="0.3">
      <c r="A8" s="546" t="s">
        <v>920</v>
      </c>
      <c r="B8" s="547" t="s">
        <v>921</v>
      </c>
      <c r="C8" s="547" t="s">
        <v>926</v>
      </c>
      <c r="D8" s="547" t="s">
        <v>927</v>
      </c>
      <c r="E8" s="564"/>
      <c r="F8" s="564"/>
      <c r="G8" s="547"/>
      <c r="H8" s="547"/>
      <c r="I8" s="564">
        <v>0.1</v>
      </c>
      <c r="J8" s="564">
        <v>13.65</v>
      </c>
      <c r="K8" s="547"/>
      <c r="L8" s="547">
        <v>136.5</v>
      </c>
      <c r="M8" s="564"/>
      <c r="N8" s="564"/>
      <c r="O8" s="552"/>
      <c r="P8" s="565"/>
    </row>
    <row r="9" spans="1:16" ht="14.4" customHeight="1" x14ac:dyDescent="0.3">
      <c r="A9" s="546" t="s">
        <v>920</v>
      </c>
      <c r="B9" s="547" t="s">
        <v>921</v>
      </c>
      <c r="C9" s="547" t="s">
        <v>928</v>
      </c>
      <c r="D9" s="547" t="s">
        <v>929</v>
      </c>
      <c r="E9" s="564">
        <v>10.5</v>
      </c>
      <c r="F9" s="564">
        <v>1107.3000000000002</v>
      </c>
      <c r="G9" s="547">
        <v>1</v>
      </c>
      <c r="H9" s="547">
        <v>105.45714285714287</v>
      </c>
      <c r="I9" s="564">
        <v>16.299999999999997</v>
      </c>
      <c r="J9" s="564">
        <v>1718.14</v>
      </c>
      <c r="K9" s="547">
        <v>1.551648153165357</v>
      </c>
      <c r="L9" s="547">
        <v>105.40736196319021</v>
      </c>
      <c r="M9" s="564">
        <v>13.5</v>
      </c>
      <c r="N9" s="564">
        <v>864.36</v>
      </c>
      <c r="O9" s="552">
        <v>0.78060146301815214</v>
      </c>
      <c r="P9" s="565">
        <v>64.026666666666671</v>
      </c>
    </row>
    <row r="10" spans="1:16" ht="14.4" customHeight="1" x14ac:dyDescent="0.3">
      <c r="A10" s="546" t="s">
        <v>920</v>
      </c>
      <c r="B10" s="547" t="s">
        <v>921</v>
      </c>
      <c r="C10" s="547" t="s">
        <v>930</v>
      </c>
      <c r="D10" s="547" t="s">
        <v>931</v>
      </c>
      <c r="E10" s="564">
        <v>11.9</v>
      </c>
      <c r="F10" s="564">
        <v>1316.4699999999998</v>
      </c>
      <c r="G10" s="547">
        <v>1</v>
      </c>
      <c r="H10" s="547">
        <v>110.62773109243696</v>
      </c>
      <c r="I10" s="564">
        <v>8.5</v>
      </c>
      <c r="J10" s="564">
        <v>940.16000000000008</v>
      </c>
      <c r="K10" s="547">
        <v>0.7141522404612336</v>
      </c>
      <c r="L10" s="547">
        <v>110.60705882352943</v>
      </c>
      <c r="M10" s="564">
        <v>15.3</v>
      </c>
      <c r="N10" s="564">
        <v>2661.62</v>
      </c>
      <c r="O10" s="552">
        <v>2.0217855325225798</v>
      </c>
      <c r="P10" s="565">
        <v>173.96209150326797</v>
      </c>
    </row>
    <row r="11" spans="1:16" ht="14.4" customHeight="1" x14ac:dyDescent="0.3">
      <c r="A11" s="546" t="s">
        <v>920</v>
      </c>
      <c r="B11" s="547" t="s">
        <v>921</v>
      </c>
      <c r="C11" s="547" t="s">
        <v>932</v>
      </c>
      <c r="D11" s="547" t="s">
        <v>933</v>
      </c>
      <c r="E11" s="564">
        <v>13</v>
      </c>
      <c r="F11" s="564">
        <v>122.85</v>
      </c>
      <c r="G11" s="547">
        <v>1</v>
      </c>
      <c r="H11" s="547">
        <v>9.4499999999999993</v>
      </c>
      <c r="I11" s="564">
        <v>25</v>
      </c>
      <c r="J11" s="564">
        <v>236.25</v>
      </c>
      <c r="K11" s="547">
        <v>1.9230769230769231</v>
      </c>
      <c r="L11" s="547">
        <v>9.4499999999999993</v>
      </c>
      <c r="M11" s="564"/>
      <c r="N11" s="564"/>
      <c r="O11" s="552"/>
      <c r="P11" s="565"/>
    </row>
    <row r="12" spans="1:16" ht="14.4" customHeight="1" x14ac:dyDescent="0.3">
      <c r="A12" s="546" t="s">
        <v>920</v>
      </c>
      <c r="B12" s="547" t="s">
        <v>921</v>
      </c>
      <c r="C12" s="547" t="s">
        <v>934</v>
      </c>
      <c r="D12" s="547"/>
      <c r="E12" s="564">
        <v>1070</v>
      </c>
      <c r="F12" s="564">
        <v>4044.6000000000004</v>
      </c>
      <c r="G12" s="547">
        <v>1</v>
      </c>
      <c r="H12" s="547">
        <v>3.7800000000000002</v>
      </c>
      <c r="I12" s="564">
        <v>1061</v>
      </c>
      <c r="J12" s="564">
        <v>4010.5800000000004</v>
      </c>
      <c r="K12" s="547">
        <v>0.99158878504672898</v>
      </c>
      <c r="L12" s="547">
        <v>3.7800000000000002</v>
      </c>
      <c r="M12" s="564"/>
      <c r="N12" s="564"/>
      <c r="O12" s="552"/>
      <c r="P12" s="565"/>
    </row>
    <row r="13" spans="1:16" ht="14.4" customHeight="1" x14ac:dyDescent="0.3">
      <c r="A13" s="546" t="s">
        <v>920</v>
      </c>
      <c r="B13" s="547" t="s">
        <v>921</v>
      </c>
      <c r="C13" s="547" t="s">
        <v>935</v>
      </c>
      <c r="D13" s="547" t="s">
        <v>936</v>
      </c>
      <c r="E13" s="564">
        <v>155</v>
      </c>
      <c r="F13" s="564">
        <v>9699.630000000001</v>
      </c>
      <c r="G13" s="547">
        <v>1</v>
      </c>
      <c r="H13" s="547">
        <v>62.578258064516135</v>
      </c>
      <c r="I13" s="564">
        <v>172</v>
      </c>
      <c r="J13" s="564">
        <v>10221.960000000001</v>
      </c>
      <c r="K13" s="547">
        <v>1.0538505076997782</v>
      </c>
      <c r="L13" s="547">
        <v>59.430000000000007</v>
      </c>
      <c r="M13" s="564">
        <v>146</v>
      </c>
      <c r="N13" s="564">
        <v>8298.6400000000012</v>
      </c>
      <c r="O13" s="552">
        <v>0.85556253176667563</v>
      </c>
      <c r="P13" s="565">
        <v>56.840000000000011</v>
      </c>
    </row>
    <row r="14" spans="1:16" ht="14.4" customHeight="1" x14ac:dyDescent="0.3">
      <c r="A14" s="546" t="s">
        <v>920</v>
      </c>
      <c r="B14" s="547" t="s">
        <v>921</v>
      </c>
      <c r="C14" s="547" t="s">
        <v>937</v>
      </c>
      <c r="D14" s="547" t="s">
        <v>938</v>
      </c>
      <c r="E14" s="564"/>
      <c r="F14" s="564"/>
      <c r="G14" s="547"/>
      <c r="H14" s="547"/>
      <c r="I14" s="564"/>
      <c r="J14" s="564"/>
      <c r="K14" s="547"/>
      <c r="L14" s="547"/>
      <c r="M14" s="564">
        <v>1216</v>
      </c>
      <c r="N14" s="564">
        <v>4401.92</v>
      </c>
      <c r="O14" s="552"/>
      <c r="P14" s="565">
        <v>3.62</v>
      </c>
    </row>
    <row r="15" spans="1:16" ht="14.4" customHeight="1" x14ac:dyDescent="0.3">
      <c r="A15" s="546" t="s">
        <v>920</v>
      </c>
      <c r="B15" s="547" t="s">
        <v>939</v>
      </c>
      <c r="C15" s="547" t="s">
        <v>940</v>
      </c>
      <c r="D15" s="547" t="s">
        <v>941</v>
      </c>
      <c r="E15" s="564">
        <v>79</v>
      </c>
      <c r="F15" s="564">
        <v>13351</v>
      </c>
      <c r="G15" s="547">
        <v>1</v>
      </c>
      <c r="H15" s="547">
        <v>169</v>
      </c>
      <c r="I15" s="564">
        <v>46</v>
      </c>
      <c r="J15" s="564">
        <v>7791</v>
      </c>
      <c r="K15" s="547">
        <v>0.58355179387311806</v>
      </c>
      <c r="L15" s="547">
        <v>169.36956521739131</v>
      </c>
      <c r="M15" s="564">
        <v>38</v>
      </c>
      <c r="N15" s="564">
        <v>6498</v>
      </c>
      <c r="O15" s="552">
        <v>0.4867051157216688</v>
      </c>
      <c r="P15" s="565">
        <v>171</v>
      </c>
    </row>
    <row r="16" spans="1:16" ht="14.4" customHeight="1" x14ac:dyDescent="0.3">
      <c r="A16" s="546" t="s">
        <v>920</v>
      </c>
      <c r="B16" s="547" t="s">
        <v>939</v>
      </c>
      <c r="C16" s="547" t="s">
        <v>942</v>
      </c>
      <c r="D16" s="547" t="s">
        <v>943</v>
      </c>
      <c r="E16" s="564">
        <v>23</v>
      </c>
      <c r="F16" s="564">
        <v>2576</v>
      </c>
      <c r="G16" s="547">
        <v>1</v>
      </c>
      <c r="H16" s="547">
        <v>112</v>
      </c>
      <c r="I16" s="564">
        <v>51</v>
      </c>
      <c r="J16" s="564">
        <v>5732</v>
      </c>
      <c r="K16" s="547">
        <v>2.2251552795031055</v>
      </c>
      <c r="L16" s="547">
        <v>112.3921568627451</v>
      </c>
      <c r="M16" s="564">
        <v>26</v>
      </c>
      <c r="N16" s="564">
        <v>2938</v>
      </c>
      <c r="O16" s="552">
        <v>1.140527950310559</v>
      </c>
      <c r="P16" s="565">
        <v>113</v>
      </c>
    </row>
    <row r="17" spans="1:16" ht="14.4" customHeight="1" x14ac:dyDescent="0.3">
      <c r="A17" s="546" t="s">
        <v>920</v>
      </c>
      <c r="B17" s="547" t="s">
        <v>939</v>
      </c>
      <c r="C17" s="547" t="s">
        <v>944</v>
      </c>
      <c r="D17" s="547" t="s">
        <v>945</v>
      </c>
      <c r="E17" s="564">
        <v>1632</v>
      </c>
      <c r="F17" s="564">
        <v>55488</v>
      </c>
      <c r="G17" s="547">
        <v>1</v>
      </c>
      <c r="H17" s="547">
        <v>34</v>
      </c>
      <c r="I17" s="564">
        <v>1726</v>
      </c>
      <c r="J17" s="564">
        <v>59451</v>
      </c>
      <c r="K17" s="547">
        <v>1.0714208477508651</v>
      </c>
      <c r="L17" s="547">
        <v>34.444380069524911</v>
      </c>
      <c r="M17" s="564">
        <v>1636</v>
      </c>
      <c r="N17" s="564">
        <v>57260</v>
      </c>
      <c r="O17" s="552">
        <v>1.031934832756632</v>
      </c>
      <c r="P17" s="565">
        <v>35</v>
      </c>
    </row>
    <row r="18" spans="1:16" ht="14.4" customHeight="1" x14ac:dyDescent="0.3">
      <c r="A18" s="546" t="s">
        <v>920</v>
      </c>
      <c r="B18" s="547" t="s">
        <v>939</v>
      </c>
      <c r="C18" s="547" t="s">
        <v>946</v>
      </c>
      <c r="D18" s="547" t="s">
        <v>947</v>
      </c>
      <c r="E18" s="564">
        <v>304</v>
      </c>
      <c r="F18" s="564">
        <v>3040</v>
      </c>
      <c r="G18" s="547">
        <v>1</v>
      </c>
      <c r="H18" s="547">
        <v>10</v>
      </c>
      <c r="I18" s="564">
        <v>420</v>
      </c>
      <c r="J18" s="564">
        <v>4180</v>
      </c>
      <c r="K18" s="547">
        <v>1.375</v>
      </c>
      <c r="L18" s="547">
        <v>9.9523809523809526</v>
      </c>
      <c r="M18" s="564">
        <v>553</v>
      </c>
      <c r="N18" s="564">
        <v>5530</v>
      </c>
      <c r="O18" s="552">
        <v>1.819078947368421</v>
      </c>
      <c r="P18" s="565">
        <v>10</v>
      </c>
    </row>
    <row r="19" spans="1:16" ht="14.4" customHeight="1" x14ac:dyDescent="0.3">
      <c r="A19" s="546" t="s">
        <v>920</v>
      </c>
      <c r="B19" s="547" t="s">
        <v>939</v>
      </c>
      <c r="C19" s="547" t="s">
        <v>948</v>
      </c>
      <c r="D19" s="547" t="s">
        <v>949</v>
      </c>
      <c r="E19" s="564">
        <v>47</v>
      </c>
      <c r="F19" s="564">
        <v>235</v>
      </c>
      <c r="G19" s="547">
        <v>1</v>
      </c>
      <c r="H19" s="547">
        <v>5</v>
      </c>
      <c r="I19" s="564">
        <v>53</v>
      </c>
      <c r="J19" s="564">
        <v>265</v>
      </c>
      <c r="K19" s="547">
        <v>1.1276595744680851</v>
      </c>
      <c r="L19" s="547">
        <v>5</v>
      </c>
      <c r="M19" s="564">
        <v>51</v>
      </c>
      <c r="N19" s="564">
        <v>255</v>
      </c>
      <c r="O19" s="552">
        <v>1.0851063829787233</v>
      </c>
      <c r="P19" s="565">
        <v>5</v>
      </c>
    </row>
    <row r="20" spans="1:16" ht="14.4" customHeight="1" x14ac:dyDescent="0.3">
      <c r="A20" s="546" t="s">
        <v>920</v>
      </c>
      <c r="B20" s="547" t="s">
        <v>939</v>
      </c>
      <c r="C20" s="547" t="s">
        <v>950</v>
      </c>
      <c r="D20" s="547" t="s">
        <v>951</v>
      </c>
      <c r="E20" s="564">
        <v>10</v>
      </c>
      <c r="F20" s="564">
        <v>50</v>
      </c>
      <c r="G20" s="547">
        <v>1</v>
      </c>
      <c r="H20" s="547">
        <v>5</v>
      </c>
      <c r="I20" s="564">
        <v>7</v>
      </c>
      <c r="J20" s="564">
        <v>35</v>
      </c>
      <c r="K20" s="547">
        <v>0.7</v>
      </c>
      <c r="L20" s="547">
        <v>5</v>
      </c>
      <c r="M20" s="564">
        <v>10</v>
      </c>
      <c r="N20" s="564">
        <v>50</v>
      </c>
      <c r="O20" s="552">
        <v>1</v>
      </c>
      <c r="P20" s="565">
        <v>5</v>
      </c>
    </row>
    <row r="21" spans="1:16" ht="14.4" customHeight="1" x14ac:dyDescent="0.3">
      <c r="A21" s="546" t="s">
        <v>920</v>
      </c>
      <c r="B21" s="547" t="s">
        <v>939</v>
      </c>
      <c r="C21" s="547" t="s">
        <v>952</v>
      </c>
      <c r="D21" s="547" t="s">
        <v>953</v>
      </c>
      <c r="E21" s="564">
        <v>25</v>
      </c>
      <c r="F21" s="564">
        <v>1725</v>
      </c>
      <c r="G21" s="547">
        <v>1</v>
      </c>
      <c r="H21" s="547">
        <v>69</v>
      </c>
      <c r="I21" s="564">
        <v>148</v>
      </c>
      <c r="J21" s="564">
        <v>10253</v>
      </c>
      <c r="K21" s="547">
        <v>5.9437681159420288</v>
      </c>
      <c r="L21" s="547">
        <v>69.277027027027032</v>
      </c>
      <c r="M21" s="564">
        <v>80</v>
      </c>
      <c r="N21" s="564">
        <v>5600</v>
      </c>
      <c r="O21" s="552">
        <v>3.2463768115942031</v>
      </c>
      <c r="P21" s="565">
        <v>70</v>
      </c>
    </row>
    <row r="22" spans="1:16" ht="14.4" customHeight="1" x14ac:dyDescent="0.3">
      <c r="A22" s="546" t="s">
        <v>920</v>
      </c>
      <c r="B22" s="547" t="s">
        <v>939</v>
      </c>
      <c r="C22" s="547" t="s">
        <v>954</v>
      </c>
      <c r="D22" s="547" t="s">
        <v>955</v>
      </c>
      <c r="E22" s="564"/>
      <c r="F22" s="564"/>
      <c r="G22" s="547"/>
      <c r="H22" s="547"/>
      <c r="I22" s="564"/>
      <c r="J22" s="564"/>
      <c r="K22" s="547"/>
      <c r="L22" s="547"/>
      <c r="M22" s="564">
        <v>58</v>
      </c>
      <c r="N22" s="564">
        <v>2030</v>
      </c>
      <c r="O22" s="552"/>
      <c r="P22" s="565">
        <v>35</v>
      </c>
    </row>
    <row r="23" spans="1:16" ht="14.4" customHeight="1" x14ac:dyDescent="0.3">
      <c r="A23" s="546" t="s">
        <v>920</v>
      </c>
      <c r="B23" s="547" t="s">
        <v>939</v>
      </c>
      <c r="C23" s="547" t="s">
        <v>956</v>
      </c>
      <c r="D23" s="547" t="s">
        <v>957</v>
      </c>
      <c r="E23" s="564">
        <v>1</v>
      </c>
      <c r="F23" s="564">
        <v>117</v>
      </c>
      <c r="G23" s="547">
        <v>1</v>
      </c>
      <c r="H23" s="547">
        <v>117</v>
      </c>
      <c r="I23" s="564">
        <v>30</v>
      </c>
      <c r="J23" s="564">
        <v>3513</v>
      </c>
      <c r="K23" s="547">
        <v>30.025641025641026</v>
      </c>
      <c r="L23" s="547">
        <v>117.1</v>
      </c>
      <c r="M23" s="564">
        <v>16</v>
      </c>
      <c r="N23" s="564">
        <v>1904</v>
      </c>
      <c r="O23" s="552">
        <v>16.273504273504273</v>
      </c>
      <c r="P23" s="565">
        <v>119</v>
      </c>
    </row>
    <row r="24" spans="1:16" ht="14.4" customHeight="1" x14ac:dyDescent="0.3">
      <c r="A24" s="546" t="s">
        <v>920</v>
      </c>
      <c r="B24" s="547" t="s">
        <v>939</v>
      </c>
      <c r="C24" s="547" t="s">
        <v>958</v>
      </c>
      <c r="D24" s="547" t="s">
        <v>959</v>
      </c>
      <c r="E24" s="564">
        <v>548</v>
      </c>
      <c r="F24" s="564">
        <v>64116</v>
      </c>
      <c r="G24" s="547">
        <v>1</v>
      </c>
      <c r="H24" s="547">
        <v>117</v>
      </c>
      <c r="I24" s="564">
        <v>93</v>
      </c>
      <c r="J24" s="564">
        <v>10881</v>
      </c>
      <c r="K24" s="547">
        <v>0.16970802919708028</v>
      </c>
      <c r="L24" s="547">
        <v>117</v>
      </c>
      <c r="M24" s="564"/>
      <c r="N24" s="564"/>
      <c r="O24" s="552"/>
      <c r="P24" s="565"/>
    </row>
    <row r="25" spans="1:16" ht="14.4" customHeight="1" x14ac:dyDescent="0.3">
      <c r="A25" s="546" t="s">
        <v>920</v>
      </c>
      <c r="B25" s="547" t="s">
        <v>939</v>
      </c>
      <c r="C25" s="547" t="s">
        <v>960</v>
      </c>
      <c r="D25" s="547" t="s">
        <v>961</v>
      </c>
      <c r="E25" s="564">
        <v>49</v>
      </c>
      <c r="F25" s="564">
        <v>7987</v>
      </c>
      <c r="G25" s="547">
        <v>1</v>
      </c>
      <c r="H25" s="547">
        <v>163</v>
      </c>
      <c r="I25" s="564">
        <v>154</v>
      </c>
      <c r="J25" s="564">
        <v>24837</v>
      </c>
      <c r="K25" s="547">
        <v>3.1096782271190686</v>
      </c>
      <c r="L25" s="547">
        <v>161.27922077922079</v>
      </c>
      <c r="M25" s="564">
        <v>246</v>
      </c>
      <c r="N25" s="564">
        <v>40590</v>
      </c>
      <c r="O25" s="552">
        <v>5.0820082634280705</v>
      </c>
      <c r="P25" s="565">
        <v>165</v>
      </c>
    </row>
    <row r="26" spans="1:16" ht="14.4" customHeight="1" x14ac:dyDescent="0.3">
      <c r="A26" s="546" t="s">
        <v>920</v>
      </c>
      <c r="B26" s="547" t="s">
        <v>939</v>
      </c>
      <c r="C26" s="547" t="s">
        <v>962</v>
      </c>
      <c r="D26" s="547" t="s">
        <v>963</v>
      </c>
      <c r="E26" s="564">
        <v>3</v>
      </c>
      <c r="F26" s="564">
        <v>0</v>
      </c>
      <c r="G26" s="547"/>
      <c r="H26" s="547">
        <v>0</v>
      </c>
      <c r="I26" s="564">
        <v>2</v>
      </c>
      <c r="J26" s="564">
        <v>0</v>
      </c>
      <c r="K26" s="547"/>
      <c r="L26" s="547">
        <v>0</v>
      </c>
      <c r="M26" s="564"/>
      <c r="N26" s="564"/>
      <c r="O26" s="552"/>
      <c r="P26" s="565"/>
    </row>
    <row r="27" spans="1:16" ht="14.4" customHeight="1" x14ac:dyDescent="0.3">
      <c r="A27" s="546" t="s">
        <v>920</v>
      </c>
      <c r="B27" s="547" t="s">
        <v>939</v>
      </c>
      <c r="C27" s="547" t="s">
        <v>964</v>
      </c>
      <c r="D27" s="547" t="s">
        <v>965</v>
      </c>
      <c r="E27" s="564">
        <v>172</v>
      </c>
      <c r="F27" s="564">
        <v>28896</v>
      </c>
      <c r="G27" s="547">
        <v>1</v>
      </c>
      <c r="H27" s="547">
        <v>168</v>
      </c>
      <c r="I27" s="564">
        <v>283</v>
      </c>
      <c r="J27" s="564">
        <v>47736</v>
      </c>
      <c r="K27" s="547">
        <v>1.6519933554817277</v>
      </c>
      <c r="L27" s="547">
        <v>168.67844522968198</v>
      </c>
      <c r="M27" s="564">
        <v>239</v>
      </c>
      <c r="N27" s="564">
        <v>40869</v>
      </c>
      <c r="O27" s="552">
        <v>1.4143480066445182</v>
      </c>
      <c r="P27" s="565">
        <v>171</v>
      </c>
    </row>
    <row r="28" spans="1:16" ht="14.4" customHeight="1" x14ac:dyDescent="0.3">
      <c r="A28" s="546" t="s">
        <v>920</v>
      </c>
      <c r="B28" s="547" t="s">
        <v>939</v>
      </c>
      <c r="C28" s="547" t="s">
        <v>966</v>
      </c>
      <c r="D28" s="547" t="s">
        <v>967</v>
      </c>
      <c r="E28" s="564">
        <v>609</v>
      </c>
      <c r="F28" s="564">
        <v>0</v>
      </c>
      <c r="G28" s="547"/>
      <c r="H28" s="547">
        <v>0</v>
      </c>
      <c r="I28" s="564">
        <v>762</v>
      </c>
      <c r="J28" s="564">
        <v>0</v>
      </c>
      <c r="K28" s="547"/>
      <c r="L28" s="547">
        <v>0</v>
      </c>
      <c r="M28" s="564">
        <v>1021</v>
      </c>
      <c r="N28" s="564">
        <v>14466.67</v>
      </c>
      <c r="O28" s="552"/>
      <c r="P28" s="565">
        <v>14.169118511263468</v>
      </c>
    </row>
    <row r="29" spans="1:16" ht="14.4" customHeight="1" x14ac:dyDescent="0.3">
      <c r="A29" s="546" t="s">
        <v>920</v>
      </c>
      <c r="B29" s="547" t="s">
        <v>939</v>
      </c>
      <c r="C29" s="547" t="s">
        <v>968</v>
      </c>
      <c r="D29" s="547" t="s">
        <v>969</v>
      </c>
      <c r="E29" s="564">
        <v>235</v>
      </c>
      <c r="F29" s="564">
        <v>8225</v>
      </c>
      <c r="G29" s="547">
        <v>1</v>
      </c>
      <c r="H29" s="547">
        <v>35</v>
      </c>
      <c r="I29" s="564">
        <v>373</v>
      </c>
      <c r="J29" s="564">
        <v>13186</v>
      </c>
      <c r="K29" s="547">
        <v>1.6031610942249239</v>
      </c>
      <c r="L29" s="547">
        <v>35.351206434316353</v>
      </c>
      <c r="M29" s="564">
        <v>318</v>
      </c>
      <c r="N29" s="564">
        <v>11448</v>
      </c>
      <c r="O29" s="552">
        <v>1.391854103343465</v>
      </c>
      <c r="P29" s="565">
        <v>36</v>
      </c>
    </row>
    <row r="30" spans="1:16" ht="14.4" customHeight="1" x14ac:dyDescent="0.3">
      <c r="A30" s="546" t="s">
        <v>920</v>
      </c>
      <c r="B30" s="547" t="s">
        <v>939</v>
      </c>
      <c r="C30" s="547" t="s">
        <v>970</v>
      </c>
      <c r="D30" s="547" t="s">
        <v>971</v>
      </c>
      <c r="E30" s="564"/>
      <c r="F30" s="564"/>
      <c r="G30" s="547"/>
      <c r="H30" s="547"/>
      <c r="I30" s="564">
        <v>1</v>
      </c>
      <c r="J30" s="564">
        <v>82</v>
      </c>
      <c r="K30" s="547"/>
      <c r="L30" s="547">
        <v>82</v>
      </c>
      <c r="M30" s="564"/>
      <c r="N30" s="564"/>
      <c r="O30" s="552"/>
      <c r="P30" s="565"/>
    </row>
    <row r="31" spans="1:16" ht="14.4" customHeight="1" x14ac:dyDescent="0.3">
      <c r="A31" s="546" t="s">
        <v>920</v>
      </c>
      <c r="B31" s="547" t="s">
        <v>939</v>
      </c>
      <c r="C31" s="547" t="s">
        <v>972</v>
      </c>
      <c r="D31" s="547" t="s">
        <v>973</v>
      </c>
      <c r="E31" s="564">
        <v>1241</v>
      </c>
      <c r="F31" s="564">
        <v>174981</v>
      </c>
      <c r="G31" s="547">
        <v>1</v>
      </c>
      <c r="H31" s="547">
        <v>141</v>
      </c>
      <c r="I31" s="564">
        <v>1267</v>
      </c>
      <c r="J31" s="564">
        <v>170795</v>
      </c>
      <c r="K31" s="547">
        <v>0.97607740268943488</v>
      </c>
      <c r="L31" s="547">
        <v>134.80268350434096</v>
      </c>
      <c r="M31" s="564">
        <v>1360</v>
      </c>
      <c r="N31" s="564">
        <v>175440</v>
      </c>
      <c r="O31" s="552">
        <v>1.0026231419411251</v>
      </c>
      <c r="P31" s="565">
        <v>129</v>
      </c>
    </row>
    <row r="32" spans="1:16" ht="14.4" customHeight="1" x14ac:dyDescent="0.3">
      <c r="A32" s="546" t="s">
        <v>920</v>
      </c>
      <c r="B32" s="547" t="s">
        <v>939</v>
      </c>
      <c r="C32" s="547" t="s">
        <v>974</v>
      </c>
      <c r="D32" s="547" t="s">
        <v>975</v>
      </c>
      <c r="E32" s="564">
        <v>378</v>
      </c>
      <c r="F32" s="564">
        <v>26082</v>
      </c>
      <c r="G32" s="547">
        <v>1</v>
      </c>
      <c r="H32" s="547">
        <v>69</v>
      </c>
      <c r="I32" s="564">
        <v>492</v>
      </c>
      <c r="J32" s="564">
        <v>34101</v>
      </c>
      <c r="K32" s="547">
        <v>1.3074534161490683</v>
      </c>
      <c r="L32" s="547">
        <v>69.310975609756099</v>
      </c>
      <c r="M32" s="564">
        <v>730</v>
      </c>
      <c r="N32" s="564">
        <v>51100</v>
      </c>
      <c r="O32" s="552">
        <v>1.9592055823939882</v>
      </c>
      <c r="P32" s="565">
        <v>70</v>
      </c>
    </row>
    <row r="33" spans="1:16" ht="14.4" customHeight="1" x14ac:dyDescent="0.3">
      <c r="A33" s="546" t="s">
        <v>920</v>
      </c>
      <c r="B33" s="547" t="s">
        <v>939</v>
      </c>
      <c r="C33" s="547" t="s">
        <v>976</v>
      </c>
      <c r="D33" s="547" t="s">
        <v>977</v>
      </c>
      <c r="E33" s="564">
        <v>299</v>
      </c>
      <c r="F33" s="564">
        <v>97773</v>
      </c>
      <c r="G33" s="547">
        <v>1</v>
      </c>
      <c r="H33" s="547">
        <v>327</v>
      </c>
      <c r="I33" s="564">
        <v>425</v>
      </c>
      <c r="J33" s="564">
        <v>139572</v>
      </c>
      <c r="K33" s="547">
        <v>1.4275106624528244</v>
      </c>
      <c r="L33" s="547">
        <v>328.40470588235291</v>
      </c>
      <c r="M33" s="564">
        <v>515</v>
      </c>
      <c r="N33" s="564">
        <v>170465</v>
      </c>
      <c r="O33" s="552">
        <v>1.7434772380923158</v>
      </c>
      <c r="P33" s="565">
        <v>331</v>
      </c>
    </row>
    <row r="34" spans="1:16" ht="14.4" customHeight="1" x14ac:dyDescent="0.3">
      <c r="A34" s="546" t="s">
        <v>920</v>
      </c>
      <c r="B34" s="547" t="s">
        <v>939</v>
      </c>
      <c r="C34" s="547" t="s">
        <v>978</v>
      </c>
      <c r="D34" s="547" t="s">
        <v>979</v>
      </c>
      <c r="E34" s="564">
        <v>22</v>
      </c>
      <c r="F34" s="564">
        <v>4532</v>
      </c>
      <c r="G34" s="547">
        <v>1</v>
      </c>
      <c r="H34" s="547">
        <v>206</v>
      </c>
      <c r="I34" s="564">
        <v>144</v>
      </c>
      <c r="J34" s="564">
        <v>29456</v>
      </c>
      <c r="K34" s="547">
        <v>6.4995586937334506</v>
      </c>
      <c r="L34" s="547">
        <v>204.55555555555554</v>
      </c>
      <c r="M34" s="564">
        <v>137</v>
      </c>
      <c r="N34" s="564">
        <v>28770</v>
      </c>
      <c r="O34" s="552">
        <v>6.3481906443071487</v>
      </c>
      <c r="P34" s="565">
        <v>210</v>
      </c>
    </row>
    <row r="35" spans="1:16" ht="14.4" customHeight="1" x14ac:dyDescent="0.3">
      <c r="A35" s="546" t="s">
        <v>920</v>
      </c>
      <c r="B35" s="547" t="s">
        <v>939</v>
      </c>
      <c r="C35" s="547" t="s">
        <v>980</v>
      </c>
      <c r="D35" s="547" t="s">
        <v>981</v>
      </c>
      <c r="E35" s="564">
        <v>271</v>
      </c>
      <c r="F35" s="564">
        <v>20596</v>
      </c>
      <c r="G35" s="547">
        <v>1</v>
      </c>
      <c r="H35" s="547">
        <v>76</v>
      </c>
      <c r="I35" s="564">
        <v>382</v>
      </c>
      <c r="J35" s="564">
        <v>29170</v>
      </c>
      <c r="K35" s="547">
        <v>1.4162944261021557</v>
      </c>
      <c r="L35" s="547">
        <v>76.361256544502623</v>
      </c>
      <c r="M35" s="564">
        <v>334</v>
      </c>
      <c r="N35" s="564">
        <v>25718</v>
      </c>
      <c r="O35" s="552">
        <v>1.2486890658380267</v>
      </c>
      <c r="P35" s="565">
        <v>77</v>
      </c>
    </row>
    <row r="36" spans="1:16" ht="14.4" customHeight="1" x14ac:dyDescent="0.3">
      <c r="A36" s="546" t="s">
        <v>920</v>
      </c>
      <c r="B36" s="547" t="s">
        <v>939</v>
      </c>
      <c r="C36" s="547" t="s">
        <v>982</v>
      </c>
      <c r="D36" s="547" t="s">
        <v>983</v>
      </c>
      <c r="E36" s="564">
        <v>15</v>
      </c>
      <c r="F36" s="564">
        <v>390</v>
      </c>
      <c r="G36" s="547">
        <v>1</v>
      </c>
      <c r="H36" s="547">
        <v>26</v>
      </c>
      <c r="I36" s="564">
        <v>11</v>
      </c>
      <c r="J36" s="564">
        <v>288</v>
      </c>
      <c r="K36" s="547">
        <v>0.7384615384615385</v>
      </c>
      <c r="L36" s="547">
        <v>26.181818181818183</v>
      </c>
      <c r="M36" s="564">
        <v>22</v>
      </c>
      <c r="N36" s="564">
        <v>594</v>
      </c>
      <c r="O36" s="552">
        <v>1.523076923076923</v>
      </c>
      <c r="P36" s="565">
        <v>27</v>
      </c>
    </row>
    <row r="37" spans="1:16" ht="14.4" customHeight="1" x14ac:dyDescent="0.3">
      <c r="A37" s="546" t="s">
        <v>920</v>
      </c>
      <c r="B37" s="547" t="s">
        <v>939</v>
      </c>
      <c r="C37" s="547" t="s">
        <v>984</v>
      </c>
      <c r="D37" s="547" t="s">
        <v>985</v>
      </c>
      <c r="E37" s="564">
        <v>114</v>
      </c>
      <c r="F37" s="564">
        <v>6384</v>
      </c>
      <c r="G37" s="547">
        <v>1</v>
      </c>
      <c r="H37" s="547">
        <v>56</v>
      </c>
      <c r="I37" s="564">
        <v>82</v>
      </c>
      <c r="J37" s="564">
        <v>4625</v>
      </c>
      <c r="K37" s="547">
        <v>0.72446741854636587</v>
      </c>
      <c r="L37" s="547">
        <v>56.402439024390247</v>
      </c>
      <c r="M37" s="564">
        <v>90</v>
      </c>
      <c r="N37" s="564">
        <v>5130</v>
      </c>
      <c r="O37" s="552">
        <v>0.8035714285714286</v>
      </c>
      <c r="P37" s="565">
        <v>57</v>
      </c>
    </row>
    <row r="38" spans="1:16" ht="14.4" customHeight="1" x14ac:dyDescent="0.3">
      <c r="A38" s="546" t="s">
        <v>920</v>
      </c>
      <c r="B38" s="547" t="s">
        <v>939</v>
      </c>
      <c r="C38" s="547" t="s">
        <v>986</v>
      </c>
      <c r="D38" s="547" t="s">
        <v>987</v>
      </c>
      <c r="E38" s="564">
        <v>163</v>
      </c>
      <c r="F38" s="564">
        <v>39120</v>
      </c>
      <c r="G38" s="547">
        <v>1</v>
      </c>
      <c r="H38" s="547">
        <v>240</v>
      </c>
      <c r="I38" s="564">
        <v>112</v>
      </c>
      <c r="J38" s="564">
        <v>26984</v>
      </c>
      <c r="K38" s="547">
        <v>0.68977505112474435</v>
      </c>
      <c r="L38" s="547">
        <v>240.92857142857142</v>
      </c>
      <c r="M38" s="564">
        <v>146</v>
      </c>
      <c r="N38" s="564">
        <v>35478</v>
      </c>
      <c r="O38" s="552">
        <v>0.90690184049079758</v>
      </c>
      <c r="P38" s="565">
        <v>243</v>
      </c>
    </row>
    <row r="39" spans="1:16" ht="14.4" customHeight="1" x14ac:dyDescent="0.3">
      <c r="A39" s="546" t="s">
        <v>920</v>
      </c>
      <c r="B39" s="547" t="s">
        <v>939</v>
      </c>
      <c r="C39" s="547" t="s">
        <v>988</v>
      </c>
      <c r="D39" s="547" t="s">
        <v>989</v>
      </c>
      <c r="E39" s="564">
        <v>276</v>
      </c>
      <c r="F39" s="564">
        <v>178020</v>
      </c>
      <c r="G39" s="547">
        <v>1</v>
      </c>
      <c r="H39" s="547">
        <v>645</v>
      </c>
      <c r="I39" s="564">
        <v>212</v>
      </c>
      <c r="J39" s="564">
        <v>137220</v>
      </c>
      <c r="K39" s="547">
        <v>0.77081226828446237</v>
      </c>
      <c r="L39" s="547">
        <v>647.2641509433962</v>
      </c>
      <c r="M39" s="564">
        <v>284</v>
      </c>
      <c r="N39" s="564">
        <v>185452</v>
      </c>
      <c r="O39" s="552">
        <v>1.0417481181889676</v>
      </c>
      <c r="P39" s="565">
        <v>653</v>
      </c>
    </row>
    <row r="40" spans="1:16" ht="14.4" customHeight="1" x14ac:dyDescent="0.3">
      <c r="A40" s="546" t="s">
        <v>920</v>
      </c>
      <c r="B40" s="547" t="s">
        <v>939</v>
      </c>
      <c r="C40" s="547" t="s">
        <v>990</v>
      </c>
      <c r="D40" s="547" t="s">
        <v>991</v>
      </c>
      <c r="E40" s="564">
        <v>536</v>
      </c>
      <c r="F40" s="564">
        <v>113632</v>
      </c>
      <c r="G40" s="547">
        <v>1</v>
      </c>
      <c r="H40" s="547">
        <v>212</v>
      </c>
      <c r="I40" s="564">
        <v>565</v>
      </c>
      <c r="J40" s="564">
        <v>119802</v>
      </c>
      <c r="K40" s="547">
        <v>1.0542980850464658</v>
      </c>
      <c r="L40" s="547">
        <v>212.03893805309735</v>
      </c>
      <c r="M40" s="564">
        <v>685</v>
      </c>
      <c r="N40" s="564">
        <v>147275</v>
      </c>
      <c r="O40" s="552">
        <v>1.2960697690791327</v>
      </c>
      <c r="P40" s="565">
        <v>215</v>
      </c>
    </row>
    <row r="41" spans="1:16" ht="14.4" customHeight="1" x14ac:dyDescent="0.3">
      <c r="A41" s="546" t="s">
        <v>992</v>
      </c>
      <c r="B41" s="547" t="s">
        <v>939</v>
      </c>
      <c r="C41" s="547" t="s">
        <v>948</v>
      </c>
      <c r="D41" s="547" t="s">
        <v>949</v>
      </c>
      <c r="E41" s="564"/>
      <c r="F41" s="564"/>
      <c r="G41" s="547"/>
      <c r="H41" s="547"/>
      <c r="I41" s="564">
        <v>1</v>
      </c>
      <c r="J41" s="564">
        <v>5</v>
      </c>
      <c r="K41" s="547"/>
      <c r="L41" s="547">
        <v>5</v>
      </c>
      <c r="M41" s="564"/>
      <c r="N41" s="564"/>
      <c r="O41" s="552"/>
      <c r="P41" s="565"/>
    </row>
    <row r="42" spans="1:16" ht="14.4" customHeight="1" x14ac:dyDescent="0.3">
      <c r="A42" s="546" t="s">
        <v>992</v>
      </c>
      <c r="B42" s="547" t="s">
        <v>939</v>
      </c>
      <c r="C42" s="547" t="s">
        <v>958</v>
      </c>
      <c r="D42" s="547" t="s">
        <v>959</v>
      </c>
      <c r="E42" s="564">
        <v>180</v>
      </c>
      <c r="F42" s="564">
        <v>21060</v>
      </c>
      <c r="G42" s="547">
        <v>1</v>
      </c>
      <c r="H42" s="547">
        <v>117</v>
      </c>
      <c r="I42" s="564">
        <v>415</v>
      </c>
      <c r="J42" s="564">
        <v>48706</v>
      </c>
      <c r="K42" s="547">
        <v>2.3127255460588794</v>
      </c>
      <c r="L42" s="547">
        <v>117.36385542168675</v>
      </c>
      <c r="M42" s="564">
        <v>364</v>
      </c>
      <c r="N42" s="564">
        <v>43316</v>
      </c>
      <c r="O42" s="552">
        <v>2.05679012345679</v>
      </c>
      <c r="P42" s="565">
        <v>119</v>
      </c>
    </row>
    <row r="43" spans="1:16" ht="14.4" customHeight="1" x14ac:dyDescent="0.3">
      <c r="A43" s="546" t="s">
        <v>992</v>
      </c>
      <c r="B43" s="547" t="s">
        <v>939</v>
      </c>
      <c r="C43" s="547" t="s">
        <v>980</v>
      </c>
      <c r="D43" s="547" t="s">
        <v>981</v>
      </c>
      <c r="E43" s="564">
        <v>1</v>
      </c>
      <c r="F43" s="564">
        <v>76</v>
      </c>
      <c r="G43" s="547">
        <v>1</v>
      </c>
      <c r="H43" s="547">
        <v>76</v>
      </c>
      <c r="I43" s="564"/>
      <c r="J43" s="564"/>
      <c r="K43" s="547"/>
      <c r="L43" s="547"/>
      <c r="M43" s="564"/>
      <c r="N43" s="564"/>
      <c r="O43" s="552"/>
      <c r="P43" s="565"/>
    </row>
    <row r="44" spans="1:16" ht="14.4" customHeight="1" thickBot="1" x14ac:dyDescent="0.35">
      <c r="A44" s="554" t="s">
        <v>992</v>
      </c>
      <c r="B44" s="555" t="s">
        <v>939</v>
      </c>
      <c r="C44" s="555" t="s">
        <v>986</v>
      </c>
      <c r="D44" s="555" t="s">
        <v>987</v>
      </c>
      <c r="E44" s="566">
        <v>2</v>
      </c>
      <c r="F44" s="566">
        <v>480</v>
      </c>
      <c r="G44" s="555">
        <v>1</v>
      </c>
      <c r="H44" s="555">
        <v>240</v>
      </c>
      <c r="I44" s="566"/>
      <c r="J44" s="566"/>
      <c r="K44" s="555"/>
      <c r="L44" s="555"/>
      <c r="M44" s="566"/>
      <c r="N44" s="566"/>
      <c r="O44" s="560"/>
      <c r="P44" s="567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9544</v>
      </c>
      <c r="C3" s="223">
        <f t="shared" ref="C3:R3" si="0">SUBTOTAL(9,C6:C1048576)</f>
        <v>2</v>
      </c>
      <c r="D3" s="223">
        <f t="shared" si="0"/>
        <v>7152</v>
      </c>
      <c r="E3" s="223">
        <f t="shared" si="0"/>
        <v>2.4347107251734181</v>
      </c>
      <c r="F3" s="223">
        <f t="shared" si="0"/>
        <v>535</v>
      </c>
      <c r="G3" s="226">
        <f>IF(B3&lt;&gt;0,F3/B3,"")</f>
        <v>5.6056160938809725E-2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0"/>
      <c r="B5" s="611">
        <v>2013</v>
      </c>
      <c r="C5" s="612"/>
      <c r="D5" s="612">
        <v>2014</v>
      </c>
      <c r="E5" s="612"/>
      <c r="F5" s="612">
        <v>2015</v>
      </c>
      <c r="G5" s="613" t="s">
        <v>2</v>
      </c>
      <c r="H5" s="611">
        <v>2013</v>
      </c>
      <c r="I5" s="612"/>
      <c r="J5" s="612">
        <v>2014</v>
      </c>
      <c r="K5" s="612"/>
      <c r="L5" s="612">
        <v>2015</v>
      </c>
      <c r="M5" s="613" t="s">
        <v>2</v>
      </c>
      <c r="N5" s="611">
        <v>2013</v>
      </c>
      <c r="O5" s="612"/>
      <c r="P5" s="612">
        <v>2014</v>
      </c>
      <c r="Q5" s="612"/>
      <c r="R5" s="612">
        <v>2015</v>
      </c>
      <c r="S5" s="613" t="s">
        <v>2</v>
      </c>
    </row>
    <row r="6" spans="1:19" ht="14.4" customHeight="1" x14ac:dyDescent="0.3">
      <c r="A6" s="571" t="s">
        <v>994</v>
      </c>
      <c r="B6" s="614">
        <v>8254</v>
      </c>
      <c r="C6" s="540">
        <v>1</v>
      </c>
      <c r="D6" s="614">
        <v>3185</v>
      </c>
      <c r="E6" s="540">
        <v>0.38587351587109281</v>
      </c>
      <c r="F6" s="614">
        <v>535</v>
      </c>
      <c r="G6" s="545">
        <v>6.4817058395929245E-2</v>
      </c>
      <c r="H6" s="614"/>
      <c r="I6" s="540"/>
      <c r="J6" s="614"/>
      <c r="K6" s="540"/>
      <c r="L6" s="614"/>
      <c r="M6" s="545"/>
      <c r="N6" s="614"/>
      <c r="O6" s="540"/>
      <c r="P6" s="614"/>
      <c r="Q6" s="540"/>
      <c r="R6" s="614"/>
      <c r="S6" s="122"/>
    </row>
    <row r="7" spans="1:19" ht="14.4" customHeight="1" x14ac:dyDescent="0.3">
      <c r="A7" s="572" t="s">
        <v>995</v>
      </c>
      <c r="B7" s="619"/>
      <c r="C7" s="547"/>
      <c r="D7" s="619">
        <v>34</v>
      </c>
      <c r="E7" s="547"/>
      <c r="F7" s="619"/>
      <c r="G7" s="552"/>
      <c r="H7" s="619"/>
      <c r="I7" s="547"/>
      <c r="J7" s="619"/>
      <c r="K7" s="547"/>
      <c r="L7" s="619"/>
      <c r="M7" s="552"/>
      <c r="N7" s="619"/>
      <c r="O7" s="547"/>
      <c r="P7" s="619"/>
      <c r="Q7" s="547"/>
      <c r="R7" s="619"/>
      <c r="S7" s="553"/>
    </row>
    <row r="8" spans="1:19" ht="14.4" customHeight="1" x14ac:dyDescent="0.3">
      <c r="A8" s="572" t="s">
        <v>996</v>
      </c>
      <c r="B8" s="619">
        <v>1290</v>
      </c>
      <c r="C8" s="547">
        <v>1</v>
      </c>
      <c r="D8" s="619">
        <v>2643</v>
      </c>
      <c r="E8" s="547">
        <v>2.0488372093023255</v>
      </c>
      <c r="F8" s="619"/>
      <c r="G8" s="552"/>
      <c r="H8" s="619"/>
      <c r="I8" s="547"/>
      <c r="J8" s="619"/>
      <c r="K8" s="547"/>
      <c r="L8" s="619"/>
      <c r="M8" s="552"/>
      <c r="N8" s="619"/>
      <c r="O8" s="547"/>
      <c r="P8" s="619"/>
      <c r="Q8" s="547"/>
      <c r="R8" s="619"/>
      <c r="S8" s="553"/>
    </row>
    <row r="9" spans="1:19" ht="14.4" customHeight="1" thickBot="1" x14ac:dyDescent="0.35">
      <c r="A9" s="616" t="s">
        <v>997</v>
      </c>
      <c r="B9" s="615"/>
      <c r="C9" s="555"/>
      <c r="D9" s="615">
        <v>1290</v>
      </c>
      <c r="E9" s="555"/>
      <c r="F9" s="615"/>
      <c r="G9" s="560"/>
      <c r="H9" s="615"/>
      <c r="I9" s="555"/>
      <c r="J9" s="615"/>
      <c r="K9" s="555"/>
      <c r="L9" s="615"/>
      <c r="M9" s="560"/>
      <c r="N9" s="615"/>
      <c r="O9" s="555"/>
      <c r="P9" s="615"/>
      <c r="Q9" s="555"/>
      <c r="R9" s="615"/>
      <c r="S9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1002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282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85</v>
      </c>
      <c r="G3" s="103">
        <f t="shared" si="0"/>
        <v>9544</v>
      </c>
      <c r="H3" s="103"/>
      <c r="I3" s="103"/>
      <c r="J3" s="103">
        <f t="shared" si="0"/>
        <v>37</v>
      </c>
      <c r="K3" s="103">
        <f t="shared" si="0"/>
        <v>7152</v>
      </c>
      <c r="L3" s="103"/>
      <c r="M3" s="103"/>
      <c r="N3" s="103">
        <f t="shared" si="0"/>
        <v>5</v>
      </c>
      <c r="O3" s="103">
        <f t="shared" si="0"/>
        <v>535</v>
      </c>
      <c r="P3" s="75">
        <f>IF(G3=0,0,O3/G3)</f>
        <v>5.6056160938809725E-2</v>
      </c>
      <c r="Q3" s="104">
        <f>IF(N3=0,0,O3/N3)</f>
        <v>107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3"/>
      <c r="B5" s="622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9" t="s">
        <v>998</v>
      </c>
      <c r="B6" s="540" t="s">
        <v>920</v>
      </c>
      <c r="C6" s="540" t="s">
        <v>939</v>
      </c>
      <c r="D6" s="540" t="s">
        <v>944</v>
      </c>
      <c r="E6" s="540" t="s">
        <v>945</v>
      </c>
      <c r="F6" s="116">
        <v>28</v>
      </c>
      <c r="G6" s="116">
        <v>952</v>
      </c>
      <c r="H6" s="116">
        <v>1</v>
      </c>
      <c r="I6" s="116">
        <v>34</v>
      </c>
      <c r="J6" s="116">
        <v>10</v>
      </c>
      <c r="K6" s="116">
        <v>349</v>
      </c>
      <c r="L6" s="116">
        <v>0.36659663865546216</v>
      </c>
      <c r="M6" s="116">
        <v>34.9</v>
      </c>
      <c r="N6" s="116">
        <v>3</v>
      </c>
      <c r="O6" s="116">
        <v>105</v>
      </c>
      <c r="P6" s="545">
        <v>0.11029411764705882</v>
      </c>
      <c r="Q6" s="563">
        <v>35</v>
      </c>
    </row>
    <row r="7" spans="1:17" ht="14.4" customHeight="1" x14ac:dyDescent="0.3">
      <c r="A7" s="546" t="s">
        <v>998</v>
      </c>
      <c r="B7" s="547" t="s">
        <v>920</v>
      </c>
      <c r="C7" s="547" t="s">
        <v>939</v>
      </c>
      <c r="D7" s="547" t="s">
        <v>958</v>
      </c>
      <c r="E7" s="547" t="s">
        <v>959</v>
      </c>
      <c r="F7" s="564">
        <v>46</v>
      </c>
      <c r="G7" s="564">
        <v>5382</v>
      </c>
      <c r="H7" s="564">
        <v>1</v>
      </c>
      <c r="I7" s="564">
        <v>117</v>
      </c>
      <c r="J7" s="564">
        <v>14</v>
      </c>
      <c r="K7" s="564">
        <v>1652</v>
      </c>
      <c r="L7" s="564">
        <v>0.30694908955778522</v>
      </c>
      <c r="M7" s="564">
        <v>118</v>
      </c>
      <c r="N7" s="564"/>
      <c r="O7" s="564"/>
      <c r="P7" s="552"/>
      <c r="Q7" s="565"/>
    </row>
    <row r="8" spans="1:17" ht="14.4" customHeight="1" x14ac:dyDescent="0.3">
      <c r="A8" s="546" t="s">
        <v>998</v>
      </c>
      <c r="B8" s="547" t="s">
        <v>920</v>
      </c>
      <c r="C8" s="547" t="s">
        <v>939</v>
      </c>
      <c r="D8" s="547" t="s">
        <v>976</v>
      </c>
      <c r="E8" s="547" t="s">
        <v>977</v>
      </c>
      <c r="F8" s="564"/>
      <c r="G8" s="564"/>
      <c r="H8" s="564"/>
      <c r="I8" s="564"/>
      <c r="J8" s="564">
        <v>1</v>
      </c>
      <c r="K8" s="564">
        <v>327</v>
      </c>
      <c r="L8" s="564"/>
      <c r="M8" s="564">
        <v>327</v>
      </c>
      <c r="N8" s="564"/>
      <c r="O8" s="564"/>
      <c r="P8" s="552"/>
      <c r="Q8" s="565"/>
    </row>
    <row r="9" spans="1:17" ht="14.4" customHeight="1" x14ac:dyDescent="0.3">
      <c r="A9" s="546" t="s">
        <v>998</v>
      </c>
      <c r="B9" s="547" t="s">
        <v>920</v>
      </c>
      <c r="C9" s="547" t="s">
        <v>939</v>
      </c>
      <c r="D9" s="547" t="s">
        <v>986</v>
      </c>
      <c r="E9" s="547" t="s">
        <v>987</v>
      </c>
      <c r="F9" s="564">
        <v>8</v>
      </c>
      <c r="G9" s="564">
        <v>1920</v>
      </c>
      <c r="H9" s="564">
        <v>1</v>
      </c>
      <c r="I9" s="564">
        <v>240</v>
      </c>
      <c r="J9" s="564"/>
      <c r="K9" s="564"/>
      <c r="L9" s="564"/>
      <c r="M9" s="564"/>
      <c r="N9" s="564"/>
      <c r="O9" s="564"/>
      <c r="P9" s="552"/>
      <c r="Q9" s="565"/>
    </row>
    <row r="10" spans="1:17" ht="14.4" customHeight="1" x14ac:dyDescent="0.3">
      <c r="A10" s="546" t="s">
        <v>998</v>
      </c>
      <c r="B10" s="547" t="s">
        <v>920</v>
      </c>
      <c r="C10" s="547" t="s">
        <v>939</v>
      </c>
      <c r="D10" s="547" t="s">
        <v>988</v>
      </c>
      <c r="E10" s="547" t="s">
        <v>989</v>
      </c>
      <c r="F10" s="564"/>
      <c r="G10" s="564"/>
      <c r="H10" s="564"/>
      <c r="I10" s="564"/>
      <c r="J10" s="564">
        <v>1</v>
      </c>
      <c r="K10" s="564">
        <v>645</v>
      </c>
      <c r="L10" s="564"/>
      <c r="M10" s="564">
        <v>645</v>
      </c>
      <c r="N10" s="564"/>
      <c r="O10" s="564"/>
      <c r="P10" s="552"/>
      <c r="Q10" s="565"/>
    </row>
    <row r="11" spans="1:17" ht="14.4" customHeight="1" x14ac:dyDescent="0.3">
      <c r="A11" s="546" t="s">
        <v>998</v>
      </c>
      <c r="B11" s="547" t="s">
        <v>920</v>
      </c>
      <c r="C11" s="547" t="s">
        <v>939</v>
      </c>
      <c r="D11" s="547" t="s">
        <v>990</v>
      </c>
      <c r="E11" s="547" t="s">
        <v>991</v>
      </c>
      <c r="F11" s="564"/>
      <c r="G11" s="564"/>
      <c r="H11" s="564"/>
      <c r="I11" s="564"/>
      <c r="J11" s="564">
        <v>1</v>
      </c>
      <c r="K11" s="564">
        <v>212</v>
      </c>
      <c r="L11" s="564"/>
      <c r="M11" s="564">
        <v>212</v>
      </c>
      <c r="N11" s="564">
        <v>2</v>
      </c>
      <c r="O11" s="564">
        <v>430</v>
      </c>
      <c r="P11" s="552"/>
      <c r="Q11" s="565">
        <v>215</v>
      </c>
    </row>
    <row r="12" spans="1:17" ht="14.4" customHeight="1" x14ac:dyDescent="0.3">
      <c r="A12" s="546" t="s">
        <v>999</v>
      </c>
      <c r="B12" s="547" t="s">
        <v>920</v>
      </c>
      <c r="C12" s="547" t="s">
        <v>939</v>
      </c>
      <c r="D12" s="547" t="s">
        <v>944</v>
      </c>
      <c r="E12" s="547" t="s">
        <v>945</v>
      </c>
      <c r="F12" s="564"/>
      <c r="G12" s="564"/>
      <c r="H12" s="564"/>
      <c r="I12" s="564"/>
      <c r="J12" s="564">
        <v>1</v>
      </c>
      <c r="K12" s="564">
        <v>34</v>
      </c>
      <c r="L12" s="564"/>
      <c r="M12" s="564">
        <v>34</v>
      </c>
      <c r="N12" s="564"/>
      <c r="O12" s="564"/>
      <c r="P12" s="552"/>
      <c r="Q12" s="565"/>
    </row>
    <row r="13" spans="1:17" ht="14.4" customHeight="1" x14ac:dyDescent="0.3">
      <c r="A13" s="546" t="s">
        <v>1000</v>
      </c>
      <c r="B13" s="547" t="s">
        <v>920</v>
      </c>
      <c r="C13" s="547" t="s">
        <v>939</v>
      </c>
      <c r="D13" s="547" t="s">
        <v>944</v>
      </c>
      <c r="E13" s="547" t="s">
        <v>945</v>
      </c>
      <c r="F13" s="564"/>
      <c r="G13" s="564"/>
      <c r="H13" s="564"/>
      <c r="I13" s="564"/>
      <c r="J13" s="564">
        <v>1</v>
      </c>
      <c r="K13" s="564">
        <v>34</v>
      </c>
      <c r="L13" s="564"/>
      <c r="M13" s="564">
        <v>34</v>
      </c>
      <c r="N13" s="564"/>
      <c r="O13" s="564"/>
      <c r="P13" s="552"/>
      <c r="Q13" s="565"/>
    </row>
    <row r="14" spans="1:17" ht="14.4" customHeight="1" x14ac:dyDescent="0.3">
      <c r="A14" s="546" t="s">
        <v>1000</v>
      </c>
      <c r="B14" s="547" t="s">
        <v>920</v>
      </c>
      <c r="C14" s="547" t="s">
        <v>939</v>
      </c>
      <c r="D14" s="547" t="s">
        <v>962</v>
      </c>
      <c r="E14" s="547" t="s">
        <v>963</v>
      </c>
      <c r="F14" s="564">
        <v>1</v>
      </c>
      <c r="G14" s="564">
        <v>0</v>
      </c>
      <c r="H14" s="564"/>
      <c r="I14" s="564">
        <v>0</v>
      </c>
      <c r="J14" s="564"/>
      <c r="K14" s="564"/>
      <c r="L14" s="564"/>
      <c r="M14" s="564"/>
      <c r="N14" s="564"/>
      <c r="O14" s="564"/>
      <c r="P14" s="552"/>
      <c r="Q14" s="565"/>
    </row>
    <row r="15" spans="1:17" ht="14.4" customHeight="1" x14ac:dyDescent="0.3">
      <c r="A15" s="546" t="s">
        <v>1000</v>
      </c>
      <c r="B15" s="547" t="s">
        <v>920</v>
      </c>
      <c r="C15" s="547" t="s">
        <v>939</v>
      </c>
      <c r="D15" s="547" t="s">
        <v>964</v>
      </c>
      <c r="E15" s="547" t="s">
        <v>965</v>
      </c>
      <c r="F15" s="564"/>
      <c r="G15" s="564"/>
      <c r="H15" s="564"/>
      <c r="I15" s="564"/>
      <c r="J15" s="564">
        <v>2</v>
      </c>
      <c r="K15" s="564">
        <v>338</v>
      </c>
      <c r="L15" s="564"/>
      <c r="M15" s="564">
        <v>169</v>
      </c>
      <c r="N15" s="564"/>
      <c r="O15" s="564"/>
      <c r="P15" s="552"/>
      <c r="Q15" s="565"/>
    </row>
    <row r="16" spans="1:17" ht="14.4" customHeight="1" x14ac:dyDescent="0.3">
      <c r="A16" s="546" t="s">
        <v>1000</v>
      </c>
      <c r="B16" s="547" t="s">
        <v>920</v>
      </c>
      <c r="C16" s="547" t="s">
        <v>939</v>
      </c>
      <c r="D16" s="547" t="s">
        <v>976</v>
      </c>
      <c r="E16" s="547" t="s">
        <v>977</v>
      </c>
      <c r="F16" s="564"/>
      <c r="G16" s="564"/>
      <c r="H16" s="564"/>
      <c r="I16" s="564"/>
      <c r="J16" s="564">
        <v>1</v>
      </c>
      <c r="K16" s="564">
        <v>330</v>
      </c>
      <c r="L16" s="564"/>
      <c r="M16" s="564">
        <v>330</v>
      </c>
      <c r="N16" s="564"/>
      <c r="O16" s="564"/>
      <c r="P16" s="552"/>
      <c r="Q16" s="565"/>
    </row>
    <row r="17" spans="1:17" ht="14.4" customHeight="1" x14ac:dyDescent="0.3">
      <c r="A17" s="546" t="s">
        <v>1000</v>
      </c>
      <c r="B17" s="547" t="s">
        <v>920</v>
      </c>
      <c r="C17" s="547" t="s">
        <v>939</v>
      </c>
      <c r="D17" s="547" t="s">
        <v>988</v>
      </c>
      <c r="E17" s="547" t="s">
        <v>989</v>
      </c>
      <c r="F17" s="564">
        <v>2</v>
      </c>
      <c r="G17" s="564">
        <v>1290</v>
      </c>
      <c r="H17" s="564">
        <v>1</v>
      </c>
      <c r="I17" s="564">
        <v>645</v>
      </c>
      <c r="J17" s="564">
        <v>3</v>
      </c>
      <c r="K17" s="564">
        <v>1941</v>
      </c>
      <c r="L17" s="564">
        <v>1.5046511627906978</v>
      </c>
      <c r="M17" s="564">
        <v>647</v>
      </c>
      <c r="N17" s="564"/>
      <c r="O17" s="564"/>
      <c r="P17" s="552"/>
      <c r="Q17" s="565"/>
    </row>
    <row r="18" spans="1:17" ht="14.4" customHeight="1" thickBot="1" x14ac:dyDescent="0.35">
      <c r="A18" s="554" t="s">
        <v>1001</v>
      </c>
      <c r="B18" s="555" t="s">
        <v>920</v>
      </c>
      <c r="C18" s="555" t="s">
        <v>939</v>
      </c>
      <c r="D18" s="555" t="s">
        <v>988</v>
      </c>
      <c r="E18" s="555" t="s">
        <v>989</v>
      </c>
      <c r="F18" s="566"/>
      <c r="G18" s="566"/>
      <c r="H18" s="566"/>
      <c r="I18" s="566"/>
      <c r="J18" s="566">
        <v>2</v>
      </c>
      <c r="K18" s="566">
        <v>1290</v>
      </c>
      <c r="L18" s="566"/>
      <c r="M18" s="566">
        <v>645</v>
      </c>
      <c r="N18" s="566"/>
      <c r="O18" s="566"/>
      <c r="P18" s="560"/>
      <c r="Q18" s="56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291.03636999999799</v>
      </c>
      <c r="C5" s="29">
        <v>246.69029</v>
      </c>
      <c r="D5" s="8"/>
      <c r="E5" s="117">
        <v>230.81267000000003</v>
      </c>
      <c r="F5" s="28">
        <v>278.58758013606541</v>
      </c>
      <c r="G5" s="116">
        <f>E5-F5</f>
        <v>-47.774910136065387</v>
      </c>
      <c r="H5" s="122">
        <f>IF(F5&lt;0.00000001,"",E5/F5)</f>
        <v>0.82851026555910512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26.390219999997999</v>
      </c>
      <c r="C6" s="31">
        <v>21.74727</v>
      </c>
      <c r="D6" s="8"/>
      <c r="E6" s="118">
        <v>24.177689999999998</v>
      </c>
      <c r="F6" s="30">
        <v>34.727973906152499</v>
      </c>
      <c r="G6" s="119">
        <f>E6-F6</f>
        <v>-10.550283906152501</v>
      </c>
      <c r="H6" s="123">
        <f>IF(F6&lt;0.00000001,"",E6/F6)</f>
        <v>0.69620214716058093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2545.9615699999999</v>
      </c>
      <c r="C7" s="31">
        <v>2639.4646600000033</v>
      </c>
      <c r="D7" s="8"/>
      <c r="E7" s="118">
        <v>3013.7164500000017</v>
      </c>
      <c r="F7" s="30">
        <v>2932.0832409798168</v>
      </c>
      <c r="G7" s="119">
        <f>E7-F7</f>
        <v>81.63320902018495</v>
      </c>
      <c r="H7" s="123">
        <f>IF(F7&lt;0.00000001,"",E7/F7)</f>
        <v>1.0278413681710161</v>
      </c>
    </row>
    <row r="8" spans="1:8" ht="14.4" customHeight="1" thickBot="1" x14ac:dyDescent="0.35">
      <c r="A8" s="1" t="s">
        <v>76</v>
      </c>
      <c r="B8" s="11">
        <v>818.34227000000146</v>
      </c>
      <c r="C8" s="33">
        <v>808.36557999999911</v>
      </c>
      <c r="D8" s="8"/>
      <c r="E8" s="120">
        <v>856.92881000000011</v>
      </c>
      <c r="F8" s="32">
        <v>765.03815011438314</v>
      </c>
      <c r="G8" s="121">
        <f>E8-F8</f>
        <v>91.890659885616969</v>
      </c>
      <c r="H8" s="124">
        <f>IF(F8&lt;0.00000001,"",E8/F8)</f>
        <v>1.1201125197114394</v>
      </c>
    </row>
    <row r="9" spans="1:8" ht="14.4" customHeight="1" thickBot="1" x14ac:dyDescent="0.35">
      <c r="A9" s="2" t="s">
        <v>77</v>
      </c>
      <c r="B9" s="3">
        <v>3681.7304299999973</v>
      </c>
      <c r="C9" s="35">
        <v>3716.2678000000024</v>
      </c>
      <c r="D9" s="8"/>
      <c r="E9" s="3">
        <v>4125.6356200000018</v>
      </c>
      <c r="F9" s="34">
        <v>4010.4369451364182</v>
      </c>
      <c r="G9" s="34">
        <f>E9-F9</f>
        <v>115.19867486358362</v>
      </c>
      <c r="H9" s="125">
        <f>IF(F9&lt;0.00000001,"",E9/F9)</f>
        <v>1.0287247191364743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868.93200000000002</v>
      </c>
      <c r="C11" s="29">
        <f>IF(ISERROR(VLOOKUP("Celkem:",'ZV Vykáz.-A'!A:F,4,0)),0,VLOOKUP("Celkem:",'ZV Vykáz.-A'!A:F,4,0)/1000)</f>
        <v>928.66600000000005</v>
      </c>
      <c r="D11" s="8"/>
      <c r="E11" s="117">
        <f>IF(ISERROR(VLOOKUP("Celkem:",'ZV Vykáz.-A'!A:F,6,0)),0,VLOOKUP("Celkem:",'ZV Vykáz.-A'!A:F,6,0)/1000)</f>
        <v>1058.1766699999998</v>
      </c>
      <c r="F11" s="28">
        <f>B11</f>
        <v>868.93200000000002</v>
      </c>
      <c r="G11" s="116">
        <f>E11-F11</f>
        <v>189.24466999999981</v>
      </c>
      <c r="H11" s="122">
        <f>IF(F11&lt;0.00000001,"",E11/F11)</f>
        <v>1.2177899651526238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868.93200000000002</v>
      </c>
      <c r="C13" s="37">
        <f>SUM(C11:C12)</f>
        <v>928.66600000000005</v>
      </c>
      <c r="D13" s="8"/>
      <c r="E13" s="5">
        <f>SUM(E11:E12)</f>
        <v>1058.1766699999998</v>
      </c>
      <c r="F13" s="36">
        <f>SUM(F11:F12)</f>
        <v>868.93200000000002</v>
      </c>
      <c r="G13" s="36">
        <f>E13-F13</f>
        <v>189.24466999999981</v>
      </c>
      <c r="H13" s="126">
        <f>IF(F13&lt;0.00000001,"",E13/F13)</f>
        <v>1.2177899651526238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0.23601184728779848</v>
      </c>
      <c r="C15" s="39">
        <f>IF(C9=0,"",C13/C9)</f>
        <v>0.24989210949759849</v>
      </c>
      <c r="D15" s="8"/>
      <c r="E15" s="6">
        <f>IF(E9=0,"",E13/E9)</f>
        <v>0.25648815539361652</v>
      </c>
      <c r="F15" s="38">
        <f>IF(F9=0,"",F13/F9)</f>
        <v>0.2166676628724411</v>
      </c>
      <c r="G15" s="38">
        <f>IF(ISERROR(F15-E15),"",E15-F15)</f>
        <v>3.9820492521175421E-2</v>
      </c>
      <c r="H15" s="127">
        <f>IF(ISERROR(F15-E15),"",IF(F15&lt;0.00000001,"",E15/F15))</f>
        <v>1.1837860435344196</v>
      </c>
    </row>
    <row r="17" spans="1:8" ht="14.4" customHeight="1" x14ac:dyDescent="0.3">
      <c r="A17" s="113" t="s">
        <v>161</v>
      </c>
    </row>
    <row r="18" spans="1:8" ht="14.4" customHeight="1" x14ac:dyDescent="0.3">
      <c r="A18" s="288" t="s">
        <v>202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201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0.27505688484716212</v>
      </c>
      <c r="C4" s="202">
        <f t="shared" ref="C4:M4" si="0">(C10+C8)/C6</f>
        <v>0.2561374047878654</v>
      </c>
      <c r="D4" s="202">
        <f t="shared" si="0"/>
        <v>0.26051846269097495</v>
      </c>
      <c r="E4" s="202">
        <f t="shared" si="0"/>
        <v>0.26225115651055536</v>
      </c>
      <c r="F4" s="202">
        <f t="shared" si="0"/>
        <v>0.25648815539361658</v>
      </c>
      <c r="G4" s="202">
        <f t="shared" si="0"/>
        <v>0.25648815539361658</v>
      </c>
      <c r="H4" s="202">
        <f t="shared" si="0"/>
        <v>0.25648815539361658</v>
      </c>
      <c r="I4" s="202">
        <f t="shared" si="0"/>
        <v>0.25648815539361658</v>
      </c>
      <c r="J4" s="202">
        <f t="shared" si="0"/>
        <v>0.25648815539361658</v>
      </c>
      <c r="K4" s="202">
        <f t="shared" si="0"/>
        <v>0.25648815539361658</v>
      </c>
      <c r="L4" s="202">
        <f t="shared" si="0"/>
        <v>0.25648815539361658</v>
      </c>
      <c r="M4" s="202">
        <f t="shared" si="0"/>
        <v>0.25648815539361658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829.61021000000005</v>
      </c>
      <c r="C5" s="202">
        <f>IF(ISERROR(VLOOKUP($A5,'Man Tab'!$A:$Q,COLUMN()+2,0)),0,VLOOKUP($A5,'Man Tab'!$A:$Q,COLUMN()+2,0))</f>
        <v>816.81859000000202</v>
      </c>
      <c r="D5" s="202">
        <f>IF(ISERROR(VLOOKUP($A5,'Man Tab'!$A:$Q,COLUMN()+2,0)),0,VLOOKUP($A5,'Man Tab'!$A:$Q,COLUMN()+2,0))</f>
        <v>821.62149999999997</v>
      </c>
      <c r="E5" s="202">
        <f>IF(ISERROR(VLOOKUP($A5,'Man Tab'!$A:$Q,COLUMN()+2,0)),0,VLOOKUP($A5,'Man Tab'!$A:$Q,COLUMN()+2,0))</f>
        <v>886.33974999999998</v>
      </c>
      <c r="F5" s="202">
        <f>IF(ISERROR(VLOOKUP($A5,'Man Tab'!$A:$Q,COLUMN()+2,0)),0,VLOOKUP($A5,'Man Tab'!$A:$Q,COLUMN()+2,0))</f>
        <v>771.24557000000004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829.61021000000005</v>
      </c>
      <c r="C6" s="204">
        <f t="shared" ref="C6:M6" si="1">C5+B6</f>
        <v>1646.428800000002</v>
      </c>
      <c r="D6" s="204">
        <f t="shared" si="1"/>
        <v>2468.0503000000017</v>
      </c>
      <c r="E6" s="204">
        <f t="shared" si="1"/>
        <v>3354.3900500000018</v>
      </c>
      <c r="F6" s="204">
        <f t="shared" si="1"/>
        <v>4125.6356200000018</v>
      </c>
      <c r="G6" s="204">
        <f t="shared" si="1"/>
        <v>4125.6356200000018</v>
      </c>
      <c r="H6" s="204">
        <f t="shared" si="1"/>
        <v>4125.6356200000018</v>
      </c>
      <c r="I6" s="204">
        <f t="shared" si="1"/>
        <v>4125.6356200000018</v>
      </c>
      <c r="J6" s="204">
        <f t="shared" si="1"/>
        <v>4125.6356200000018</v>
      </c>
      <c r="K6" s="204">
        <f t="shared" si="1"/>
        <v>4125.6356200000018</v>
      </c>
      <c r="L6" s="204">
        <f t="shared" si="1"/>
        <v>4125.6356200000018</v>
      </c>
      <c r="M6" s="204">
        <f t="shared" si="1"/>
        <v>4125.6356200000018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228190</v>
      </c>
      <c r="C9" s="203">
        <v>193522</v>
      </c>
      <c r="D9" s="203">
        <v>221260.66999999998</v>
      </c>
      <c r="E9" s="203">
        <v>236720</v>
      </c>
      <c r="F9" s="203">
        <v>178484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228.19</v>
      </c>
      <c r="C10" s="204">
        <f t="shared" ref="C10:M10" si="3">C9/1000+B10</f>
        <v>421.71199999999999</v>
      </c>
      <c r="D10" s="204">
        <f t="shared" si="3"/>
        <v>642.97266999999999</v>
      </c>
      <c r="E10" s="204">
        <f t="shared" si="3"/>
        <v>879.69267000000002</v>
      </c>
      <c r="F10" s="204">
        <f t="shared" si="3"/>
        <v>1058.1766700000001</v>
      </c>
      <c r="G10" s="204">
        <f t="shared" si="3"/>
        <v>1058.1766700000001</v>
      </c>
      <c r="H10" s="204">
        <f t="shared" si="3"/>
        <v>1058.1766700000001</v>
      </c>
      <c r="I10" s="204">
        <f t="shared" si="3"/>
        <v>1058.1766700000001</v>
      </c>
      <c r="J10" s="204">
        <f t="shared" si="3"/>
        <v>1058.1766700000001</v>
      </c>
      <c r="K10" s="204">
        <f t="shared" si="3"/>
        <v>1058.1766700000001</v>
      </c>
      <c r="L10" s="204">
        <f t="shared" si="3"/>
        <v>1058.1766700000001</v>
      </c>
      <c r="M10" s="204">
        <f t="shared" si="3"/>
        <v>1058.1766700000001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5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0.2166676628724411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0.2166676628724411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259</v>
      </c>
      <c r="E4" s="129" t="s">
        <v>260</v>
      </c>
      <c r="F4" s="129" t="s">
        <v>261</v>
      </c>
      <c r="G4" s="129" t="s">
        <v>262</v>
      </c>
      <c r="H4" s="129" t="s">
        <v>263</v>
      </c>
      <c r="I4" s="129" t="s">
        <v>264</v>
      </c>
      <c r="J4" s="129" t="s">
        <v>265</v>
      </c>
      <c r="K4" s="129" t="s">
        <v>266</v>
      </c>
      <c r="L4" s="129" t="s">
        <v>267</v>
      </c>
      <c r="M4" s="129" t="s">
        <v>268</v>
      </c>
      <c r="N4" s="129" t="s">
        <v>269</v>
      </c>
      <c r="O4" s="129" t="s">
        <v>270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230.81267</v>
      </c>
      <c r="Q7" s="95">
        <v>0.82851026555899998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283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24.177689999999998</v>
      </c>
      <c r="Q9" s="95">
        <v>0.69620214715999995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283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26.773260000000001</v>
      </c>
      <c r="Q11" s="95">
        <v>0.78679042056500004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0.22387000000000001</v>
      </c>
      <c r="Q12" s="95">
        <v>0.125089105167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2.6056499999999998</v>
      </c>
      <c r="Q13" s="95">
        <v>0.78169502462100005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575.69399999999996</v>
      </c>
      <c r="Q14" s="95">
        <v>1.204306167508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283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12.11411</v>
      </c>
      <c r="Q17" s="95">
        <v>0.31290540584799997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3.77</v>
      </c>
      <c r="Q18" s="95" t="s">
        <v>283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115.10236</v>
      </c>
      <c r="Q19" s="95">
        <v>1.297284588658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3013.7164499999999</v>
      </c>
      <c r="Q20" s="95">
        <v>1.0278413681709999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120.452</v>
      </c>
      <c r="Q21" s="95">
        <v>1.000294437714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283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0.193559999999</v>
      </c>
      <c r="Q24" s="95"/>
    </row>
    <row r="25" spans="1:17" ht="14.4" customHeight="1" x14ac:dyDescent="0.3">
      <c r="A25" s="17" t="s">
        <v>53</v>
      </c>
      <c r="B25" s="54">
        <v>9625.0486683273994</v>
      </c>
      <c r="C25" s="55">
        <v>802.08738902728396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4125.63562</v>
      </c>
      <c r="Q25" s="96">
        <v>1.0287247191360001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489.07489000000101</v>
      </c>
      <c r="Q26" s="95" t="s">
        <v>283</v>
      </c>
    </row>
    <row r="27" spans="1:17" ht="14.4" customHeight="1" x14ac:dyDescent="0.3">
      <c r="A27" s="18" t="s">
        <v>55</v>
      </c>
      <c r="B27" s="54">
        <v>9625.0486683273994</v>
      </c>
      <c r="C27" s="55">
        <v>802.08738902728396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4614.7105099999999</v>
      </c>
      <c r="Q27" s="96">
        <v>1.150675243902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1787.14039</v>
      </c>
      <c r="Q28" s="95">
        <v>1.1560600786299999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275</v>
      </c>
      <c r="G4" s="346" t="s">
        <v>64</v>
      </c>
      <c r="H4" s="141" t="s">
        <v>142</v>
      </c>
      <c r="I4" s="344" t="s">
        <v>65</v>
      </c>
      <c r="J4" s="346" t="s">
        <v>277</v>
      </c>
      <c r="K4" s="347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45"/>
      <c r="G5" s="345"/>
      <c r="H5" s="25" t="s">
        <v>276</v>
      </c>
      <c r="I5" s="345"/>
      <c r="J5" s="345"/>
      <c r="K5" s="348"/>
    </row>
    <row r="6" spans="1:11" ht="14.4" customHeight="1" thickBot="1" x14ac:dyDescent="0.35">
      <c r="A6" s="435" t="s">
        <v>285</v>
      </c>
      <c r="B6" s="417">
        <v>9511.0081773865604</v>
      </c>
      <c r="C6" s="417">
        <v>9624.1023399999995</v>
      </c>
      <c r="D6" s="418">
        <v>113.09416261345</v>
      </c>
      <c r="E6" s="419">
        <v>1.0118908700839999</v>
      </c>
      <c r="F6" s="417">
        <v>9625.0486683273994</v>
      </c>
      <c r="G6" s="418">
        <v>4010.43694513642</v>
      </c>
      <c r="H6" s="420">
        <v>771.24557000000004</v>
      </c>
      <c r="I6" s="417">
        <v>4125.63562</v>
      </c>
      <c r="J6" s="418">
        <v>115.19867486358299</v>
      </c>
      <c r="K6" s="421">
        <v>0.42863529964000002</v>
      </c>
    </row>
    <row r="7" spans="1:11" ht="14.4" customHeight="1" thickBot="1" x14ac:dyDescent="0.35">
      <c r="A7" s="436" t="s">
        <v>286</v>
      </c>
      <c r="B7" s="417">
        <v>2178.7163046861501</v>
      </c>
      <c r="C7" s="417">
        <v>1824.92517</v>
      </c>
      <c r="D7" s="418">
        <v>-353.79113468614503</v>
      </c>
      <c r="E7" s="419">
        <v>0.837614868018</v>
      </c>
      <c r="F7" s="417">
        <v>1993.1919051438199</v>
      </c>
      <c r="G7" s="418">
        <v>830.49662714325802</v>
      </c>
      <c r="H7" s="420">
        <v>139.36732000000001</v>
      </c>
      <c r="I7" s="417">
        <v>860.28710000000001</v>
      </c>
      <c r="J7" s="418">
        <v>29.790472856741999</v>
      </c>
      <c r="K7" s="421">
        <v>0.43161278037400003</v>
      </c>
    </row>
    <row r="8" spans="1:11" ht="14.4" customHeight="1" thickBot="1" x14ac:dyDescent="0.35">
      <c r="A8" s="437" t="s">
        <v>287</v>
      </c>
      <c r="B8" s="417">
        <v>992.14514976648695</v>
      </c>
      <c r="C8" s="417">
        <v>719.70617000000004</v>
      </c>
      <c r="D8" s="418">
        <v>-272.43897976648702</v>
      </c>
      <c r="E8" s="419">
        <v>0.72540411064699994</v>
      </c>
      <c r="F8" s="417">
        <v>845.92085623929302</v>
      </c>
      <c r="G8" s="418">
        <v>352.467023433039</v>
      </c>
      <c r="H8" s="420">
        <v>64.106319999999997</v>
      </c>
      <c r="I8" s="417">
        <v>284.59309999999999</v>
      </c>
      <c r="J8" s="418">
        <v>-67.873923433038001</v>
      </c>
      <c r="K8" s="421">
        <v>0.33642993655999998</v>
      </c>
    </row>
    <row r="9" spans="1:11" ht="14.4" customHeight="1" thickBot="1" x14ac:dyDescent="0.35">
      <c r="A9" s="438" t="s">
        <v>288</v>
      </c>
      <c r="B9" s="422">
        <v>0</v>
      </c>
      <c r="C9" s="422">
        <v>5.0000000000000002E-5</v>
      </c>
      <c r="D9" s="423">
        <v>5.0000000000000002E-5</v>
      </c>
      <c r="E9" s="424" t="s">
        <v>289</v>
      </c>
      <c r="F9" s="422">
        <v>0</v>
      </c>
      <c r="G9" s="423">
        <v>0</v>
      </c>
      <c r="H9" s="425">
        <v>-4.0000000000000003E-5</v>
      </c>
      <c r="I9" s="422">
        <v>-4.0000000000000003E-5</v>
      </c>
      <c r="J9" s="423">
        <v>-4.0000000000000003E-5</v>
      </c>
      <c r="K9" s="426" t="s">
        <v>283</v>
      </c>
    </row>
    <row r="10" spans="1:11" ht="14.4" customHeight="1" thickBot="1" x14ac:dyDescent="0.35">
      <c r="A10" s="439" t="s">
        <v>290</v>
      </c>
      <c r="B10" s="417">
        <v>0</v>
      </c>
      <c r="C10" s="417">
        <v>5.0000000000000002E-5</v>
      </c>
      <c r="D10" s="418">
        <v>5.0000000000000002E-5</v>
      </c>
      <c r="E10" s="427" t="s">
        <v>289</v>
      </c>
      <c r="F10" s="417">
        <v>0</v>
      </c>
      <c r="G10" s="418">
        <v>0</v>
      </c>
      <c r="H10" s="420">
        <v>-4.0000000000000003E-5</v>
      </c>
      <c r="I10" s="417">
        <v>-4.0000000000000003E-5</v>
      </c>
      <c r="J10" s="418">
        <v>-4.0000000000000003E-5</v>
      </c>
      <c r="K10" s="428" t="s">
        <v>283</v>
      </c>
    </row>
    <row r="11" spans="1:11" ht="14.4" customHeight="1" thickBot="1" x14ac:dyDescent="0.35">
      <c r="A11" s="438" t="s">
        <v>291</v>
      </c>
      <c r="B11" s="422">
        <v>799.04018947148097</v>
      </c>
      <c r="C11" s="422">
        <v>545.49552000000006</v>
      </c>
      <c r="D11" s="423">
        <v>-253.54466947148001</v>
      </c>
      <c r="E11" s="429">
        <v>0.682688464469</v>
      </c>
      <c r="F11" s="422">
        <v>668.61019232655701</v>
      </c>
      <c r="G11" s="423">
        <v>278.58758013606501</v>
      </c>
      <c r="H11" s="425">
        <v>51.388840000000002</v>
      </c>
      <c r="I11" s="422">
        <v>230.81267</v>
      </c>
      <c r="J11" s="423">
        <v>-47.774910136065003</v>
      </c>
      <c r="K11" s="430">
        <v>0.345212610649</v>
      </c>
    </row>
    <row r="12" spans="1:11" ht="14.4" customHeight="1" thickBot="1" x14ac:dyDescent="0.35">
      <c r="A12" s="439" t="s">
        <v>292</v>
      </c>
      <c r="B12" s="417">
        <v>799.00226389420004</v>
      </c>
      <c r="C12" s="417">
        <v>545.49552000000006</v>
      </c>
      <c r="D12" s="418">
        <v>-253.50674389419899</v>
      </c>
      <c r="E12" s="419">
        <v>0.68272086907600005</v>
      </c>
      <c r="F12" s="417">
        <v>668.61019232655701</v>
      </c>
      <c r="G12" s="418">
        <v>278.58758013606501</v>
      </c>
      <c r="H12" s="420">
        <v>51.388840000000002</v>
      </c>
      <c r="I12" s="417">
        <v>230.81267</v>
      </c>
      <c r="J12" s="418">
        <v>-47.774910136065003</v>
      </c>
      <c r="K12" s="421">
        <v>0.345212610649</v>
      </c>
    </row>
    <row r="13" spans="1:11" ht="14.4" customHeight="1" thickBot="1" x14ac:dyDescent="0.35">
      <c r="A13" s="439" t="s">
        <v>293</v>
      </c>
      <c r="B13" s="417">
        <v>3.7925577279999997E-2</v>
      </c>
      <c r="C13" s="417">
        <v>0</v>
      </c>
      <c r="D13" s="418">
        <v>-3.7925577279999997E-2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0</v>
      </c>
    </row>
    <row r="14" spans="1:11" ht="14.4" customHeight="1" thickBot="1" x14ac:dyDescent="0.35">
      <c r="A14" s="438" t="s">
        <v>294</v>
      </c>
      <c r="B14" s="422">
        <v>81.939126417829996</v>
      </c>
      <c r="C14" s="422">
        <v>77.436539999999994</v>
      </c>
      <c r="D14" s="423">
        <v>-4.5025864178299999</v>
      </c>
      <c r="E14" s="429">
        <v>0.94504961652999997</v>
      </c>
      <c r="F14" s="422">
        <v>83.347137374767001</v>
      </c>
      <c r="G14" s="423">
        <v>34.727973906152997</v>
      </c>
      <c r="H14" s="425">
        <v>6.8822599999999996</v>
      </c>
      <c r="I14" s="422">
        <v>24.177689999999998</v>
      </c>
      <c r="J14" s="423">
        <v>-10.550283906152</v>
      </c>
      <c r="K14" s="430">
        <v>0.29008422798299999</v>
      </c>
    </row>
    <row r="15" spans="1:11" ht="14.4" customHeight="1" thickBot="1" x14ac:dyDescent="0.35">
      <c r="A15" s="439" t="s">
        <v>295</v>
      </c>
      <c r="B15" s="417">
        <v>12.908599045861999</v>
      </c>
      <c r="C15" s="417">
        <v>15.786849999999999</v>
      </c>
      <c r="D15" s="418">
        <v>2.8782509541370001</v>
      </c>
      <c r="E15" s="419">
        <v>1.222971597763</v>
      </c>
      <c r="F15" s="417">
        <v>17.903139436094001</v>
      </c>
      <c r="G15" s="418">
        <v>7.4596414317060002</v>
      </c>
      <c r="H15" s="420">
        <v>1.7315100000000001</v>
      </c>
      <c r="I15" s="417">
        <v>6.5766200000000001</v>
      </c>
      <c r="J15" s="418">
        <v>-0.883021431706</v>
      </c>
      <c r="K15" s="421">
        <v>0.36734451091499998</v>
      </c>
    </row>
    <row r="16" spans="1:11" ht="14.4" customHeight="1" thickBot="1" x14ac:dyDescent="0.35">
      <c r="A16" s="439" t="s">
        <v>296</v>
      </c>
      <c r="B16" s="417">
        <v>2.3865047211979999</v>
      </c>
      <c r="C16" s="417">
        <v>3.50739</v>
      </c>
      <c r="D16" s="418">
        <v>1.120885278801</v>
      </c>
      <c r="E16" s="419">
        <v>1.4696765394360001</v>
      </c>
      <c r="F16" s="417">
        <v>1.999999937004</v>
      </c>
      <c r="G16" s="418">
        <v>0.83333330708499997</v>
      </c>
      <c r="H16" s="420">
        <v>0.17252000000000001</v>
      </c>
      <c r="I16" s="417">
        <v>0.63988999999999996</v>
      </c>
      <c r="J16" s="418">
        <v>-0.19344330708499999</v>
      </c>
      <c r="K16" s="421">
        <v>0.31994501007699999</v>
      </c>
    </row>
    <row r="17" spans="1:11" ht="14.4" customHeight="1" thickBot="1" x14ac:dyDescent="0.35">
      <c r="A17" s="439" t="s">
        <v>297</v>
      </c>
      <c r="B17" s="417">
        <v>31.546092350763999</v>
      </c>
      <c r="C17" s="417">
        <v>25.243300000000001</v>
      </c>
      <c r="D17" s="418">
        <v>-6.3027923507640002</v>
      </c>
      <c r="E17" s="419">
        <v>0.80020370571699995</v>
      </c>
      <c r="F17" s="417">
        <v>24.999999212559999</v>
      </c>
      <c r="G17" s="418">
        <v>10.416666338565999</v>
      </c>
      <c r="H17" s="420">
        <v>2.7222300000000001</v>
      </c>
      <c r="I17" s="417">
        <v>7.7681800000000001</v>
      </c>
      <c r="J17" s="418">
        <v>-2.6484863385659998</v>
      </c>
      <c r="K17" s="421">
        <v>0.31072720978700002</v>
      </c>
    </row>
    <row r="18" spans="1:11" ht="14.4" customHeight="1" thickBot="1" x14ac:dyDescent="0.35">
      <c r="A18" s="439" t="s">
        <v>298</v>
      </c>
      <c r="B18" s="417">
        <v>30.932619226945999</v>
      </c>
      <c r="C18" s="417">
        <v>26.135999999999999</v>
      </c>
      <c r="D18" s="418">
        <v>-4.7966192269460004</v>
      </c>
      <c r="E18" s="419">
        <v>0.84493329867199995</v>
      </c>
      <c r="F18" s="417">
        <v>31.999998992077</v>
      </c>
      <c r="G18" s="418">
        <v>13.333332913365</v>
      </c>
      <c r="H18" s="420">
        <v>1.6339999999999999</v>
      </c>
      <c r="I18" s="417">
        <v>6.5339999999999998</v>
      </c>
      <c r="J18" s="418">
        <v>-6.7993329133650002</v>
      </c>
      <c r="K18" s="421">
        <v>0.204187506431</v>
      </c>
    </row>
    <row r="19" spans="1:11" ht="14.4" customHeight="1" thickBot="1" x14ac:dyDescent="0.35">
      <c r="A19" s="439" t="s">
        <v>299</v>
      </c>
      <c r="B19" s="417">
        <v>1.501137758447</v>
      </c>
      <c r="C19" s="417">
        <v>4.452</v>
      </c>
      <c r="D19" s="418">
        <v>2.9508622415520001</v>
      </c>
      <c r="E19" s="419">
        <v>2.9657504615720001</v>
      </c>
      <c r="F19" s="417">
        <v>3.443999891522</v>
      </c>
      <c r="G19" s="418">
        <v>1.4349999548000001</v>
      </c>
      <c r="H19" s="420">
        <v>0.48</v>
      </c>
      <c r="I19" s="417">
        <v>1.9490000000000001</v>
      </c>
      <c r="J19" s="418">
        <v>0.514000045199</v>
      </c>
      <c r="K19" s="421">
        <v>0.56591174837000002</v>
      </c>
    </row>
    <row r="20" spans="1:11" ht="14.4" customHeight="1" thickBot="1" x14ac:dyDescent="0.35">
      <c r="A20" s="439" t="s">
        <v>300</v>
      </c>
      <c r="B20" s="417">
        <v>2.6641733146109998</v>
      </c>
      <c r="C20" s="417">
        <v>2.3109999999999999</v>
      </c>
      <c r="D20" s="418">
        <v>-0.35317331461099999</v>
      </c>
      <c r="E20" s="419">
        <v>0.86743605880399999</v>
      </c>
      <c r="F20" s="417">
        <v>2.9999999055069999</v>
      </c>
      <c r="G20" s="418">
        <v>1.2499999606279999</v>
      </c>
      <c r="H20" s="420">
        <v>0.14199999999999999</v>
      </c>
      <c r="I20" s="417">
        <v>0.71</v>
      </c>
      <c r="J20" s="418">
        <v>-0.53999996062800004</v>
      </c>
      <c r="K20" s="421">
        <v>0.23666667412100001</v>
      </c>
    </row>
    <row r="21" spans="1:11" ht="14.4" customHeight="1" thickBot="1" x14ac:dyDescent="0.35">
      <c r="A21" s="438" t="s">
        <v>301</v>
      </c>
      <c r="B21" s="422">
        <v>100.800141184086</v>
      </c>
      <c r="C21" s="422">
        <v>88.309569999999994</v>
      </c>
      <c r="D21" s="423">
        <v>-12.490571184085001</v>
      </c>
      <c r="E21" s="429">
        <v>0.87608577689099998</v>
      </c>
      <c r="F21" s="422">
        <v>81.668284616121994</v>
      </c>
      <c r="G21" s="423">
        <v>34.028451923383997</v>
      </c>
      <c r="H21" s="425">
        <v>5.2917300000000003</v>
      </c>
      <c r="I21" s="422">
        <v>26.773260000000001</v>
      </c>
      <c r="J21" s="423">
        <v>-7.2551919233840003</v>
      </c>
      <c r="K21" s="430">
        <v>0.32782934190200003</v>
      </c>
    </row>
    <row r="22" spans="1:11" ht="14.4" customHeight="1" thickBot="1" x14ac:dyDescent="0.35">
      <c r="A22" s="439" t="s">
        <v>302</v>
      </c>
      <c r="B22" s="417">
        <v>24.218620319271</v>
      </c>
      <c r="C22" s="417">
        <v>14.0985</v>
      </c>
      <c r="D22" s="418">
        <v>-10.120120319271001</v>
      </c>
      <c r="E22" s="419">
        <v>0.58213472997799998</v>
      </c>
      <c r="F22" s="417">
        <v>0</v>
      </c>
      <c r="G22" s="418">
        <v>0</v>
      </c>
      <c r="H22" s="420">
        <v>0</v>
      </c>
      <c r="I22" s="417">
        <v>2.1537999999999999</v>
      </c>
      <c r="J22" s="418">
        <v>2.1537999999999999</v>
      </c>
      <c r="K22" s="428" t="s">
        <v>289</v>
      </c>
    </row>
    <row r="23" spans="1:11" ht="14.4" customHeight="1" thickBot="1" x14ac:dyDescent="0.35">
      <c r="A23" s="439" t="s">
        <v>303</v>
      </c>
      <c r="B23" s="417">
        <v>0.23093460057000001</v>
      </c>
      <c r="C23" s="417">
        <v>0.43513000000000002</v>
      </c>
      <c r="D23" s="418">
        <v>0.204195399429</v>
      </c>
      <c r="E23" s="419">
        <v>1.884213101564</v>
      </c>
      <c r="F23" s="417">
        <v>0</v>
      </c>
      <c r="G23" s="418">
        <v>0</v>
      </c>
      <c r="H23" s="420">
        <v>0</v>
      </c>
      <c r="I23" s="417">
        <v>0.32952999999999999</v>
      </c>
      <c r="J23" s="418">
        <v>0.32952999999999999</v>
      </c>
      <c r="K23" s="428" t="s">
        <v>283</v>
      </c>
    </row>
    <row r="24" spans="1:11" ht="14.4" customHeight="1" thickBot="1" x14ac:dyDescent="0.35">
      <c r="A24" s="439" t="s">
        <v>304</v>
      </c>
      <c r="B24" s="417">
        <v>12.702025100788999</v>
      </c>
      <c r="C24" s="417">
        <v>11.743600000000001</v>
      </c>
      <c r="D24" s="418">
        <v>-0.95842510078900001</v>
      </c>
      <c r="E24" s="419">
        <v>0.92454548836200001</v>
      </c>
      <c r="F24" s="417">
        <v>11.73926516497</v>
      </c>
      <c r="G24" s="418">
        <v>4.8913604854040003</v>
      </c>
      <c r="H24" s="420">
        <v>0.40567999999999999</v>
      </c>
      <c r="I24" s="417">
        <v>3.7687599999999999</v>
      </c>
      <c r="J24" s="418">
        <v>-1.1226004854039999</v>
      </c>
      <c r="K24" s="421">
        <v>0.32103883394999999</v>
      </c>
    </row>
    <row r="25" spans="1:11" ht="14.4" customHeight="1" thickBot="1" x14ac:dyDescent="0.35">
      <c r="A25" s="439" t="s">
        <v>305</v>
      </c>
      <c r="B25" s="417">
        <v>26.031246613278999</v>
      </c>
      <c r="C25" s="417">
        <v>25.98687</v>
      </c>
      <c r="D25" s="418">
        <v>-4.4376613278999999E-2</v>
      </c>
      <c r="E25" s="419">
        <v>0.99829525593000001</v>
      </c>
      <c r="F25" s="417">
        <v>29.999999685024001</v>
      </c>
      <c r="G25" s="418">
        <v>12.49999986876</v>
      </c>
      <c r="H25" s="420">
        <v>1.76006</v>
      </c>
      <c r="I25" s="417">
        <v>8.8705099999999995</v>
      </c>
      <c r="J25" s="418">
        <v>-3.6294898687599999</v>
      </c>
      <c r="K25" s="421">
        <v>0.29568366977100002</v>
      </c>
    </row>
    <row r="26" spans="1:11" ht="14.4" customHeight="1" thickBot="1" x14ac:dyDescent="0.35">
      <c r="A26" s="439" t="s">
        <v>306</v>
      </c>
      <c r="B26" s="417">
        <v>4.9995948694530004</v>
      </c>
      <c r="C26" s="417">
        <v>5.6805199999999996</v>
      </c>
      <c r="D26" s="418">
        <v>0.68092513054600001</v>
      </c>
      <c r="E26" s="419">
        <v>1.1361960615460001</v>
      </c>
      <c r="F26" s="417">
        <v>5.9999998110139998</v>
      </c>
      <c r="G26" s="418">
        <v>2.4999999212559998</v>
      </c>
      <c r="H26" s="420">
        <v>1.5270000000000001E-2</v>
      </c>
      <c r="I26" s="417">
        <v>0.14837</v>
      </c>
      <c r="J26" s="418">
        <v>-2.3516299212559999</v>
      </c>
      <c r="K26" s="421">
        <v>2.4728334112000001E-2</v>
      </c>
    </row>
    <row r="27" spans="1:11" ht="14.4" customHeight="1" thickBot="1" x14ac:dyDescent="0.35">
      <c r="A27" s="439" t="s">
        <v>307</v>
      </c>
      <c r="B27" s="417">
        <v>29.171985844207999</v>
      </c>
      <c r="C27" s="417">
        <v>26.151219999999999</v>
      </c>
      <c r="D27" s="418">
        <v>-3.0207658442079999</v>
      </c>
      <c r="E27" s="419">
        <v>0.89644976998299997</v>
      </c>
      <c r="F27" s="417">
        <v>30.929020049605001</v>
      </c>
      <c r="G27" s="418">
        <v>12.887091687334999</v>
      </c>
      <c r="H27" s="420">
        <v>2.77603</v>
      </c>
      <c r="I27" s="417">
        <v>8.8391199999999994</v>
      </c>
      <c r="J27" s="418">
        <v>-4.047971687335</v>
      </c>
      <c r="K27" s="421">
        <v>0.285787263412</v>
      </c>
    </row>
    <row r="28" spans="1:11" ht="14.4" customHeight="1" thickBot="1" x14ac:dyDescent="0.35">
      <c r="A28" s="439" t="s">
        <v>308</v>
      </c>
      <c r="B28" s="417">
        <v>3.4457338365119998</v>
      </c>
      <c r="C28" s="417">
        <v>4.21373</v>
      </c>
      <c r="D28" s="418">
        <v>0.76799616348699995</v>
      </c>
      <c r="E28" s="419">
        <v>1.2228831940960001</v>
      </c>
      <c r="F28" s="417">
        <v>2.9999999055069999</v>
      </c>
      <c r="G28" s="418">
        <v>1.2499999606279999</v>
      </c>
      <c r="H28" s="420">
        <v>0.33468999999999999</v>
      </c>
      <c r="I28" s="417">
        <v>2.66317</v>
      </c>
      <c r="J28" s="418">
        <v>1.4131700393710001</v>
      </c>
      <c r="K28" s="421">
        <v>0.88772336129399998</v>
      </c>
    </row>
    <row r="29" spans="1:11" ht="14.4" customHeight="1" thickBot="1" x14ac:dyDescent="0.35">
      <c r="A29" s="438" t="s">
        <v>309</v>
      </c>
      <c r="B29" s="422">
        <v>4.8941998601070003</v>
      </c>
      <c r="C29" s="422">
        <v>0.96736999999999995</v>
      </c>
      <c r="D29" s="423">
        <v>-3.926829860107</v>
      </c>
      <c r="E29" s="429">
        <v>0.19765641527700001</v>
      </c>
      <c r="F29" s="422">
        <v>4.2952421738269999</v>
      </c>
      <c r="G29" s="423">
        <v>1.789684239094</v>
      </c>
      <c r="H29" s="425">
        <v>0</v>
      </c>
      <c r="I29" s="422">
        <v>0.22387000000000001</v>
      </c>
      <c r="J29" s="423">
        <v>-1.565814239094</v>
      </c>
      <c r="K29" s="430">
        <v>5.2120460485999998E-2</v>
      </c>
    </row>
    <row r="30" spans="1:11" ht="14.4" customHeight="1" thickBot="1" x14ac:dyDescent="0.35">
      <c r="A30" s="439" t="s">
        <v>310</v>
      </c>
      <c r="B30" s="417">
        <v>1.6917125969519999</v>
      </c>
      <c r="C30" s="417">
        <v>0</v>
      </c>
      <c r="D30" s="418">
        <v>-1.6917125969519999</v>
      </c>
      <c r="E30" s="419">
        <v>0</v>
      </c>
      <c r="F30" s="417">
        <v>0</v>
      </c>
      <c r="G30" s="418">
        <v>0</v>
      </c>
      <c r="H30" s="420">
        <v>0</v>
      </c>
      <c r="I30" s="417">
        <v>0</v>
      </c>
      <c r="J30" s="418">
        <v>0</v>
      </c>
      <c r="K30" s="421">
        <v>0</v>
      </c>
    </row>
    <row r="31" spans="1:11" ht="14.4" customHeight="1" thickBot="1" x14ac:dyDescent="0.35">
      <c r="A31" s="439" t="s">
        <v>311</v>
      </c>
      <c r="B31" s="417">
        <v>0</v>
      </c>
      <c r="C31" s="417">
        <v>0.30009999999999998</v>
      </c>
      <c r="D31" s="418">
        <v>0.30009999999999998</v>
      </c>
      <c r="E31" s="427" t="s">
        <v>289</v>
      </c>
      <c r="F31" s="417">
        <v>0.29524229981700001</v>
      </c>
      <c r="G31" s="418">
        <v>0.12301762492399999</v>
      </c>
      <c r="H31" s="420">
        <v>0</v>
      </c>
      <c r="I31" s="417">
        <v>0</v>
      </c>
      <c r="J31" s="418">
        <v>-0.12301762492399999</v>
      </c>
      <c r="K31" s="421">
        <v>0</v>
      </c>
    </row>
    <row r="32" spans="1:11" ht="14.4" customHeight="1" thickBot="1" x14ac:dyDescent="0.35">
      <c r="A32" s="439" t="s">
        <v>312</v>
      </c>
      <c r="B32" s="417">
        <v>3.202487263154</v>
      </c>
      <c r="C32" s="417">
        <v>0.66727000000000003</v>
      </c>
      <c r="D32" s="418">
        <v>-2.5352172631540002</v>
      </c>
      <c r="E32" s="419">
        <v>0.208359923137</v>
      </c>
      <c r="F32" s="417">
        <v>3.9999998740090001</v>
      </c>
      <c r="G32" s="418">
        <v>1.6666666141699999</v>
      </c>
      <c r="H32" s="420">
        <v>0</v>
      </c>
      <c r="I32" s="417">
        <v>0.22387000000000001</v>
      </c>
      <c r="J32" s="418">
        <v>-1.4427966141699999</v>
      </c>
      <c r="K32" s="421">
        <v>5.5967501762000001E-2</v>
      </c>
    </row>
    <row r="33" spans="1:11" ht="14.4" customHeight="1" thickBot="1" x14ac:dyDescent="0.35">
      <c r="A33" s="438" t="s">
        <v>313</v>
      </c>
      <c r="B33" s="422">
        <v>5.4714928329830004</v>
      </c>
      <c r="C33" s="422">
        <v>7.4971199999999998</v>
      </c>
      <c r="D33" s="423">
        <v>2.0256271670160002</v>
      </c>
      <c r="E33" s="429">
        <v>1.3702147163209999</v>
      </c>
      <c r="F33" s="422">
        <v>7.9999997480190004</v>
      </c>
      <c r="G33" s="423">
        <v>3.333333228341</v>
      </c>
      <c r="H33" s="425">
        <v>0.54352999999999996</v>
      </c>
      <c r="I33" s="422">
        <v>2.6056499999999998</v>
      </c>
      <c r="J33" s="423">
        <v>-0.72768322834099997</v>
      </c>
      <c r="K33" s="430">
        <v>0.32570626025799998</v>
      </c>
    </row>
    <row r="34" spans="1:11" ht="14.4" customHeight="1" thickBot="1" x14ac:dyDescent="0.35">
      <c r="A34" s="439" t="s">
        <v>314</v>
      </c>
      <c r="B34" s="417">
        <v>2.4719005640009999</v>
      </c>
      <c r="C34" s="417">
        <v>3.3937900000000001</v>
      </c>
      <c r="D34" s="418">
        <v>0.921889435998</v>
      </c>
      <c r="E34" s="419">
        <v>1.3729476215280001</v>
      </c>
      <c r="F34" s="417">
        <v>3.9999998740090001</v>
      </c>
      <c r="G34" s="418">
        <v>1.6666666141699999</v>
      </c>
      <c r="H34" s="420">
        <v>0.31218000000000001</v>
      </c>
      <c r="I34" s="417">
        <v>1.68025</v>
      </c>
      <c r="J34" s="418">
        <v>1.3583385829E-2</v>
      </c>
      <c r="K34" s="421">
        <v>0.42006251322999999</v>
      </c>
    </row>
    <row r="35" spans="1:11" ht="14.4" customHeight="1" thickBot="1" x14ac:dyDescent="0.35">
      <c r="A35" s="439" t="s">
        <v>315</v>
      </c>
      <c r="B35" s="417">
        <v>0</v>
      </c>
      <c r="C35" s="417">
        <v>0.17036000000000001</v>
      </c>
      <c r="D35" s="418">
        <v>0.17036000000000001</v>
      </c>
      <c r="E35" s="427" t="s">
        <v>289</v>
      </c>
      <c r="F35" s="417">
        <v>0</v>
      </c>
      <c r="G35" s="418">
        <v>0</v>
      </c>
      <c r="H35" s="420">
        <v>0</v>
      </c>
      <c r="I35" s="417">
        <v>0</v>
      </c>
      <c r="J35" s="418">
        <v>0</v>
      </c>
      <c r="K35" s="428" t="s">
        <v>283</v>
      </c>
    </row>
    <row r="36" spans="1:11" ht="14.4" customHeight="1" thickBot="1" x14ac:dyDescent="0.35">
      <c r="A36" s="439" t="s">
        <v>316</v>
      </c>
      <c r="B36" s="417">
        <v>2.999592268981</v>
      </c>
      <c r="C36" s="417">
        <v>3.9329700000000001</v>
      </c>
      <c r="D36" s="418">
        <v>0.93337773101800003</v>
      </c>
      <c r="E36" s="419">
        <v>1.3111682013149999</v>
      </c>
      <c r="F36" s="417">
        <v>3.9999998740090001</v>
      </c>
      <c r="G36" s="418">
        <v>1.6666666141699999</v>
      </c>
      <c r="H36" s="420">
        <v>0.23135</v>
      </c>
      <c r="I36" s="417">
        <v>0.9254</v>
      </c>
      <c r="J36" s="418">
        <v>-0.74126661416999995</v>
      </c>
      <c r="K36" s="421">
        <v>0.231350007286</v>
      </c>
    </row>
    <row r="37" spans="1:11" ht="14.4" customHeight="1" thickBot="1" x14ac:dyDescent="0.35">
      <c r="A37" s="437" t="s">
        <v>42</v>
      </c>
      <c r="B37" s="417">
        <v>1186.5711549196601</v>
      </c>
      <c r="C37" s="417">
        <v>1105.2190000000001</v>
      </c>
      <c r="D37" s="418">
        <v>-81.352154919658005</v>
      </c>
      <c r="E37" s="419">
        <v>0.931439294995</v>
      </c>
      <c r="F37" s="417">
        <v>1147.2710489045301</v>
      </c>
      <c r="G37" s="418">
        <v>478.02960371021902</v>
      </c>
      <c r="H37" s="420">
        <v>75.260999999999996</v>
      </c>
      <c r="I37" s="417">
        <v>575.69399999999996</v>
      </c>
      <c r="J37" s="418">
        <v>97.664396289780001</v>
      </c>
      <c r="K37" s="421">
        <v>0.50179423646099997</v>
      </c>
    </row>
    <row r="38" spans="1:11" ht="14.4" customHeight="1" thickBot="1" x14ac:dyDescent="0.35">
      <c r="A38" s="438" t="s">
        <v>317</v>
      </c>
      <c r="B38" s="422">
        <v>1186.5711549196601</v>
      </c>
      <c r="C38" s="422">
        <v>1105.2190000000001</v>
      </c>
      <c r="D38" s="423">
        <v>-81.352154919658005</v>
      </c>
      <c r="E38" s="429">
        <v>0.931439294995</v>
      </c>
      <c r="F38" s="422">
        <v>1147.2710489045301</v>
      </c>
      <c r="G38" s="423">
        <v>478.02960371021902</v>
      </c>
      <c r="H38" s="425">
        <v>75.260999999999996</v>
      </c>
      <c r="I38" s="422">
        <v>575.69399999999996</v>
      </c>
      <c r="J38" s="423">
        <v>97.664396289780001</v>
      </c>
      <c r="K38" s="430">
        <v>0.50179423646099997</v>
      </c>
    </row>
    <row r="39" spans="1:11" ht="14.4" customHeight="1" thickBot="1" x14ac:dyDescent="0.35">
      <c r="A39" s="439" t="s">
        <v>318</v>
      </c>
      <c r="B39" s="417">
        <v>417.14983394043298</v>
      </c>
      <c r="C39" s="417">
        <v>350.53399999999999</v>
      </c>
      <c r="D39" s="418">
        <v>-66.615833940431997</v>
      </c>
      <c r="E39" s="419">
        <v>0.84030717857100001</v>
      </c>
      <c r="F39" s="417">
        <v>359.99998866087401</v>
      </c>
      <c r="G39" s="418">
        <v>149.999995275364</v>
      </c>
      <c r="H39" s="420">
        <v>27.779</v>
      </c>
      <c r="I39" s="417">
        <v>147.75</v>
      </c>
      <c r="J39" s="418">
        <v>-2.2499952753639998</v>
      </c>
      <c r="K39" s="421">
        <v>0.41041667959299999</v>
      </c>
    </row>
    <row r="40" spans="1:11" ht="14.4" customHeight="1" thickBot="1" x14ac:dyDescent="0.35">
      <c r="A40" s="439" t="s">
        <v>319</v>
      </c>
      <c r="B40" s="417">
        <v>55.000372564808998</v>
      </c>
      <c r="C40" s="417">
        <v>96.090999999999994</v>
      </c>
      <c r="D40" s="418">
        <v>41.090627435190001</v>
      </c>
      <c r="E40" s="419">
        <v>1.747097256237</v>
      </c>
      <c r="F40" s="417">
        <v>105.27108172499599</v>
      </c>
      <c r="G40" s="418">
        <v>43.862950718748003</v>
      </c>
      <c r="H40" s="420">
        <v>8.0039999999999996</v>
      </c>
      <c r="I40" s="417">
        <v>41.334000000000003</v>
      </c>
      <c r="J40" s="418">
        <v>-2.5289507187479998</v>
      </c>
      <c r="K40" s="421">
        <v>0.39264344322</v>
      </c>
    </row>
    <row r="41" spans="1:11" ht="14.4" customHeight="1" thickBot="1" x14ac:dyDescent="0.35">
      <c r="A41" s="439" t="s">
        <v>320</v>
      </c>
      <c r="B41" s="417">
        <v>714.42094841441599</v>
      </c>
      <c r="C41" s="417">
        <v>658.59400000000096</v>
      </c>
      <c r="D41" s="418">
        <v>-55.826948414415</v>
      </c>
      <c r="E41" s="419">
        <v>0.92185706684699997</v>
      </c>
      <c r="F41" s="417">
        <v>681.99997851865601</v>
      </c>
      <c r="G41" s="418">
        <v>284.16665771610701</v>
      </c>
      <c r="H41" s="420">
        <v>39.478000000000002</v>
      </c>
      <c r="I41" s="417">
        <v>386.61</v>
      </c>
      <c r="J41" s="418">
        <v>102.443342283893</v>
      </c>
      <c r="K41" s="421">
        <v>0.56687685069899996</v>
      </c>
    </row>
    <row r="42" spans="1:11" ht="14.4" customHeight="1" thickBot="1" x14ac:dyDescent="0.35">
      <c r="A42" s="440" t="s">
        <v>321</v>
      </c>
      <c r="B42" s="422">
        <v>272.263737084073</v>
      </c>
      <c r="C42" s="422">
        <v>296.22759000000002</v>
      </c>
      <c r="D42" s="423">
        <v>23.963852915926999</v>
      </c>
      <c r="E42" s="429">
        <v>1.0880170571829999</v>
      </c>
      <c r="F42" s="422">
        <v>305.85727724537901</v>
      </c>
      <c r="G42" s="423">
        <v>127.44053218557499</v>
      </c>
      <c r="H42" s="425">
        <v>31.45476</v>
      </c>
      <c r="I42" s="422">
        <v>130.98647</v>
      </c>
      <c r="J42" s="423">
        <v>3.5459378144249998</v>
      </c>
      <c r="K42" s="430">
        <v>0.42826010608499998</v>
      </c>
    </row>
    <row r="43" spans="1:11" ht="14.4" customHeight="1" thickBot="1" x14ac:dyDescent="0.35">
      <c r="A43" s="437" t="s">
        <v>45</v>
      </c>
      <c r="B43" s="417">
        <v>55.262643467825001</v>
      </c>
      <c r="C43" s="417">
        <v>74.999579999999995</v>
      </c>
      <c r="D43" s="418">
        <v>19.736936532173999</v>
      </c>
      <c r="E43" s="419">
        <v>1.357147890394</v>
      </c>
      <c r="F43" s="417">
        <v>92.915825219316005</v>
      </c>
      <c r="G43" s="418">
        <v>38.714927174715001</v>
      </c>
      <c r="H43" s="420">
        <v>0.73465000000000003</v>
      </c>
      <c r="I43" s="417">
        <v>12.11411</v>
      </c>
      <c r="J43" s="418">
        <v>-26.600817174715001</v>
      </c>
      <c r="K43" s="421">
        <v>0.13037725243600001</v>
      </c>
    </row>
    <row r="44" spans="1:11" ht="14.4" customHeight="1" thickBot="1" x14ac:dyDescent="0.35">
      <c r="A44" s="441" t="s">
        <v>322</v>
      </c>
      <c r="B44" s="417">
        <v>55.262643467825001</v>
      </c>
      <c r="C44" s="417">
        <v>74.999579999999995</v>
      </c>
      <c r="D44" s="418">
        <v>19.736936532173999</v>
      </c>
      <c r="E44" s="419">
        <v>1.357147890394</v>
      </c>
      <c r="F44" s="417">
        <v>92.915825219316005</v>
      </c>
      <c r="G44" s="418">
        <v>38.714927174715001</v>
      </c>
      <c r="H44" s="420">
        <v>0.73465000000000003</v>
      </c>
      <c r="I44" s="417">
        <v>12.11411</v>
      </c>
      <c r="J44" s="418">
        <v>-26.600817174715001</v>
      </c>
      <c r="K44" s="421">
        <v>0.13037725243600001</v>
      </c>
    </row>
    <row r="45" spans="1:11" ht="14.4" customHeight="1" thickBot="1" x14ac:dyDescent="0.35">
      <c r="A45" s="439" t="s">
        <v>323</v>
      </c>
      <c r="B45" s="417">
        <v>1.178273429766</v>
      </c>
      <c r="C45" s="417">
        <v>0</v>
      </c>
      <c r="D45" s="418">
        <v>-1.178273429766</v>
      </c>
      <c r="E45" s="419">
        <v>0</v>
      </c>
      <c r="F45" s="417">
        <v>0</v>
      </c>
      <c r="G45" s="418">
        <v>0</v>
      </c>
      <c r="H45" s="420">
        <v>0</v>
      </c>
      <c r="I45" s="417">
        <v>0</v>
      </c>
      <c r="J45" s="418">
        <v>0</v>
      </c>
      <c r="K45" s="421">
        <v>0</v>
      </c>
    </row>
    <row r="46" spans="1:11" ht="14.4" customHeight="1" thickBot="1" x14ac:dyDescent="0.35">
      <c r="A46" s="439" t="s">
        <v>324</v>
      </c>
      <c r="B46" s="417">
        <v>0</v>
      </c>
      <c r="C46" s="417">
        <v>1.1499999999999999</v>
      </c>
      <c r="D46" s="418">
        <v>1.1499999999999999</v>
      </c>
      <c r="E46" s="427" t="s">
        <v>289</v>
      </c>
      <c r="F46" s="417">
        <v>1.471836690445</v>
      </c>
      <c r="G46" s="418">
        <v>0.61326528768499999</v>
      </c>
      <c r="H46" s="420">
        <v>0</v>
      </c>
      <c r="I46" s="417">
        <v>0</v>
      </c>
      <c r="J46" s="418">
        <v>-0.61326528768499999</v>
      </c>
      <c r="K46" s="421">
        <v>0</v>
      </c>
    </row>
    <row r="47" spans="1:11" ht="14.4" customHeight="1" thickBot="1" x14ac:dyDescent="0.35">
      <c r="A47" s="439" t="s">
        <v>325</v>
      </c>
      <c r="B47" s="417">
        <v>3.1194073684950001</v>
      </c>
      <c r="C47" s="417">
        <v>0.76719999999999999</v>
      </c>
      <c r="D47" s="418">
        <v>-2.3522073684949998</v>
      </c>
      <c r="E47" s="419">
        <v>0.24594415200399999</v>
      </c>
      <c r="F47" s="417">
        <v>0.72318584568599997</v>
      </c>
      <c r="G47" s="418">
        <v>0.30132743570199999</v>
      </c>
      <c r="H47" s="420">
        <v>0</v>
      </c>
      <c r="I47" s="417">
        <v>2.8831600000000002</v>
      </c>
      <c r="J47" s="418">
        <v>2.5818325642970001</v>
      </c>
      <c r="K47" s="421">
        <v>3.9867483817539999</v>
      </c>
    </row>
    <row r="48" spans="1:11" ht="14.4" customHeight="1" thickBot="1" x14ac:dyDescent="0.35">
      <c r="A48" s="439" t="s">
        <v>326</v>
      </c>
      <c r="B48" s="417">
        <v>38.999934156165999</v>
      </c>
      <c r="C48" s="417">
        <v>52.270269999999996</v>
      </c>
      <c r="D48" s="418">
        <v>13.270335843832999</v>
      </c>
      <c r="E48" s="419">
        <v>1.3402655961079999</v>
      </c>
      <c r="F48" s="417">
        <v>71.999997732173995</v>
      </c>
      <c r="G48" s="418">
        <v>29.999999055071999</v>
      </c>
      <c r="H48" s="420">
        <v>0</v>
      </c>
      <c r="I48" s="417">
        <v>5.2178399999999998</v>
      </c>
      <c r="J48" s="418">
        <v>-24.782159055072</v>
      </c>
      <c r="K48" s="421">
        <v>7.2470002281999998E-2</v>
      </c>
    </row>
    <row r="49" spans="1:11" ht="14.4" customHeight="1" thickBot="1" x14ac:dyDescent="0.35">
      <c r="A49" s="439" t="s">
        <v>327</v>
      </c>
      <c r="B49" s="417">
        <v>11.965028513396</v>
      </c>
      <c r="C49" s="417">
        <v>20.812110000000001</v>
      </c>
      <c r="D49" s="418">
        <v>8.8470814866030008</v>
      </c>
      <c r="E49" s="419">
        <v>1.7394116509369999</v>
      </c>
      <c r="F49" s="417">
        <v>18.720804951009999</v>
      </c>
      <c r="G49" s="418">
        <v>7.8003353962539999</v>
      </c>
      <c r="H49" s="420">
        <v>0.73465000000000003</v>
      </c>
      <c r="I49" s="417">
        <v>4.0131100000000002</v>
      </c>
      <c r="J49" s="418">
        <v>-3.7872253962540001</v>
      </c>
      <c r="K49" s="421">
        <v>0.21436631653900001</v>
      </c>
    </row>
    <row r="50" spans="1:11" ht="14.4" customHeight="1" thickBot="1" x14ac:dyDescent="0.35">
      <c r="A50" s="442" t="s">
        <v>46</v>
      </c>
      <c r="B50" s="422">
        <v>0</v>
      </c>
      <c r="C50" s="422">
        <v>3.911</v>
      </c>
      <c r="D50" s="423">
        <v>3.911</v>
      </c>
      <c r="E50" s="424" t="s">
        <v>283</v>
      </c>
      <c r="F50" s="422">
        <v>0</v>
      </c>
      <c r="G50" s="423">
        <v>0</v>
      </c>
      <c r="H50" s="425">
        <v>0.64200000000000002</v>
      </c>
      <c r="I50" s="422">
        <v>3.77</v>
      </c>
      <c r="J50" s="423">
        <v>3.77</v>
      </c>
      <c r="K50" s="426" t="s">
        <v>283</v>
      </c>
    </row>
    <row r="51" spans="1:11" ht="14.4" customHeight="1" thickBot="1" x14ac:dyDescent="0.35">
      <c r="A51" s="438" t="s">
        <v>328</v>
      </c>
      <c r="B51" s="422">
        <v>0</v>
      </c>
      <c r="C51" s="422">
        <v>3.911</v>
      </c>
      <c r="D51" s="423">
        <v>3.911</v>
      </c>
      <c r="E51" s="424" t="s">
        <v>283</v>
      </c>
      <c r="F51" s="422">
        <v>0</v>
      </c>
      <c r="G51" s="423">
        <v>0</v>
      </c>
      <c r="H51" s="425">
        <v>0.64200000000000002</v>
      </c>
      <c r="I51" s="422">
        <v>3.77</v>
      </c>
      <c r="J51" s="423">
        <v>3.77</v>
      </c>
      <c r="K51" s="426" t="s">
        <v>283</v>
      </c>
    </row>
    <row r="52" spans="1:11" ht="14.4" customHeight="1" thickBot="1" x14ac:dyDescent="0.35">
      <c r="A52" s="439" t="s">
        <v>329</v>
      </c>
      <c r="B52" s="417">
        <v>0</v>
      </c>
      <c r="C52" s="417">
        <v>3.911</v>
      </c>
      <c r="D52" s="418">
        <v>3.911</v>
      </c>
      <c r="E52" s="427" t="s">
        <v>283</v>
      </c>
      <c r="F52" s="417">
        <v>0</v>
      </c>
      <c r="G52" s="418">
        <v>0</v>
      </c>
      <c r="H52" s="420">
        <v>0.64200000000000002</v>
      </c>
      <c r="I52" s="417">
        <v>3.77</v>
      </c>
      <c r="J52" s="418">
        <v>3.77</v>
      </c>
      <c r="K52" s="428" t="s">
        <v>283</v>
      </c>
    </row>
    <row r="53" spans="1:11" ht="14.4" customHeight="1" thickBot="1" x14ac:dyDescent="0.35">
      <c r="A53" s="437" t="s">
        <v>47</v>
      </c>
      <c r="B53" s="417">
        <v>217.001093616248</v>
      </c>
      <c r="C53" s="417">
        <v>217.31701000000001</v>
      </c>
      <c r="D53" s="418">
        <v>0.31591638375199999</v>
      </c>
      <c r="E53" s="419">
        <v>1.0014558285320001</v>
      </c>
      <c r="F53" s="417">
        <v>212.941452026062</v>
      </c>
      <c r="G53" s="418">
        <v>88.725605010858999</v>
      </c>
      <c r="H53" s="420">
        <v>30.078109999999999</v>
      </c>
      <c r="I53" s="417">
        <v>115.10236</v>
      </c>
      <c r="J53" s="418">
        <v>26.37675498914</v>
      </c>
      <c r="K53" s="421">
        <v>0.54053524527399999</v>
      </c>
    </row>
    <row r="54" spans="1:11" ht="14.4" customHeight="1" thickBot="1" x14ac:dyDescent="0.35">
      <c r="A54" s="438" t="s">
        <v>330</v>
      </c>
      <c r="B54" s="422">
        <v>4.1168974895000002E-2</v>
      </c>
      <c r="C54" s="422">
        <v>0.21</v>
      </c>
      <c r="D54" s="423">
        <v>0.168831025104</v>
      </c>
      <c r="E54" s="429">
        <v>5.1009285640769999</v>
      </c>
      <c r="F54" s="422">
        <v>0.106905161646</v>
      </c>
      <c r="G54" s="423">
        <v>4.4543817351999998E-2</v>
      </c>
      <c r="H54" s="425">
        <v>0</v>
      </c>
      <c r="I54" s="422">
        <v>0</v>
      </c>
      <c r="J54" s="423">
        <v>-4.4543817351999998E-2</v>
      </c>
      <c r="K54" s="430">
        <v>0</v>
      </c>
    </row>
    <row r="55" spans="1:11" ht="14.4" customHeight="1" thickBot="1" x14ac:dyDescent="0.35">
      <c r="A55" s="439" t="s">
        <v>331</v>
      </c>
      <c r="B55" s="417">
        <v>4.1168974895000002E-2</v>
      </c>
      <c r="C55" s="417">
        <v>0.21</v>
      </c>
      <c r="D55" s="418">
        <v>0.168831025104</v>
      </c>
      <c r="E55" s="419">
        <v>5.1009285640769999</v>
      </c>
      <c r="F55" s="417">
        <v>0.106905161646</v>
      </c>
      <c r="G55" s="418">
        <v>4.4543817351999998E-2</v>
      </c>
      <c r="H55" s="420">
        <v>0</v>
      </c>
      <c r="I55" s="417">
        <v>0</v>
      </c>
      <c r="J55" s="418">
        <v>-4.4543817351999998E-2</v>
      </c>
      <c r="K55" s="421">
        <v>0</v>
      </c>
    </row>
    <row r="56" spans="1:11" ht="14.4" customHeight="1" thickBot="1" x14ac:dyDescent="0.35">
      <c r="A56" s="438" t="s">
        <v>332</v>
      </c>
      <c r="B56" s="422">
        <v>69.733645747104006</v>
      </c>
      <c r="C56" s="422">
        <v>68.723740000000006</v>
      </c>
      <c r="D56" s="423">
        <v>-1.0099057471040001</v>
      </c>
      <c r="E56" s="429">
        <v>0.98551766889100001</v>
      </c>
      <c r="F56" s="422">
        <v>67.213177318033999</v>
      </c>
      <c r="G56" s="423">
        <v>28.005490549181001</v>
      </c>
      <c r="H56" s="425">
        <v>4.6979899999999999</v>
      </c>
      <c r="I56" s="422">
        <v>29.84918</v>
      </c>
      <c r="J56" s="423">
        <v>1.843689450819</v>
      </c>
      <c r="K56" s="430">
        <v>0.44409714271799999</v>
      </c>
    </row>
    <row r="57" spans="1:11" ht="14.4" customHeight="1" thickBot="1" x14ac:dyDescent="0.35">
      <c r="A57" s="439" t="s">
        <v>333</v>
      </c>
      <c r="B57" s="417">
        <v>62.421596630528001</v>
      </c>
      <c r="C57" s="417">
        <v>60.735100000000003</v>
      </c>
      <c r="D57" s="418">
        <v>-1.686496630528</v>
      </c>
      <c r="E57" s="419">
        <v>0.97298216127799997</v>
      </c>
      <c r="F57" s="417">
        <v>58.804281319527</v>
      </c>
      <c r="G57" s="418">
        <v>24.501783883136</v>
      </c>
      <c r="H57" s="420">
        <v>4.2888999999999999</v>
      </c>
      <c r="I57" s="417">
        <v>25.1005</v>
      </c>
      <c r="J57" s="418">
        <v>0.59871611686299997</v>
      </c>
      <c r="K57" s="421">
        <v>0.42684817221999999</v>
      </c>
    </row>
    <row r="58" spans="1:11" ht="14.4" customHeight="1" thickBot="1" x14ac:dyDescent="0.35">
      <c r="A58" s="439" t="s">
        <v>334</v>
      </c>
      <c r="B58" s="417">
        <v>7.3120491165750003</v>
      </c>
      <c r="C58" s="417">
        <v>7.9886400000000002</v>
      </c>
      <c r="D58" s="418">
        <v>0.67659088342399998</v>
      </c>
      <c r="E58" s="419">
        <v>1.092530954406</v>
      </c>
      <c r="F58" s="417">
        <v>8.4088959985060008</v>
      </c>
      <c r="G58" s="418">
        <v>3.5037066660440002</v>
      </c>
      <c r="H58" s="420">
        <v>0.40909000000000001</v>
      </c>
      <c r="I58" s="417">
        <v>4.7486800000000002</v>
      </c>
      <c r="J58" s="418">
        <v>1.244973333955</v>
      </c>
      <c r="K58" s="421">
        <v>0.56472098130799997</v>
      </c>
    </row>
    <row r="59" spans="1:11" ht="14.4" customHeight="1" thickBot="1" x14ac:dyDescent="0.35">
      <c r="A59" s="438" t="s">
        <v>335</v>
      </c>
      <c r="B59" s="422">
        <v>4.9129653563779998</v>
      </c>
      <c r="C59" s="422">
        <v>5.2661300000000004</v>
      </c>
      <c r="D59" s="423">
        <v>0.35316464362099997</v>
      </c>
      <c r="E59" s="429">
        <v>1.0718842120800001</v>
      </c>
      <c r="F59" s="422">
        <v>5.6780128977870001</v>
      </c>
      <c r="G59" s="423">
        <v>2.3658387074110001</v>
      </c>
      <c r="H59" s="425">
        <v>0</v>
      </c>
      <c r="I59" s="422">
        <v>3.7946499999999999</v>
      </c>
      <c r="J59" s="423">
        <v>1.4288112925880001</v>
      </c>
      <c r="K59" s="430">
        <v>0.66830598456000001</v>
      </c>
    </row>
    <row r="60" spans="1:11" ht="14.4" customHeight="1" thickBot="1" x14ac:dyDescent="0.35">
      <c r="A60" s="439" t="s">
        <v>336</v>
      </c>
      <c r="B60" s="417">
        <v>1.6780130766300001</v>
      </c>
      <c r="C60" s="417">
        <v>1.62</v>
      </c>
      <c r="D60" s="418">
        <v>-5.801307663E-2</v>
      </c>
      <c r="E60" s="419">
        <v>0.96542751815299999</v>
      </c>
      <c r="F60" s="417">
        <v>1.6780130237769999</v>
      </c>
      <c r="G60" s="418">
        <v>0.69917209323999996</v>
      </c>
      <c r="H60" s="420">
        <v>0</v>
      </c>
      <c r="I60" s="417">
        <v>0.81</v>
      </c>
      <c r="J60" s="418">
        <v>0.11082790675900001</v>
      </c>
      <c r="K60" s="421">
        <v>0.48271377428000001</v>
      </c>
    </row>
    <row r="61" spans="1:11" ht="14.4" customHeight="1" thickBot="1" x14ac:dyDescent="0.35">
      <c r="A61" s="439" t="s">
        <v>337</v>
      </c>
      <c r="B61" s="417">
        <v>3.2349522797470001</v>
      </c>
      <c r="C61" s="417">
        <v>3.6461299999999999</v>
      </c>
      <c r="D61" s="418">
        <v>0.411177720252</v>
      </c>
      <c r="E61" s="419">
        <v>1.1271047251070001</v>
      </c>
      <c r="F61" s="417">
        <v>3.9999998740090001</v>
      </c>
      <c r="G61" s="418">
        <v>1.6666666141699999</v>
      </c>
      <c r="H61" s="420">
        <v>0</v>
      </c>
      <c r="I61" s="417">
        <v>2.9846499999999998</v>
      </c>
      <c r="J61" s="418">
        <v>1.317983385829</v>
      </c>
      <c r="K61" s="421">
        <v>0.74616252350199996</v>
      </c>
    </row>
    <row r="62" spans="1:11" ht="14.4" customHeight="1" thickBot="1" x14ac:dyDescent="0.35">
      <c r="A62" s="438" t="s">
        <v>338</v>
      </c>
      <c r="B62" s="422">
        <v>118.238523080756</v>
      </c>
      <c r="C62" s="422">
        <v>120.97717</v>
      </c>
      <c r="D62" s="423">
        <v>2.7386469192440002</v>
      </c>
      <c r="E62" s="429">
        <v>1.023162052839</v>
      </c>
      <c r="F62" s="422">
        <v>128.73763545437299</v>
      </c>
      <c r="G62" s="423">
        <v>53.640681439321</v>
      </c>
      <c r="H62" s="425">
        <v>9.9384499999999996</v>
      </c>
      <c r="I62" s="422">
        <v>49.454680000000003</v>
      </c>
      <c r="J62" s="423">
        <v>-4.1860014393210001</v>
      </c>
      <c r="K62" s="430">
        <v>0.38415091146699998</v>
      </c>
    </row>
    <row r="63" spans="1:11" ht="14.4" customHeight="1" thickBot="1" x14ac:dyDescent="0.35">
      <c r="A63" s="439" t="s">
        <v>339</v>
      </c>
      <c r="B63" s="417">
        <v>102.58485358582899</v>
      </c>
      <c r="C63" s="417">
        <v>102.70786</v>
      </c>
      <c r="D63" s="418">
        <v>0.123006414171</v>
      </c>
      <c r="E63" s="419">
        <v>1.0011990699390001</v>
      </c>
      <c r="F63" s="417">
        <v>110.034476577294</v>
      </c>
      <c r="G63" s="418">
        <v>45.847698573872002</v>
      </c>
      <c r="H63" s="420">
        <v>8.5317799999999995</v>
      </c>
      <c r="I63" s="417">
        <v>42.658909999999999</v>
      </c>
      <c r="J63" s="418">
        <v>-3.1887885738719999</v>
      </c>
      <c r="K63" s="421">
        <v>0.38768676261200002</v>
      </c>
    </row>
    <row r="64" spans="1:11" ht="14.4" customHeight="1" thickBot="1" x14ac:dyDescent="0.35">
      <c r="A64" s="439" t="s">
        <v>340</v>
      </c>
      <c r="B64" s="417">
        <v>15.653669494927</v>
      </c>
      <c r="C64" s="417">
        <v>18.269310000000001</v>
      </c>
      <c r="D64" s="418">
        <v>2.6156405050720002</v>
      </c>
      <c r="E64" s="419">
        <v>1.167094399554</v>
      </c>
      <c r="F64" s="417">
        <v>18.703158877078</v>
      </c>
      <c r="G64" s="418">
        <v>7.7929828654489999</v>
      </c>
      <c r="H64" s="420">
        <v>1.4066700000000001</v>
      </c>
      <c r="I64" s="417">
        <v>6.7957700000000001</v>
      </c>
      <c r="J64" s="418">
        <v>-0.99721286544900001</v>
      </c>
      <c r="K64" s="421">
        <v>0.36334878213100003</v>
      </c>
    </row>
    <row r="65" spans="1:11" ht="14.4" customHeight="1" thickBot="1" x14ac:dyDescent="0.35">
      <c r="A65" s="438" t="s">
        <v>341</v>
      </c>
      <c r="B65" s="422">
        <v>0</v>
      </c>
      <c r="C65" s="422">
        <v>0</v>
      </c>
      <c r="D65" s="423">
        <v>0</v>
      </c>
      <c r="E65" s="429">
        <v>1</v>
      </c>
      <c r="F65" s="422">
        <v>0</v>
      </c>
      <c r="G65" s="423">
        <v>0</v>
      </c>
      <c r="H65" s="425">
        <v>15.44167</v>
      </c>
      <c r="I65" s="422">
        <v>15.44167</v>
      </c>
      <c r="J65" s="423">
        <v>15.44167</v>
      </c>
      <c r="K65" s="426" t="s">
        <v>289</v>
      </c>
    </row>
    <row r="66" spans="1:11" ht="14.4" customHeight="1" thickBot="1" x14ac:dyDescent="0.35">
      <c r="A66" s="439" t="s">
        <v>342</v>
      </c>
      <c r="B66" s="417">
        <v>0</v>
      </c>
      <c r="C66" s="417">
        <v>0</v>
      </c>
      <c r="D66" s="418">
        <v>0</v>
      </c>
      <c r="E66" s="419">
        <v>1</v>
      </c>
      <c r="F66" s="417">
        <v>0</v>
      </c>
      <c r="G66" s="418">
        <v>0</v>
      </c>
      <c r="H66" s="420">
        <v>15.44167</v>
      </c>
      <c r="I66" s="417">
        <v>15.44167</v>
      </c>
      <c r="J66" s="418">
        <v>15.44167</v>
      </c>
      <c r="K66" s="428" t="s">
        <v>289</v>
      </c>
    </row>
    <row r="67" spans="1:11" ht="14.4" customHeight="1" thickBot="1" x14ac:dyDescent="0.35">
      <c r="A67" s="438" t="s">
        <v>343</v>
      </c>
      <c r="B67" s="422">
        <v>24.074790457113</v>
      </c>
      <c r="C67" s="422">
        <v>21.333770000000001</v>
      </c>
      <c r="D67" s="423">
        <v>-2.7410204571130001</v>
      </c>
      <c r="E67" s="429">
        <v>0.88614561518199997</v>
      </c>
      <c r="F67" s="422">
        <v>11.205721194221001</v>
      </c>
      <c r="G67" s="423">
        <v>4.669050497592</v>
      </c>
      <c r="H67" s="425">
        <v>0</v>
      </c>
      <c r="I67" s="422">
        <v>16.219460000000002</v>
      </c>
      <c r="J67" s="423">
        <v>11.550409502407</v>
      </c>
      <c r="K67" s="430">
        <v>1.4474266956020001</v>
      </c>
    </row>
    <row r="68" spans="1:11" ht="14.4" customHeight="1" thickBot="1" x14ac:dyDescent="0.35">
      <c r="A68" s="439" t="s">
        <v>344</v>
      </c>
      <c r="B68" s="417">
        <v>15.759445382161999</v>
      </c>
      <c r="C68" s="417">
        <v>15.448309999999999</v>
      </c>
      <c r="D68" s="418">
        <v>-0.31113538216199998</v>
      </c>
      <c r="E68" s="419">
        <v>0.98025721244499997</v>
      </c>
      <c r="F68" s="417">
        <v>4.3088658392359998</v>
      </c>
      <c r="G68" s="418">
        <v>1.795360766348</v>
      </c>
      <c r="H68" s="420">
        <v>0</v>
      </c>
      <c r="I68" s="417">
        <v>11.5024</v>
      </c>
      <c r="J68" s="418">
        <v>9.7070392336510007</v>
      </c>
      <c r="K68" s="421">
        <v>2.669472763635</v>
      </c>
    </row>
    <row r="69" spans="1:11" ht="14.4" customHeight="1" thickBot="1" x14ac:dyDescent="0.35">
      <c r="A69" s="439" t="s">
        <v>345</v>
      </c>
      <c r="B69" s="417">
        <v>1.0003644167400001</v>
      </c>
      <c r="C69" s="417">
        <v>0.92600000000000005</v>
      </c>
      <c r="D69" s="418">
        <v>-7.4364416739999994E-2</v>
      </c>
      <c r="E69" s="419">
        <v>0.92566267302500005</v>
      </c>
      <c r="F69" s="417">
        <v>1.129546625353</v>
      </c>
      <c r="G69" s="418">
        <v>0.47064442723</v>
      </c>
      <c r="H69" s="420">
        <v>0</v>
      </c>
      <c r="I69" s="417">
        <v>0.91</v>
      </c>
      <c r="J69" s="418">
        <v>0.439355572769</v>
      </c>
      <c r="K69" s="421">
        <v>0.80563296775299997</v>
      </c>
    </row>
    <row r="70" spans="1:11" ht="14.4" customHeight="1" thickBot="1" x14ac:dyDescent="0.35">
      <c r="A70" s="439" t="s">
        <v>346</v>
      </c>
      <c r="B70" s="417">
        <v>1.684148307494</v>
      </c>
      <c r="C70" s="417">
        <v>1.3546</v>
      </c>
      <c r="D70" s="418">
        <v>-0.32954830749399999</v>
      </c>
      <c r="E70" s="419">
        <v>0.80432346365899998</v>
      </c>
      <c r="F70" s="417">
        <v>1.6519580822390001</v>
      </c>
      <c r="G70" s="418">
        <v>0.68831586759899999</v>
      </c>
      <c r="H70" s="420">
        <v>0</v>
      </c>
      <c r="I70" s="417">
        <v>1.5491999999999999</v>
      </c>
      <c r="J70" s="418">
        <v>0.86088413239999995</v>
      </c>
      <c r="K70" s="421">
        <v>0.93779619268500003</v>
      </c>
    </row>
    <row r="71" spans="1:11" ht="14.4" customHeight="1" thickBot="1" x14ac:dyDescent="0.35">
      <c r="A71" s="439" t="s">
        <v>347</v>
      </c>
      <c r="B71" s="417">
        <v>5.6308323507160001</v>
      </c>
      <c r="C71" s="417">
        <v>3.60486</v>
      </c>
      <c r="D71" s="418">
        <v>-2.0259723507160001</v>
      </c>
      <c r="E71" s="419">
        <v>0.64020020051500004</v>
      </c>
      <c r="F71" s="417">
        <v>4.1153506473909998</v>
      </c>
      <c r="G71" s="418">
        <v>1.7147294364129999</v>
      </c>
      <c r="H71" s="420">
        <v>0</v>
      </c>
      <c r="I71" s="417">
        <v>2.25786</v>
      </c>
      <c r="J71" s="418">
        <v>0.54313056358599998</v>
      </c>
      <c r="K71" s="421">
        <v>0.54864340695500002</v>
      </c>
    </row>
    <row r="72" spans="1:11" ht="14.4" customHeight="1" thickBot="1" x14ac:dyDescent="0.35">
      <c r="A72" s="438" t="s">
        <v>348</v>
      </c>
      <c r="B72" s="422">
        <v>0</v>
      </c>
      <c r="C72" s="422">
        <v>0.80620000000000003</v>
      </c>
      <c r="D72" s="423">
        <v>0.80620000000000003</v>
      </c>
      <c r="E72" s="424" t="s">
        <v>283</v>
      </c>
      <c r="F72" s="422">
        <v>0</v>
      </c>
      <c r="G72" s="423">
        <v>0</v>
      </c>
      <c r="H72" s="425">
        <v>0</v>
      </c>
      <c r="I72" s="422">
        <v>0.34272000000000002</v>
      </c>
      <c r="J72" s="423">
        <v>0.34272000000000002</v>
      </c>
      <c r="K72" s="426" t="s">
        <v>283</v>
      </c>
    </row>
    <row r="73" spans="1:11" ht="14.4" customHeight="1" thickBot="1" x14ac:dyDescent="0.35">
      <c r="A73" s="439" t="s">
        <v>349</v>
      </c>
      <c r="B73" s="417">
        <v>0</v>
      </c>
      <c r="C73" s="417">
        <v>0.80620000000000003</v>
      </c>
      <c r="D73" s="418">
        <v>0.80620000000000003</v>
      </c>
      <c r="E73" s="427" t="s">
        <v>283</v>
      </c>
      <c r="F73" s="417">
        <v>0</v>
      </c>
      <c r="G73" s="418">
        <v>0</v>
      </c>
      <c r="H73" s="420">
        <v>0</v>
      </c>
      <c r="I73" s="417">
        <v>0.34272000000000002</v>
      </c>
      <c r="J73" s="418">
        <v>0.34272000000000002</v>
      </c>
      <c r="K73" s="428" t="s">
        <v>283</v>
      </c>
    </row>
    <row r="74" spans="1:11" ht="14.4" customHeight="1" thickBot="1" x14ac:dyDescent="0.35">
      <c r="A74" s="436" t="s">
        <v>48</v>
      </c>
      <c r="B74" s="417">
        <v>6771.0335440683002</v>
      </c>
      <c r="C74" s="417">
        <v>7193.46036</v>
      </c>
      <c r="D74" s="418">
        <v>422.42681593169999</v>
      </c>
      <c r="E74" s="419">
        <v>1.062387346508</v>
      </c>
      <c r="F74" s="417">
        <v>7036.99977835155</v>
      </c>
      <c r="G74" s="418">
        <v>2932.0832409798099</v>
      </c>
      <c r="H74" s="420">
        <v>576.13989000000004</v>
      </c>
      <c r="I74" s="417">
        <v>3013.7164499999999</v>
      </c>
      <c r="J74" s="418">
        <v>81.633209020186996</v>
      </c>
      <c r="K74" s="421">
        <v>0.42826723673700001</v>
      </c>
    </row>
    <row r="75" spans="1:11" ht="14.4" customHeight="1" thickBot="1" x14ac:dyDescent="0.35">
      <c r="A75" s="442" t="s">
        <v>350</v>
      </c>
      <c r="B75" s="422">
        <v>5017.99999999991</v>
      </c>
      <c r="C75" s="422">
        <v>5332.32</v>
      </c>
      <c r="D75" s="423">
        <v>314.32000000009202</v>
      </c>
      <c r="E75" s="429">
        <v>1.0626385013949999</v>
      </c>
      <c r="F75" s="422">
        <v>5216.9998356771403</v>
      </c>
      <c r="G75" s="423">
        <v>2173.7499315321402</v>
      </c>
      <c r="H75" s="425">
        <v>426.77</v>
      </c>
      <c r="I75" s="422">
        <v>2234.0949999999998</v>
      </c>
      <c r="J75" s="423">
        <v>60.345068467856997</v>
      </c>
      <c r="K75" s="430">
        <v>0.42823367267899998</v>
      </c>
    </row>
    <row r="76" spans="1:11" ht="14.4" customHeight="1" thickBot="1" x14ac:dyDescent="0.35">
      <c r="A76" s="438" t="s">
        <v>351</v>
      </c>
      <c r="B76" s="422">
        <v>5001.99999999991</v>
      </c>
      <c r="C76" s="422">
        <v>5317.0389999999998</v>
      </c>
      <c r="D76" s="423">
        <v>315.03900000009298</v>
      </c>
      <c r="E76" s="429">
        <v>1.0629826069570001</v>
      </c>
      <c r="F76" s="422">
        <v>5199.9998362125998</v>
      </c>
      <c r="G76" s="423">
        <v>2166.6665984219198</v>
      </c>
      <c r="H76" s="425">
        <v>426.77</v>
      </c>
      <c r="I76" s="422">
        <v>2227.288</v>
      </c>
      <c r="J76" s="423">
        <v>60.621401578083002</v>
      </c>
      <c r="K76" s="430">
        <v>0.428324628875</v>
      </c>
    </row>
    <row r="77" spans="1:11" ht="14.4" customHeight="1" thickBot="1" x14ac:dyDescent="0.35">
      <c r="A77" s="439" t="s">
        <v>352</v>
      </c>
      <c r="B77" s="417">
        <v>5001.99999999991</v>
      </c>
      <c r="C77" s="417">
        <v>5317.0389999999998</v>
      </c>
      <c r="D77" s="418">
        <v>315.03900000009298</v>
      </c>
      <c r="E77" s="419">
        <v>1.0629826069570001</v>
      </c>
      <c r="F77" s="417">
        <v>5199.9998362125998</v>
      </c>
      <c r="G77" s="418">
        <v>2166.6665984219198</v>
      </c>
      <c r="H77" s="420">
        <v>426.77</v>
      </c>
      <c r="I77" s="417">
        <v>2227.288</v>
      </c>
      <c r="J77" s="418">
        <v>60.621401578083002</v>
      </c>
      <c r="K77" s="421">
        <v>0.428324628875</v>
      </c>
    </row>
    <row r="78" spans="1:11" ht="14.4" customHeight="1" thickBot="1" x14ac:dyDescent="0.35">
      <c r="A78" s="438" t="s">
        <v>353</v>
      </c>
      <c r="B78" s="422">
        <v>15.999999999999</v>
      </c>
      <c r="C78" s="422">
        <v>15.281000000000001</v>
      </c>
      <c r="D78" s="423">
        <v>-0.71899999999899999</v>
      </c>
      <c r="E78" s="429">
        <v>0.95506250000000004</v>
      </c>
      <c r="F78" s="422">
        <v>16.999999464540998</v>
      </c>
      <c r="G78" s="423">
        <v>7.0833331102250003</v>
      </c>
      <c r="H78" s="425">
        <v>0</v>
      </c>
      <c r="I78" s="422">
        <v>6.8070000000000004</v>
      </c>
      <c r="J78" s="423">
        <v>-0.27633311022500001</v>
      </c>
      <c r="K78" s="430">
        <v>0.40041177731700001</v>
      </c>
    </row>
    <row r="79" spans="1:11" ht="14.4" customHeight="1" thickBot="1" x14ac:dyDescent="0.35">
      <c r="A79" s="439" t="s">
        <v>354</v>
      </c>
      <c r="B79" s="417">
        <v>15.999999999999</v>
      </c>
      <c r="C79" s="417">
        <v>15.281000000000001</v>
      </c>
      <c r="D79" s="418">
        <v>-0.71899999999899999</v>
      </c>
      <c r="E79" s="419">
        <v>0.95506250000000004</v>
      </c>
      <c r="F79" s="417">
        <v>16.999999464540998</v>
      </c>
      <c r="G79" s="418">
        <v>7.0833331102250003</v>
      </c>
      <c r="H79" s="420">
        <v>0</v>
      </c>
      <c r="I79" s="417">
        <v>6.8070000000000004</v>
      </c>
      <c r="J79" s="418">
        <v>-0.27633311022500001</v>
      </c>
      <c r="K79" s="421">
        <v>0.40041177731700001</v>
      </c>
    </row>
    <row r="80" spans="1:11" ht="14.4" customHeight="1" thickBot="1" x14ac:dyDescent="0.35">
      <c r="A80" s="437" t="s">
        <v>355</v>
      </c>
      <c r="B80" s="417">
        <v>1702.03354406839</v>
      </c>
      <c r="C80" s="417">
        <v>1807.7899500000001</v>
      </c>
      <c r="D80" s="418">
        <v>105.756405931606</v>
      </c>
      <c r="E80" s="419">
        <v>1.0621353241239999</v>
      </c>
      <c r="F80" s="417">
        <v>1767.9999443122799</v>
      </c>
      <c r="G80" s="418">
        <v>736.66664346345203</v>
      </c>
      <c r="H80" s="420">
        <v>145.10249999999999</v>
      </c>
      <c r="I80" s="417">
        <v>757.28067999999996</v>
      </c>
      <c r="J80" s="418">
        <v>20.614036536547999</v>
      </c>
      <c r="K80" s="421">
        <v>0.42832618996100003</v>
      </c>
    </row>
    <row r="81" spans="1:11" ht="14.4" customHeight="1" thickBot="1" x14ac:dyDescent="0.35">
      <c r="A81" s="438" t="s">
        <v>356</v>
      </c>
      <c r="B81" s="422">
        <v>451.03354406841999</v>
      </c>
      <c r="C81" s="422">
        <v>478.53019</v>
      </c>
      <c r="D81" s="423">
        <v>27.496645931580002</v>
      </c>
      <c r="E81" s="429">
        <v>1.060963638499</v>
      </c>
      <c r="F81" s="422">
        <v>467.99998525913401</v>
      </c>
      <c r="G81" s="423">
        <v>194.99999385797301</v>
      </c>
      <c r="H81" s="425">
        <v>38.409999999999997</v>
      </c>
      <c r="I81" s="422">
        <v>200.45867999999999</v>
      </c>
      <c r="J81" s="423">
        <v>5.4586861420270001</v>
      </c>
      <c r="K81" s="430">
        <v>0.42833052631099999</v>
      </c>
    </row>
    <row r="82" spans="1:11" ht="14.4" customHeight="1" thickBot="1" x14ac:dyDescent="0.35">
      <c r="A82" s="439" t="s">
        <v>357</v>
      </c>
      <c r="B82" s="417">
        <v>451.03354406841999</v>
      </c>
      <c r="C82" s="417">
        <v>478.53019</v>
      </c>
      <c r="D82" s="418">
        <v>27.496645931580002</v>
      </c>
      <c r="E82" s="419">
        <v>1.060963638499</v>
      </c>
      <c r="F82" s="417">
        <v>467.99998525913401</v>
      </c>
      <c r="G82" s="418">
        <v>194.99999385797301</v>
      </c>
      <c r="H82" s="420">
        <v>38.409999999999997</v>
      </c>
      <c r="I82" s="417">
        <v>200.45867999999999</v>
      </c>
      <c r="J82" s="418">
        <v>5.4586861420270001</v>
      </c>
      <c r="K82" s="421">
        <v>0.42833052631099999</v>
      </c>
    </row>
    <row r="83" spans="1:11" ht="14.4" customHeight="1" thickBot="1" x14ac:dyDescent="0.35">
      <c r="A83" s="438" t="s">
        <v>358</v>
      </c>
      <c r="B83" s="422">
        <v>1250.99999999997</v>
      </c>
      <c r="C83" s="422">
        <v>1329.2597599999999</v>
      </c>
      <c r="D83" s="423">
        <v>78.259760000024997</v>
      </c>
      <c r="E83" s="429">
        <v>1.0625577617899999</v>
      </c>
      <c r="F83" s="422">
        <v>1299.99995905315</v>
      </c>
      <c r="G83" s="423">
        <v>541.66664960547905</v>
      </c>
      <c r="H83" s="425">
        <v>106.6925</v>
      </c>
      <c r="I83" s="422">
        <v>556.822</v>
      </c>
      <c r="J83" s="423">
        <v>15.155350394520999</v>
      </c>
      <c r="K83" s="430">
        <v>0.428324628875</v>
      </c>
    </row>
    <row r="84" spans="1:11" ht="14.4" customHeight="1" thickBot="1" x14ac:dyDescent="0.35">
      <c r="A84" s="439" t="s">
        <v>359</v>
      </c>
      <c r="B84" s="417">
        <v>1250.99999999997</v>
      </c>
      <c r="C84" s="417">
        <v>1329.2597599999999</v>
      </c>
      <c r="D84" s="418">
        <v>78.259760000024997</v>
      </c>
      <c r="E84" s="419">
        <v>1.0625577617899999</v>
      </c>
      <c r="F84" s="417">
        <v>1299.99995905315</v>
      </c>
      <c r="G84" s="418">
        <v>541.66664960547905</v>
      </c>
      <c r="H84" s="420">
        <v>106.6925</v>
      </c>
      <c r="I84" s="417">
        <v>556.822</v>
      </c>
      <c r="J84" s="418">
        <v>15.155350394520999</v>
      </c>
      <c r="K84" s="421">
        <v>0.428324628875</v>
      </c>
    </row>
    <row r="85" spans="1:11" ht="14.4" customHeight="1" thickBot="1" x14ac:dyDescent="0.35">
      <c r="A85" s="437" t="s">
        <v>360</v>
      </c>
      <c r="B85" s="417">
        <v>50.999999999998998</v>
      </c>
      <c r="C85" s="417">
        <v>53.350409999999997</v>
      </c>
      <c r="D85" s="418">
        <v>2.3504100000010002</v>
      </c>
      <c r="E85" s="419">
        <v>1.046086470588</v>
      </c>
      <c r="F85" s="417">
        <v>51.999998362126</v>
      </c>
      <c r="G85" s="418">
        <v>21.666665984219001</v>
      </c>
      <c r="H85" s="420">
        <v>4.2673899999999998</v>
      </c>
      <c r="I85" s="417">
        <v>22.340769999999999</v>
      </c>
      <c r="J85" s="418">
        <v>0.67410401578000001</v>
      </c>
      <c r="K85" s="421">
        <v>0.42963020584</v>
      </c>
    </row>
    <row r="86" spans="1:11" ht="14.4" customHeight="1" thickBot="1" x14ac:dyDescent="0.35">
      <c r="A86" s="438" t="s">
        <v>361</v>
      </c>
      <c r="B86" s="422">
        <v>50.999999999998998</v>
      </c>
      <c r="C86" s="422">
        <v>53.350409999999997</v>
      </c>
      <c r="D86" s="423">
        <v>2.3504100000010002</v>
      </c>
      <c r="E86" s="429">
        <v>1.046086470588</v>
      </c>
      <c r="F86" s="422">
        <v>51.999998362126</v>
      </c>
      <c r="G86" s="423">
        <v>21.666665984219001</v>
      </c>
      <c r="H86" s="425">
        <v>4.2673899999999998</v>
      </c>
      <c r="I86" s="422">
        <v>22.340769999999999</v>
      </c>
      <c r="J86" s="423">
        <v>0.67410401578000001</v>
      </c>
      <c r="K86" s="430">
        <v>0.42963020584</v>
      </c>
    </row>
    <row r="87" spans="1:11" ht="14.4" customHeight="1" thickBot="1" x14ac:dyDescent="0.35">
      <c r="A87" s="439" t="s">
        <v>362</v>
      </c>
      <c r="B87" s="417">
        <v>50.999999999998998</v>
      </c>
      <c r="C87" s="417">
        <v>53.350409999999997</v>
      </c>
      <c r="D87" s="418">
        <v>2.3504100000010002</v>
      </c>
      <c r="E87" s="419">
        <v>1.046086470588</v>
      </c>
      <c r="F87" s="417">
        <v>51.999998362126</v>
      </c>
      <c r="G87" s="418">
        <v>21.666665984219001</v>
      </c>
      <c r="H87" s="420">
        <v>4.2673899999999998</v>
      </c>
      <c r="I87" s="417">
        <v>22.340769999999999</v>
      </c>
      <c r="J87" s="418">
        <v>0.67410401578000001</v>
      </c>
      <c r="K87" s="421">
        <v>0.42963020584</v>
      </c>
    </row>
    <row r="88" spans="1:11" ht="14.4" customHeight="1" thickBot="1" x14ac:dyDescent="0.35">
      <c r="A88" s="436" t="s">
        <v>363</v>
      </c>
      <c r="B88" s="417">
        <v>0</v>
      </c>
      <c r="C88" s="417">
        <v>16.791219999999999</v>
      </c>
      <c r="D88" s="418">
        <v>16.791219999999999</v>
      </c>
      <c r="E88" s="427" t="s">
        <v>283</v>
      </c>
      <c r="F88" s="417">
        <v>0</v>
      </c>
      <c r="G88" s="418">
        <v>0</v>
      </c>
      <c r="H88" s="420">
        <v>0.19359999999999999</v>
      </c>
      <c r="I88" s="417">
        <v>0.19359999999999999</v>
      </c>
      <c r="J88" s="418">
        <v>0.19359999999999999</v>
      </c>
      <c r="K88" s="428" t="s">
        <v>283</v>
      </c>
    </row>
    <row r="89" spans="1:11" ht="14.4" customHeight="1" thickBot="1" x14ac:dyDescent="0.35">
      <c r="A89" s="437" t="s">
        <v>364</v>
      </c>
      <c r="B89" s="417">
        <v>0</v>
      </c>
      <c r="C89" s="417">
        <v>14.782</v>
      </c>
      <c r="D89" s="418">
        <v>14.782</v>
      </c>
      <c r="E89" s="427" t="s">
        <v>283</v>
      </c>
      <c r="F89" s="417">
        <v>0</v>
      </c>
      <c r="G89" s="418">
        <v>0</v>
      </c>
      <c r="H89" s="420">
        <v>0</v>
      </c>
      <c r="I89" s="417">
        <v>0</v>
      </c>
      <c r="J89" s="418">
        <v>0</v>
      </c>
      <c r="K89" s="428" t="s">
        <v>283</v>
      </c>
    </row>
    <row r="90" spans="1:11" ht="14.4" customHeight="1" thickBot="1" x14ac:dyDescent="0.35">
      <c r="A90" s="438" t="s">
        <v>365</v>
      </c>
      <c r="B90" s="422">
        <v>0</v>
      </c>
      <c r="C90" s="422">
        <v>14.782</v>
      </c>
      <c r="D90" s="423">
        <v>14.782</v>
      </c>
      <c r="E90" s="424" t="s">
        <v>283</v>
      </c>
      <c r="F90" s="422">
        <v>0</v>
      </c>
      <c r="G90" s="423">
        <v>0</v>
      </c>
      <c r="H90" s="425">
        <v>0</v>
      </c>
      <c r="I90" s="422">
        <v>0</v>
      </c>
      <c r="J90" s="423">
        <v>0</v>
      </c>
      <c r="K90" s="426" t="s">
        <v>283</v>
      </c>
    </row>
    <row r="91" spans="1:11" ht="14.4" customHeight="1" thickBot="1" x14ac:dyDescent="0.35">
      <c r="A91" s="439" t="s">
        <v>366</v>
      </c>
      <c r="B91" s="417">
        <v>0</v>
      </c>
      <c r="C91" s="417">
        <v>14.782</v>
      </c>
      <c r="D91" s="418">
        <v>14.782</v>
      </c>
      <c r="E91" s="427" t="s">
        <v>283</v>
      </c>
      <c r="F91" s="417">
        <v>0</v>
      </c>
      <c r="G91" s="418">
        <v>0</v>
      </c>
      <c r="H91" s="420">
        <v>0</v>
      </c>
      <c r="I91" s="417">
        <v>0</v>
      </c>
      <c r="J91" s="418">
        <v>0</v>
      </c>
      <c r="K91" s="428" t="s">
        <v>283</v>
      </c>
    </row>
    <row r="92" spans="1:11" ht="14.4" customHeight="1" thickBot="1" x14ac:dyDescent="0.35">
      <c r="A92" s="437" t="s">
        <v>367</v>
      </c>
      <c r="B92" s="417">
        <v>0</v>
      </c>
      <c r="C92" s="417">
        <v>2.00922</v>
      </c>
      <c r="D92" s="418">
        <v>2.00922</v>
      </c>
      <c r="E92" s="427" t="s">
        <v>283</v>
      </c>
      <c r="F92" s="417">
        <v>0</v>
      </c>
      <c r="G92" s="418">
        <v>0</v>
      </c>
      <c r="H92" s="420">
        <v>0.19359999999999999</v>
      </c>
      <c r="I92" s="417">
        <v>0.19359999999999999</v>
      </c>
      <c r="J92" s="418">
        <v>0.19359999999999999</v>
      </c>
      <c r="K92" s="428" t="s">
        <v>283</v>
      </c>
    </row>
    <row r="93" spans="1:11" ht="14.4" customHeight="1" thickBot="1" x14ac:dyDescent="0.35">
      <c r="A93" s="438" t="s">
        <v>368</v>
      </c>
      <c r="B93" s="422">
        <v>0</v>
      </c>
      <c r="C93" s="422">
        <v>0</v>
      </c>
      <c r="D93" s="423">
        <v>0</v>
      </c>
      <c r="E93" s="424" t="s">
        <v>283</v>
      </c>
      <c r="F93" s="422">
        <v>0</v>
      </c>
      <c r="G93" s="423">
        <v>0</v>
      </c>
      <c r="H93" s="425">
        <v>0.19359999999999999</v>
      </c>
      <c r="I93" s="422">
        <v>0.19359999999999999</v>
      </c>
      <c r="J93" s="423">
        <v>0.19359999999999999</v>
      </c>
      <c r="K93" s="426" t="s">
        <v>289</v>
      </c>
    </row>
    <row r="94" spans="1:11" ht="14.4" customHeight="1" thickBot="1" x14ac:dyDescent="0.35">
      <c r="A94" s="439" t="s">
        <v>369</v>
      </c>
      <c r="B94" s="417">
        <v>0</v>
      </c>
      <c r="C94" s="417">
        <v>0</v>
      </c>
      <c r="D94" s="418">
        <v>0</v>
      </c>
      <c r="E94" s="427" t="s">
        <v>283</v>
      </c>
      <c r="F94" s="417">
        <v>0</v>
      </c>
      <c r="G94" s="418">
        <v>0</v>
      </c>
      <c r="H94" s="420">
        <v>0.19359999999999999</v>
      </c>
      <c r="I94" s="417">
        <v>0.19359999999999999</v>
      </c>
      <c r="J94" s="418">
        <v>0.19359999999999999</v>
      </c>
      <c r="K94" s="428" t="s">
        <v>289</v>
      </c>
    </row>
    <row r="95" spans="1:11" ht="14.4" customHeight="1" thickBot="1" x14ac:dyDescent="0.35">
      <c r="A95" s="438" t="s">
        <v>370</v>
      </c>
      <c r="B95" s="422">
        <v>0</v>
      </c>
      <c r="C95" s="422">
        <v>2.00922</v>
      </c>
      <c r="D95" s="423">
        <v>2.00922</v>
      </c>
      <c r="E95" s="424" t="s">
        <v>289</v>
      </c>
      <c r="F95" s="422">
        <v>0</v>
      </c>
      <c r="G95" s="423">
        <v>0</v>
      </c>
      <c r="H95" s="425">
        <v>0</v>
      </c>
      <c r="I95" s="422">
        <v>0</v>
      </c>
      <c r="J95" s="423">
        <v>0</v>
      </c>
      <c r="K95" s="426" t="s">
        <v>283</v>
      </c>
    </row>
    <row r="96" spans="1:11" ht="14.4" customHeight="1" thickBot="1" x14ac:dyDescent="0.35">
      <c r="A96" s="439" t="s">
        <v>371</v>
      </c>
      <c r="B96" s="417">
        <v>0</v>
      </c>
      <c r="C96" s="417">
        <v>2.00922</v>
      </c>
      <c r="D96" s="418">
        <v>2.00922</v>
      </c>
      <c r="E96" s="427" t="s">
        <v>289</v>
      </c>
      <c r="F96" s="417">
        <v>0</v>
      </c>
      <c r="G96" s="418">
        <v>0</v>
      </c>
      <c r="H96" s="420">
        <v>0</v>
      </c>
      <c r="I96" s="417">
        <v>0</v>
      </c>
      <c r="J96" s="418">
        <v>0</v>
      </c>
      <c r="K96" s="428" t="s">
        <v>283</v>
      </c>
    </row>
    <row r="97" spans="1:11" ht="14.4" customHeight="1" thickBot="1" x14ac:dyDescent="0.35">
      <c r="A97" s="436" t="s">
        <v>372</v>
      </c>
      <c r="B97" s="417">
        <v>288.99459154803202</v>
      </c>
      <c r="C97" s="417">
        <v>292.69799999999998</v>
      </c>
      <c r="D97" s="418">
        <v>3.7034084519679999</v>
      </c>
      <c r="E97" s="419">
        <v>1.0128148019380001</v>
      </c>
      <c r="F97" s="417">
        <v>288.99970758665302</v>
      </c>
      <c r="G97" s="418">
        <v>120.416544827772</v>
      </c>
      <c r="H97" s="420">
        <v>24.09</v>
      </c>
      <c r="I97" s="417">
        <v>120.452</v>
      </c>
      <c r="J97" s="418">
        <v>3.5455172227000002E-2</v>
      </c>
      <c r="K97" s="421">
        <v>0.41678934904699999</v>
      </c>
    </row>
    <row r="98" spans="1:11" ht="14.4" customHeight="1" thickBot="1" x14ac:dyDescent="0.35">
      <c r="A98" s="437" t="s">
        <v>373</v>
      </c>
      <c r="B98" s="417">
        <v>288.99459154803202</v>
      </c>
      <c r="C98" s="417">
        <v>289.09199999999998</v>
      </c>
      <c r="D98" s="418">
        <v>9.7408451968000007E-2</v>
      </c>
      <c r="E98" s="419">
        <v>1.000337059774</v>
      </c>
      <c r="F98" s="417">
        <v>288.99970758665302</v>
      </c>
      <c r="G98" s="418">
        <v>120.416544827772</v>
      </c>
      <c r="H98" s="420">
        <v>24.09</v>
      </c>
      <c r="I98" s="417">
        <v>120.452</v>
      </c>
      <c r="J98" s="418">
        <v>3.5455172227000002E-2</v>
      </c>
      <c r="K98" s="421">
        <v>0.41678934904699999</v>
      </c>
    </row>
    <row r="99" spans="1:11" ht="14.4" customHeight="1" thickBot="1" x14ac:dyDescent="0.35">
      <c r="A99" s="438" t="s">
        <v>374</v>
      </c>
      <c r="B99" s="422">
        <v>288.99459154803202</v>
      </c>
      <c r="C99" s="422">
        <v>289.09199999999998</v>
      </c>
      <c r="D99" s="423">
        <v>9.7408451968000007E-2</v>
      </c>
      <c r="E99" s="429">
        <v>1.000337059774</v>
      </c>
      <c r="F99" s="422">
        <v>288.99970758665302</v>
      </c>
      <c r="G99" s="423">
        <v>120.416544827772</v>
      </c>
      <c r="H99" s="425">
        <v>24.09</v>
      </c>
      <c r="I99" s="422">
        <v>120.452</v>
      </c>
      <c r="J99" s="423">
        <v>3.5455172227000002E-2</v>
      </c>
      <c r="K99" s="430">
        <v>0.41678934904699999</v>
      </c>
    </row>
    <row r="100" spans="1:11" ht="14.4" customHeight="1" thickBot="1" x14ac:dyDescent="0.35">
      <c r="A100" s="439" t="s">
        <v>375</v>
      </c>
      <c r="B100" s="417">
        <v>128.99487485858299</v>
      </c>
      <c r="C100" s="417">
        <v>129.084</v>
      </c>
      <c r="D100" s="418">
        <v>8.9125141416999995E-2</v>
      </c>
      <c r="E100" s="419">
        <v>1.000690920019</v>
      </c>
      <c r="F100" s="417">
        <v>128.99999593681</v>
      </c>
      <c r="G100" s="418">
        <v>53.749998307003999</v>
      </c>
      <c r="H100" s="420">
        <v>10.757</v>
      </c>
      <c r="I100" s="417">
        <v>53.784999999999997</v>
      </c>
      <c r="J100" s="418">
        <v>3.5001692995E-2</v>
      </c>
      <c r="K100" s="421">
        <v>0.41693799762799999</v>
      </c>
    </row>
    <row r="101" spans="1:11" ht="14.4" customHeight="1" thickBot="1" x14ac:dyDescent="0.35">
      <c r="A101" s="439" t="s">
        <v>376</v>
      </c>
      <c r="B101" s="417">
        <v>136.99999999999801</v>
      </c>
      <c r="C101" s="417">
        <v>136.81200000000001</v>
      </c>
      <c r="D101" s="418">
        <v>-0.18799999999700001</v>
      </c>
      <c r="E101" s="419">
        <v>0.99862773722599996</v>
      </c>
      <c r="F101" s="417">
        <v>136.99999568482701</v>
      </c>
      <c r="G101" s="418">
        <v>57.083331535344001</v>
      </c>
      <c r="H101" s="420">
        <v>11.4</v>
      </c>
      <c r="I101" s="417">
        <v>57.002000000000002</v>
      </c>
      <c r="J101" s="418">
        <v>-8.1331535344000006E-2</v>
      </c>
      <c r="K101" s="421">
        <v>0.41607300580599998</v>
      </c>
    </row>
    <row r="102" spans="1:11" ht="14.4" customHeight="1" thickBot="1" x14ac:dyDescent="0.35">
      <c r="A102" s="439" t="s">
        <v>377</v>
      </c>
      <c r="B102" s="417">
        <v>22.999716689450999</v>
      </c>
      <c r="C102" s="417">
        <v>23.196000000000002</v>
      </c>
      <c r="D102" s="418">
        <v>0.196283310548</v>
      </c>
      <c r="E102" s="419">
        <v>1.0085341621020001</v>
      </c>
      <c r="F102" s="417">
        <v>22.999715965016001</v>
      </c>
      <c r="G102" s="418">
        <v>9.583214985423</v>
      </c>
      <c r="H102" s="420">
        <v>1.9330000000000001</v>
      </c>
      <c r="I102" s="417">
        <v>9.6649999999999991</v>
      </c>
      <c r="J102" s="418">
        <v>8.1785014576000001E-2</v>
      </c>
      <c r="K102" s="421">
        <v>0.42022258077800001</v>
      </c>
    </row>
    <row r="103" spans="1:11" ht="14.4" customHeight="1" thickBot="1" x14ac:dyDescent="0.35">
      <c r="A103" s="437" t="s">
        <v>378</v>
      </c>
      <c r="B103" s="417">
        <v>0</v>
      </c>
      <c r="C103" s="417">
        <v>3.6059999999999999</v>
      </c>
      <c r="D103" s="418">
        <v>3.6059999999999999</v>
      </c>
      <c r="E103" s="427" t="s">
        <v>283</v>
      </c>
      <c r="F103" s="417">
        <v>0</v>
      </c>
      <c r="G103" s="418">
        <v>0</v>
      </c>
      <c r="H103" s="420">
        <v>0</v>
      </c>
      <c r="I103" s="417">
        <v>0</v>
      </c>
      <c r="J103" s="418">
        <v>0</v>
      </c>
      <c r="K103" s="428" t="s">
        <v>283</v>
      </c>
    </row>
    <row r="104" spans="1:11" ht="14.4" customHeight="1" thickBot="1" x14ac:dyDescent="0.35">
      <c r="A104" s="438" t="s">
        <v>379</v>
      </c>
      <c r="B104" s="422">
        <v>0</v>
      </c>
      <c r="C104" s="422">
        <v>3.6059999999999999</v>
      </c>
      <c r="D104" s="423">
        <v>3.6059999999999999</v>
      </c>
      <c r="E104" s="424" t="s">
        <v>283</v>
      </c>
      <c r="F104" s="422">
        <v>0</v>
      </c>
      <c r="G104" s="423">
        <v>0</v>
      </c>
      <c r="H104" s="425">
        <v>0</v>
      </c>
      <c r="I104" s="422">
        <v>0</v>
      </c>
      <c r="J104" s="423">
        <v>0</v>
      </c>
      <c r="K104" s="426" t="s">
        <v>283</v>
      </c>
    </row>
    <row r="105" spans="1:11" ht="14.4" customHeight="1" thickBot="1" x14ac:dyDescent="0.35">
      <c r="A105" s="439" t="s">
        <v>380</v>
      </c>
      <c r="B105" s="417">
        <v>0</v>
      </c>
      <c r="C105" s="417">
        <v>3.6059999999999999</v>
      </c>
      <c r="D105" s="418">
        <v>3.6059999999999999</v>
      </c>
      <c r="E105" s="427" t="s">
        <v>283</v>
      </c>
      <c r="F105" s="417">
        <v>0</v>
      </c>
      <c r="G105" s="418">
        <v>0</v>
      </c>
      <c r="H105" s="420">
        <v>0</v>
      </c>
      <c r="I105" s="417">
        <v>0</v>
      </c>
      <c r="J105" s="418">
        <v>0</v>
      </c>
      <c r="K105" s="428" t="s">
        <v>283</v>
      </c>
    </row>
    <row r="106" spans="1:11" ht="14.4" customHeight="1" thickBot="1" x14ac:dyDescent="0.35">
      <c r="A106" s="435" t="s">
        <v>381</v>
      </c>
      <c r="B106" s="417">
        <v>5654.87228960634</v>
      </c>
      <c r="C106" s="417">
        <v>6048.6938700000001</v>
      </c>
      <c r="D106" s="418">
        <v>393.82158039366101</v>
      </c>
      <c r="E106" s="419">
        <v>1.069642877897</v>
      </c>
      <c r="F106" s="417">
        <v>5752.1966021168</v>
      </c>
      <c r="G106" s="418">
        <v>2396.7485842153301</v>
      </c>
      <c r="H106" s="420">
        <v>610.61873000000003</v>
      </c>
      <c r="I106" s="417">
        <v>2859.2566499999998</v>
      </c>
      <c r="J106" s="418">
        <v>462.508065784667</v>
      </c>
      <c r="K106" s="421">
        <v>0.49707213570300002</v>
      </c>
    </row>
    <row r="107" spans="1:11" ht="14.4" customHeight="1" thickBot="1" x14ac:dyDescent="0.35">
      <c r="A107" s="436" t="s">
        <v>382</v>
      </c>
      <c r="B107" s="417">
        <v>5604.8615312176298</v>
      </c>
      <c r="C107" s="417">
        <v>6021.6411699999999</v>
      </c>
      <c r="D107" s="418">
        <v>416.77963878237102</v>
      </c>
      <c r="E107" s="419">
        <v>1.0743603809760001</v>
      </c>
      <c r="F107" s="417">
        <v>5731.1332493727105</v>
      </c>
      <c r="G107" s="418">
        <v>2387.9721872386299</v>
      </c>
      <c r="H107" s="420">
        <v>604.56678999999997</v>
      </c>
      <c r="I107" s="417">
        <v>2833.2454600000001</v>
      </c>
      <c r="J107" s="418">
        <v>445.27327276137203</v>
      </c>
      <c r="K107" s="421">
        <v>0.49436042344800002</v>
      </c>
    </row>
    <row r="108" spans="1:11" ht="14.4" customHeight="1" thickBot="1" x14ac:dyDescent="0.35">
      <c r="A108" s="437" t="s">
        <v>383</v>
      </c>
      <c r="B108" s="417">
        <v>5604.8615312176298</v>
      </c>
      <c r="C108" s="417">
        <v>6021.6411699999999</v>
      </c>
      <c r="D108" s="418">
        <v>416.77963878237102</v>
      </c>
      <c r="E108" s="419">
        <v>1.0743603809760001</v>
      </c>
      <c r="F108" s="417">
        <v>5731.1332493727105</v>
      </c>
      <c r="G108" s="418">
        <v>2387.9721872386299</v>
      </c>
      <c r="H108" s="420">
        <v>604.56678999999997</v>
      </c>
      <c r="I108" s="417">
        <v>2833.2454600000001</v>
      </c>
      <c r="J108" s="418">
        <v>445.27327276137203</v>
      </c>
      <c r="K108" s="421">
        <v>0.49436042344800002</v>
      </c>
    </row>
    <row r="109" spans="1:11" ht="14.4" customHeight="1" thickBot="1" x14ac:dyDescent="0.35">
      <c r="A109" s="438" t="s">
        <v>384</v>
      </c>
      <c r="B109" s="422">
        <v>3641.8615312176298</v>
      </c>
      <c r="C109" s="422">
        <v>3941.6800499999999</v>
      </c>
      <c r="D109" s="423">
        <v>299.818518782372</v>
      </c>
      <c r="E109" s="429">
        <v>1.08232562282</v>
      </c>
      <c r="F109" s="422">
        <v>3710.1332493721802</v>
      </c>
      <c r="G109" s="423">
        <v>1545.8888539050699</v>
      </c>
      <c r="H109" s="425">
        <v>405.22197999999997</v>
      </c>
      <c r="I109" s="422">
        <v>1787.14039</v>
      </c>
      <c r="J109" s="423">
        <v>241.251536094925</v>
      </c>
      <c r="K109" s="430">
        <v>0.48169169942899998</v>
      </c>
    </row>
    <row r="110" spans="1:11" ht="14.4" customHeight="1" thickBot="1" x14ac:dyDescent="0.35">
      <c r="A110" s="439" t="s">
        <v>385</v>
      </c>
      <c r="B110" s="417">
        <v>2534.8075453193401</v>
      </c>
      <c r="C110" s="417">
        <v>2941.5703199999998</v>
      </c>
      <c r="D110" s="418">
        <v>406.76277468065598</v>
      </c>
      <c r="E110" s="419">
        <v>1.160470871025</v>
      </c>
      <c r="F110" s="417">
        <v>2781.1640440699298</v>
      </c>
      <c r="G110" s="418">
        <v>1158.8183516957999</v>
      </c>
      <c r="H110" s="420">
        <v>300.38997999999998</v>
      </c>
      <c r="I110" s="417">
        <v>1354.64789</v>
      </c>
      <c r="J110" s="418">
        <v>195.82953830419501</v>
      </c>
      <c r="K110" s="421">
        <v>0.48707946332300001</v>
      </c>
    </row>
    <row r="111" spans="1:11" ht="14.4" customHeight="1" thickBot="1" x14ac:dyDescent="0.35">
      <c r="A111" s="439" t="s">
        <v>386</v>
      </c>
      <c r="B111" s="417">
        <v>60.619384169268002</v>
      </c>
      <c r="C111" s="417">
        <v>36.945999999999998</v>
      </c>
      <c r="D111" s="418">
        <v>-23.673384169268001</v>
      </c>
      <c r="E111" s="419">
        <v>0.60947501374799995</v>
      </c>
      <c r="F111" s="417">
        <v>27</v>
      </c>
      <c r="G111" s="418">
        <v>11.25</v>
      </c>
      <c r="H111" s="420">
        <v>2.6375999999999999</v>
      </c>
      <c r="I111" s="417">
        <v>14.8704</v>
      </c>
      <c r="J111" s="418">
        <v>3.6204000000000001</v>
      </c>
      <c r="K111" s="421">
        <v>0.550755555555</v>
      </c>
    </row>
    <row r="112" spans="1:11" ht="14.4" customHeight="1" thickBot="1" x14ac:dyDescent="0.35">
      <c r="A112" s="439" t="s">
        <v>387</v>
      </c>
      <c r="B112" s="417">
        <v>131.09853262869299</v>
      </c>
      <c r="C112" s="417">
        <v>66.95</v>
      </c>
      <c r="D112" s="418">
        <v>-64.148532628693005</v>
      </c>
      <c r="E112" s="419">
        <v>0.51068458706200004</v>
      </c>
      <c r="F112" s="417">
        <v>67</v>
      </c>
      <c r="G112" s="418">
        <v>27.916666666666</v>
      </c>
      <c r="H112" s="420">
        <v>19.044799999999999</v>
      </c>
      <c r="I112" s="417">
        <v>37.212800000000001</v>
      </c>
      <c r="J112" s="418">
        <v>9.2961333333329996</v>
      </c>
      <c r="K112" s="421">
        <v>0.55541492537299997</v>
      </c>
    </row>
    <row r="113" spans="1:11" ht="14.4" customHeight="1" thickBot="1" x14ac:dyDescent="0.35">
      <c r="A113" s="439" t="s">
        <v>388</v>
      </c>
      <c r="B113" s="417">
        <v>915.33606910032199</v>
      </c>
      <c r="C113" s="417">
        <v>896.21373000000006</v>
      </c>
      <c r="D113" s="418">
        <v>-19.122339100322002</v>
      </c>
      <c r="E113" s="419">
        <v>0.97910894179100005</v>
      </c>
      <c r="F113" s="417">
        <v>834.96920530224702</v>
      </c>
      <c r="G113" s="418">
        <v>347.90383554260302</v>
      </c>
      <c r="H113" s="420">
        <v>83.149600000000007</v>
      </c>
      <c r="I113" s="417">
        <v>380.40929999999997</v>
      </c>
      <c r="J113" s="418">
        <v>32.505464457396002</v>
      </c>
      <c r="K113" s="421">
        <v>0.45559680235400002</v>
      </c>
    </row>
    <row r="114" spans="1:11" ht="14.4" customHeight="1" thickBot="1" x14ac:dyDescent="0.35">
      <c r="A114" s="438" t="s">
        <v>389</v>
      </c>
      <c r="B114" s="422">
        <v>0</v>
      </c>
      <c r="C114" s="422">
        <v>3.3508399999999998</v>
      </c>
      <c r="D114" s="423">
        <v>3.3508399999999998</v>
      </c>
      <c r="E114" s="424" t="s">
        <v>289</v>
      </c>
      <c r="F114" s="422">
        <v>2</v>
      </c>
      <c r="G114" s="423">
        <v>0.83333333333299997</v>
      </c>
      <c r="H114" s="425">
        <v>0</v>
      </c>
      <c r="I114" s="422">
        <v>0</v>
      </c>
      <c r="J114" s="423">
        <v>-0.83333333333299997</v>
      </c>
      <c r="K114" s="430">
        <v>0</v>
      </c>
    </row>
    <row r="115" spans="1:11" ht="14.4" customHeight="1" thickBot="1" x14ac:dyDescent="0.35">
      <c r="A115" s="439" t="s">
        <v>390</v>
      </c>
      <c r="B115" s="417">
        <v>0</v>
      </c>
      <c r="C115" s="417">
        <v>3.3508399999999998</v>
      </c>
      <c r="D115" s="418">
        <v>3.3508399999999998</v>
      </c>
      <c r="E115" s="427" t="s">
        <v>289</v>
      </c>
      <c r="F115" s="417">
        <v>2</v>
      </c>
      <c r="G115" s="418">
        <v>0.83333333333299997</v>
      </c>
      <c r="H115" s="420">
        <v>0</v>
      </c>
      <c r="I115" s="417">
        <v>0</v>
      </c>
      <c r="J115" s="418">
        <v>-0.83333333333299997</v>
      </c>
      <c r="K115" s="421">
        <v>0</v>
      </c>
    </row>
    <row r="116" spans="1:11" ht="14.4" customHeight="1" thickBot="1" x14ac:dyDescent="0.35">
      <c r="A116" s="438" t="s">
        <v>391</v>
      </c>
      <c r="B116" s="422">
        <v>0</v>
      </c>
      <c r="C116" s="422">
        <v>0.58899999999999997</v>
      </c>
      <c r="D116" s="423">
        <v>0.58899999999999997</v>
      </c>
      <c r="E116" s="424" t="s">
        <v>289</v>
      </c>
      <c r="F116" s="422">
        <v>2</v>
      </c>
      <c r="G116" s="423">
        <v>0.83333333333299997</v>
      </c>
      <c r="H116" s="425">
        <v>0</v>
      </c>
      <c r="I116" s="422">
        <v>0</v>
      </c>
      <c r="J116" s="423">
        <v>-0.83333333333299997</v>
      </c>
      <c r="K116" s="430">
        <v>0</v>
      </c>
    </row>
    <row r="117" spans="1:11" ht="14.4" customHeight="1" thickBot="1" x14ac:dyDescent="0.35">
      <c r="A117" s="439" t="s">
        <v>392</v>
      </c>
      <c r="B117" s="417">
        <v>0</v>
      </c>
      <c r="C117" s="417">
        <v>0.58899999999999997</v>
      </c>
      <c r="D117" s="418">
        <v>0.58899999999999997</v>
      </c>
      <c r="E117" s="427" t="s">
        <v>289</v>
      </c>
      <c r="F117" s="417">
        <v>2</v>
      </c>
      <c r="G117" s="418">
        <v>0.83333333333299997</v>
      </c>
      <c r="H117" s="420">
        <v>0</v>
      </c>
      <c r="I117" s="417">
        <v>0</v>
      </c>
      <c r="J117" s="418">
        <v>-0.83333333333299997</v>
      </c>
      <c r="K117" s="421">
        <v>0</v>
      </c>
    </row>
    <row r="118" spans="1:11" ht="14.4" customHeight="1" thickBot="1" x14ac:dyDescent="0.35">
      <c r="A118" s="438" t="s">
        <v>393</v>
      </c>
      <c r="B118" s="422">
        <v>1963</v>
      </c>
      <c r="C118" s="422">
        <v>1886.7173700000001</v>
      </c>
      <c r="D118" s="423">
        <v>-76.282630000001006</v>
      </c>
      <c r="E118" s="429">
        <v>0.96113977075900003</v>
      </c>
      <c r="F118" s="422">
        <v>2017.00000000053</v>
      </c>
      <c r="G118" s="423">
        <v>840.41666666688604</v>
      </c>
      <c r="H118" s="425">
        <v>197.18091999999999</v>
      </c>
      <c r="I118" s="422">
        <v>1034.32437</v>
      </c>
      <c r="J118" s="423">
        <v>193.907703333114</v>
      </c>
      <c r="K118" s="430">
        <v>0.51280335646899999</v>
      </c>
    </row>
    <row r="119" spans="1:11" ht="14.4" customHeight="1" thickBot="1" x14ac:dyDescent="0.35">
      <c r="A119" s="439" t="s">
        <v>394</v>
      </c>
      <c r="B119" s="417">
        <v>718</v>
      </c>
      <c r="C119" s="417">
        <v>708.52462000000003</v>
      </c>
      <c r="D119" s="418">
        <v>-9.4753799999999995</v>
      </c>
      <c r="E119" s="419">
        <v>0.986803091922</v>
      </c>
      <c r="F119" s="417">
        <v>801.00000000020896</v>
      </c>
      <c r="G119" s="418">
        <v>333.75000000008703</v>
      </c>
      <c r="H119" s="420">
        <v>62.639890000000001</v>
      </c>
      <c r="I119" s="417">
        <v>375.15949000000001</v>
      </c>
      <c r="J119" s="418">
        <v>41.409489999911997</v>
      </c>
      <c r="K119" s="421">
        <v>0.46836390761500002</v>
      </c>
    </row>
    <row r="120" spans="1:11" ht="14.4" customHeight="1" thickBot="1" x14ac:dyDescent="0.35">
      <c r="A120" s="439" t="s">
        <v>395</v>
      </c>
      <c r="B120" s="417">
        <v>1245</v>
      </c>
      <c r="C120" s="417">
        <v>1178.1927499999999</v>
      </c>
      <c r="D120" s="418">
        <v>-66.807249999999996</v>
      </c>
      <c r="E120" s="419">
        <v>0.946339558232</v>
      </c>
      <c r="F120" s="417">
        <v>1216.0000000003199</v>
      </c>
      <c r="G120" s="418">
        <v>506.66666666679902</v>
      </c>
      <c r="H120" s="420">
        <v>134.54103000000001</v>
      </c>
      <c r="I120" s="417">
        <v>659.16488000000004</v>
      </c>
      <c r="J120" s="418">
        <v>152.49821333320099</v>
      </c>
      <c r="K120" s="421">
        <v>0.54207638157799998</v>
      </c>
    </row>
    <row r="121" spans="1:11" ht="14.4" customHeight="1" thickBot="1" x14ac:dyDescent="0.35">
      <c r="A121" s="438" t="s">
        <v>396</v>
      </c>
      <c r="B121" s="422">
        <v>0</v>
      </c>
      <c r="C121" s="422">
        <v>189.30391</v>
      </c>
      <c r="D121" s="423">
        <v>189.30391</v>
      </c>
      <c r="E121" s="424" t="s">
        <v>283</v>
      </c>
      <c r="F121" s="422">
        <v>0</v>
      </c>
      <c r="G121" s="423">
        <v>0</v>
      </c>
      <c r="H121" s="425">
        <v>2.1638899999999999</v>
      </c>
      <c r="I121" s="422">
        <v>11.7807</v>
      </c>
      <c r="J121" s="423">
        <v>11.7807</v>
      </c>
      <c r="K121" s="426" t="s">
        <v>283</v>
      </c>
    </row>
    <row r="122" spans="1:11" ht="14.4" customHeight="1" thickBot="1" x14ac:dyDescent="0.35">
      <c r="A122" s="439" t="s">
        <v>397</v>
      </c>
      <c r="B122" s="417">
        <v>0</v>
      </c>
      <c r="C122" s="417">
        <v>14.09624</v>
      </c>
      <c r="D122" s="418">
        <v>14.09624</v>
      </c>
      <c r="E122" s="427" t="s">
        <v>283</v>
      </c>
      <c r="F122" s="417">
        <v>0</v>
      </c>
      <c r="G122" s="418">
        <v>0</v>
      </c>
      <c r="H122" s="420">
        <v>0</v>
      </c>
      <c r="I122" s="417">
        <v>0</v>
      </c>
      <c r="J122" s="418">
        <v>0</v>
      </c>
      <c r="K122" s="428" t="s">
        <v>283</v>
      </c>
    </row>
    <row r="123" spans="1:11" ht="14.4" customHeight="1" thickBot="1" x14ac:dyDescent="0.35">
      <c r="A123" s="439" t="s">
        <v>398</v>
      </c>
      <c r="B123" s="417">
        <v>0</v>
      </c>
      <c r="C123" s="417">
        <v>175.20767000000001</v>
      </c>
      <c r="D123" s="418">
        <v>175.20767000000001</v>
      </c>
      <c r="E123" s="427" t="s">
        <v>283</v>
      </c>
      <c r="F123" s="417">
        <v>0</v>
      </c>
      <c r="G123" s="418">
        <v>0</v>
      </c>
      <c r="H123" s="420">
        <v>2.1638899999999999</v>
      </c>
      <c r="I123" s="417">
        <v>11.7807</v>
      </c>
      <c r="J123" s="418">
        <v>11.7807</v>
      </c>
      <c r="K123" s="428" t="s">
        <v>283</v>
      </c>
    </row>
    <row r="124" spans="1:11" ht="14.4" customHeight="1" thickBot="1" x14ac:dyDescent="0.35">
      <c r="A124" s="436" t="s">
        <v>399</v>
      </c>
      <c r="B124" s="417">
        <v>50.010758388710002</v>
      </c>
      <c r="C124" s="417">
        <v>27.052700000000002</v>
      </c>
      <c r="D124" s="418">
        <v>-22.95805838871</v>
      </c>
      <c r="E124" s="419">
        <v>0.54093760765800003</v>
      </c>
      <c r="F124" s="417">
        <v>21.063352744088998</v>
      </c>
      <c r="G124" s="418">
        <v>8.7763969767039995</v>
      </c>
      <c r="H124" s="420">
        <v>6.0519400000000001</v>
      </c>
      <c r="I124" s="417">
        <v>26.011189999999999</v>
      </c>
      <c r="J124" s="418">
        <v>17.234793023295001</v>
      </c>
      <c r="K124" s="421">
        <v>1.234902644228</v>
      </c>
    </row>
    <row r="125" spans="1:11" ht="14.4" customHeight="1" thickBot="1" x14ac:dyDescent="0.35">
      <c r="A125" s="442" t="s">
        <v>400</v>
      </c>
      <c r="B125" s="422">
        <v>50.010758388710002</v>
      </c>
      <c r="C125" s="422">
        <v>27.052700000000002</v>
      </c>
      <c r="D125" s="423">
        <v>-22.95805838871</v>
      </c>
      <c r="E125" s="429">
        <v>0.54093760765800003</v>
      </c>
      <c r="F125" s="422">
        <v>21.063352744088998</v>
      </c>
      <c r="G125" s="423">
        <v>8.7763969767039995</v>
      </c>
      <c r="H125" s="425">
        <v>6.0519400000000001</v>
      </c>
      <c r="I125" s="422">
        <v>26.011189999999999</v>
      </c>
      <c r="J125" s="423">
        <v>17.234793023295001</v>
      </c>
      <c r="K125" s="430">
        <v>1.234902644228</v>
      </c>
    </row>
    <row r="126" spans="1:11" ht="14.4" customHeight="1" thickBot="1" x14ac:dyDescent="0.35">
      <c r="A126" s="438" t="s">
        <v>401</v>
      </c>
      <c r="B126" s="422">
        <v>0</v>
      </c>
      <c r="C126" s="422">
        <v>-3.841E-2</v>
      </c>
      <c r="D126" s="423">
        <v>-3.841E-2</v>
      </c>
      <c r="E126" s="424" t="s">
        <v>283</v>
      </c>
      <c r="F126" s="422">
        <v>0</v>
      </c>
      <c r="G126" s="423">
        <v>0</v>
      </c>
      <c r="H126" s="425">
        <v>3.8E-3</v>
      </c>
      <c r="I126" s="422">
        <v>1.8069999999999999E-2</v>
      </c>
      <c r="J126" s="423">
        <v>1.8069999999999999E-2</v>
      </c>
      <c r="K126" s="426" t="s">
        <v>283</v>
      </c>
    </row>
    <row r="127" spans="1:11" ht="14.4" customHeight="1" thickBot="1" x14ac:dyDescent="0.35">
      <c r="A127" s="439" t="s">
        <v>402</v>
      </c>
      <c r="B127" s="417">
        <v>0</v>
      </c>
      <c r="C127" s="417">
        <v>-3.841E-2</v>
      </c>
      <c r="D127" s="418">
        <v>-3.841E-2</v>
      </c>
      <c r="E127" s="427" t="s">
        <v>283</v>
      </c>
      <c r="F127" s="417">
        <v>0</v>
      </c>
      <c r="G127" s="418">
        <v>0</v>
      </c>
      <c r="H127" s="420">
        <v>3.8E-3</v>
      </c>
      <c r="I127" s="417">
        <v>1.8069999999999999E-2</v>
      </c>
      <c r="J127" s="418">
        <v>1.8069999999999999E-2</v>
      </c>
      <c r="K127" s="428" t="s">
        <v>283</v>
      </c>
    </row>
    <row r="128" spans="1:11" ht="14.4" customHeight="1" thickBot="1" x14ac:dyDescent="0.35">
      <c r="A128" s="438" t="s">
        <v>403</v>
      </c>
      <c r="B128" s="422">
        <v>50.010758388710002</v>
      </c>
      <c r="C128" s="422">
        <v>27.09111</v>
      </c>
      <c r="D128" s="423">
        <v>-22.919648388710002</v>
      </c>
      <c r="E128" s="429">
        <v>0.54170564240200003</v>
      </c>
      <c r="F128" s="422">
        <v>21.063352744088998</v>
      </c>
      <c r="G128" s="423">
        <v>8.7763969767039995</v>
      </c>
      <c r="H128" s="425">
        <v>5.5650000000000004</v>
      </c>
      <c r="I128" s="422">
        <v>25.509979999999999</v>
      </c>
      <c r="J128" s="423">
        <v>16.733583023295001</v>
      </c>
      <c r="K128" s="430">
        <v>1.211107287141</v>
      </c>
    </row>
    <row r="129" spans="1:11" ht="14.4" customHeight="1" thickBot="1" x14ac:dyDescent="0.35">
      <c r="A129" s="439" t="s">
        <v>404</v>
      </c>
      <c r="B129" s="417">
        <v>0</v>
      </c>
      <c r="C129" s="417">
        <v>0.129</v>
      </c>
      <c r="D129" s="418">
        <v>0.129</v>
      </c>
      <c r="E129" s="427" t="s">
        <v>283</v>
      </c>
      <c r="F129" s="417">
        <v>5.9774860704000003E-2</v>
      </c>
      <c r="G129" s="418">
        <v>2.4906191960000001E-2</v>
      </c>
      <c r="H129" s="420">
        <v>1.4999999999999999E-2</v>
      </c>
      <c r="I129" s="417">
        <v>1.7000000000000001E-2</v>
      </c>
      <c r="J129" s="418">
        <v>-7.9061919599999995E-3</v>
      </c>
      <c r="K129" s="421">
        <v>0.28440049545399998</v>
      </c>
    </row>
    <row r="130" spans="1:11" ht="14.4" customHeight="1" thickBot="1" x14ac:dyDescent="0.35">
      <c r="A130" s="439" t="s">
        <v>405</v>
      </c>
      <c r="B130" s="417">
        <v>48.819536412159998</v>
      </c>
      <c r="C130" s="417">
        <v>26.9</v>
      </c>
      <c r="D130" s="418">
        <v>-21.919536412159999</v>
      </c>
      <c r="E130" s="419">
        <v>0.55100891931600005</v>
      </c>
      <c r="F130" s="417">
        <v>21</v>
      </c>
      <c r="G130" s="418">
        <v>8.75</v>
      </c>
      <c r="H130" s="420">
        <v>5.55</v>
      </c>
      <c r="I130" s="417">
        <v>16.649999999999999</v>
      </c>
      <c r="J130" s="418">
        <v>7.9</v>
      </c>
      <c r="K130" s="421">
        <v>0.79285714285700004</v>
      </c>
    </row>
    <row r="131" spans="1:11" ht="14.4" customHeight="1" thickBot="1" x14ac:dyDescent="0.35">
      <c r="A131" s="439" t="s">
        <v>406</v>
      </c>
      <c r="B131" s="417">
        <v>0</v>
      </c>
      <c r="C131" s="417">
        <v>4.1099999999999999E-3</v>
      </c>
      <c r="D131" s="418">
        <v>4.1099999999999999E-3</v>
      </c>
      <c r="E131" s="427" t="s">
        <v>289</v>
      </c>
      <c r="F131" s="417">
        <v>3.5778833850000002E-3</v>
      </c>
      <c r="G131" s="418">
        <v>1.4907847440000001E-3</v>
      </c>
      <c r="H131" s="420">
        <v>0</v>
      </c>
      <c r="I131" s="417">
        <v>0</v>
      </c>
      <c r="J131" s="418">
        <v>-1.4907847440000001E-3</v>
      </c>
      <c r="K131" s="421">
        <v>0</v>
      </c>
    </row>
    <row r="132" spans="1:11" ht="14.4" customHeight="1" thickBot="1" x14ac:dyDescent="0.35">
      <c r="A132" s="439" t="s">
        <v>407</v>
      </c>
      <c r="B132" s="417">
        <v>0</v>
      </c>
      <c r="C132" s="417">
        <v>5.8000000000000003E-2</v>
      </c>
      <c r="D132" s="418">
        <v>5.8000000000000003E-2</v>
      </c>
      <c r="E132" s="427" t="s">
        <v>289</v>
      </c>
      <c r="F132" s="417">
        <v>0</v>
      </c>
      <c r="G132" s="418">
        <v>0</v>
      </c>
      <c r="H132" s="420">
        <v>0</v>
      </c>
      <c r="I132" s="417">
        <v>0</v>
      </c>
      <c r="J132" s="418">
        <v>0</v>
      </c>
      <c r="K132" s="421">
        <v>0</v>
      </c>
    </row>
    <row r="133" spans="1:11" ht="14.4" customHeight="1" thickBot="1" x14ac:dyDescent="0.35">
      <c r="A133" s="439" t="s">
        <v>408</v>
      </c>
      <c r="B133" s="417">
        <v>1.1912219765500001</v>
      </c>
      <c r="C133" s="417">
        <v>0</v>
      </c>
      <c r="D133" s="418">
        <v>-1.1912219765500001</v>
      </c>
      <c r="E133" s="419">
        <v>0</v>
      </c>
      <c r="F133" s="417">
        <v>0</v>
      </c>
      <c r="G133" s="418">
        <v>0</v>
      </c>
      <c r="H133" s="420">
        <v>0</v>
      </c>
      <c r="I133" s="417">
        <v>8.8429800000000007</v>
      </c>
      <c r="J133" s="418">
        <v>8.8429800000000007</v>
      </c>
      <c r="K133" s="428" t="s">
        <v>289</v>
      </c>
    </row>
    <row r="134" spans="1:11" ht="14.4" customHeight="1" thickBot="1" x14ac:dyDescent="0.35">
      <c r="A134" s="438" t="s">
        <v>409</v>
      </c>
      <c r="B134" s="422">
        <v>0</v>
      </c>
      <c r="C134" s="422">
        <v>0</v>
      </c>
      <c r="D134" s="423">
        <v>0</v>
      </c>
      <c r="E134" s="429">
        <v>1</v>
      </c>
      <c r="F134" s="422">
        <v>0</v>
      </c>
      <c r="G134" s="423">
        <v>0</v>
      </c>
      <c r="H134" s="425">
        <v>0.48314000000000001</v>
      </c>
      <c r="I134" s="422">
        <v>0.48314000000000001</v>
      </c>
      <c r="J134" s="423">
        <v>0.48314000000000001</v>
      </c>
      <c r="K134" s="426" t="s">
        <v>289</v>
      </c>
    </row>
    <row r="135" spans="1:11" ht="14.4" customHeight="1" thickBot="1" x14ac:dyDescent="0.35">
      <c r="A135" s="439" t="s">
        <v>410</v>
      </c>
      <c r="B135" s="417">
        <v>0</v>
      </c>
      <c r="C135" s="417">
        <v>0</v>
      </c>
      <c r="D135" s="418">
        <v>0</v>
      </c>
      <c r="E135" s="419">
        <v>1</v>
      </c>
      <c r="F135" s="417">
        <v>0</v>
      </c>
      <c r="G135" s="418">
        <v>0</v>
      </c>
      <c r="H135" s="420">
        <v>0.48314000000000001</v>
      </c>
      <c r="I135" s="417">
        <v>0.48314000000000001</v>
      </c>
      <c r="J135" s="418">
        <v>0.48314000000000001</v>
      </c>
      <c r="K135" s="428" t="s">
        <v>289</v>
      </c>
    </row>
    <row r="136" spans="1:11" ht="14.4" customHeight="1" thickBot="1" x14ac:dyDescent="0.35">
      <c r="A136" s="435" t="s">
        <v>411</v>
      </c>
      <c r="B136" s="417">
        <v>1321.0015593989201</v>
      </c>
      <c r="C136" s="417">
        <v>1316.13417</v>
      </c>
      <c r="D136" s="418">
        <v>-4.8673893989219996</v>
      </c>
      <c r="E136" s="419">
        <v>0.99631537952000004</v>
      </c>
      <c r="F136" s="417">
        <v>0</v>
      </c>
      <c r="G136" s="418">
        <v>0</v>
      </c>
      <c r="H136" s="420">
        <v>86.615210000000005</v>
      </c>
      <c r="I136" s="417">
        <v>489.07489000000101</v>
      </c>
      <c r="J136" s="418">
        <v>489.07489000000101</v>
      </c>
      <c r="K136" s="428" t="s">
        <v>283</v>
      </c>
    </row>
    <row r="137" spans="1:11" ht="14.4" customHeight="1" thickBot="1" x14ac:dyDescent="0.35">
      <c r="A137" s="440" t="s">
        <v>412</v>
      </c>
      <c r="B137" s="422">
        <v>1321.0015593989201</v>
      </c>
      <c r="C137" s="422">
        <v>1316.13417</v>
      </c>
      <c r="D137" s="423">
        <v>-4.8673893989219996</v>
      </c>
      <c r="E137" s="429">
        <v>0.99631537952000004</v>
      </c>
      <c r="F137" s="422">
        <v>0</v>
      </c>
      <c r="G137" s="423">
        <v>0</v>
      </c>
      <c r="H137" s="425">
        <v>86.615210000000005</v>
      </c>
      <c r="I137" s="422">
        <v>489.07489000000101</v>
      </c>
      <c r="J137" s="423">
        <v>489.07489000000101</v>
      </c>
      <c r="K137" s="426" t="s">
        <v>283</v>
      </c>
    </row>
    <row r="138" spans="1:11" ht="14.4" customHeight="1" thickBot="1" x14ac:dyDescent="0.35">
      <c r="A138" s="442" t="s">
        <v>54</v>
      </c>
      <c r="B138" s="422">
        <v>1321.0015593989201</v>
      </c>
      <c r="C138" s="422">
        <v>1316.13417</v>
      </c>
      <c r="D138" s="423">
        <v>-4.8673893989219996</v>
      </c>
      <c r="E138" s="429">
        <v>0.99631537952000004</v>
      </c>
      <c r="F138" s="422">
        <v>0</v>
      </c>
      <c r="G138" s="423">
        <v>0</v>
      </c>
      <c r="H138" s="425">
        <v>86.615210000000005</v>
      </c>
      <c r="I138" s="422">
        <v>489.07489000000101</v>
      </c>
      <c r="J138" s="423">
        <v>489.07489000000101</v>
      </c>
      <c r="K138" s="426" t="s">
        <v>283</v>
      </c>
    </row>
    <row r="139" spans="1:11" ht="14.4" customHeight="1" thickBot="1" x14ac:dyDescent="0.35">
      <c r="A139" s="438" t="s">
        <v>413</v>
      </c>
      <c r="B139" s="422">
        <v>17</v>
      </c>
      <c r="C139" s="422">
        <v>25.74</v>
      </c>
      <c r="D139" s="423">
        <v>8.74</v>
      </c>
      <c r="E139" s="429">
        <v>1.514117647058</v>
      </c>
      <c r="F139" s="422">
        <v>0</v>
      </c>
      <c r="G139" s="423">
        <v>0</v>
      </c>
      <c r="H139" s="425">
        <v>2.7160000000000002</v>
      </c>
      <c r="I139" s="422">
        <v>13.581</v>
      </c>
      <c r="J139" s="423">
        <v>13.581</v>
      </c>
      <c r="K139" s="426" t="s">
        <v>283</v>
      </c>
    </row>
    <row r="140" spans="1:11" ht="14.4" customHeight="1" thickBot="1" x14ac:dyDescent="0.35">
      <c r="A140" s="439" t="s">
        <v>414</v>
      </c>
      <c r="B140" s="417">
        <v>17</v>
      </c>
      <c r="C140" s="417">
        <v>25.74</v>
      </c>
      <c r="D140" s="418">
        <v>8.74</v>
      </c>
      <c r="E140" s="419">
        <v>1.514117647058</v>
      </c>
      <c r="F140" s="417">
        <v>0</v>
      </c>
      <c r="G140" s="418">
        <v>0</v>
      </c>
      <c r="H140" s="420">
        <v>2.7160000000000002</v>
      </c>
      <c r="I140" s="417">
        <v>13.581</v>
      </c>
      <c r="J140" s="418">
        <v>13.581</v>
      </c>
      <c r="K140" s="428" t="s">
        <v>283</v>
      </c>
    </row>
    <row r="141" spans="1:11" ht="14.4" customHeight="1" thickBot="1" x14ac:dyDescent="0.35">
      <c r="A141" s="438" t="s">
        <v>415</v>
      </c>
      <c r="B141" s="422">
        <v>11.001559398922</v>
      </c>
      <c r="C141" s="422">
        <v>8.2559000000000005</v>
      </c>
      <c r="D141" s="423">
        <v>-2.7456593989220002</v>
      </c>
      <c r="E141" s="429">
        <v>0.75042998002700001</v>
      </c>
      <c r="F141" s="422">
        <v>0</v>
      </c>
      <c r="G141" s="423">
        <v>0</v>
      </c>
      <c r="H141" s="425">
        <v>0.90551999999999999</v>
      </c>
      <c r="I141" s="422">
        <v>5.9895199999999997</v>
      </c>
      <c r="J141" s="423">
        <v>5.9895199999999997</v>
      </c>
      <c r="K141" s="426" t="s">
        <v>283</v>
      </c>
    </row>
    <row r="142" spans="1:11" ht="14.4" customHeight="1" thickBot="1" x14ac:dyDescent="0.35">
      <c r="A142" s="439" t="s">
        <v>416</v>
      </c>
      <c r="B142" s="417">
        <v>11.001559398922</v>
      </c>
      <c r="C142" s="417">
        <v>8.2559000000000005</v>
      </c>
      <c r="D142" s="418">
        <v>-2.7456593989220002</v>
      </c>
      <c r="E142" s="419">
        <v>0.75042998002700001</v>
      </c>
      <c r="F142" s="417">
        <v>0</v>
      </c>
      <c r="G142" s="418">
        <v>0</v>
      </c>
      <c r="H142" s="420">
        <v>0.90551999999999999</v>
      </c>
      <c r="I142" s="417">
        <v>5.9895199999999997</v>
      </c>
      <c r="J142" s="418">
        <v>5.9895199999999997</v>
      </c>
      <c r="K142" s="428" t="s">
        <v>283</v>
      </c>
    </row>
    <row r="143" spans="1:11" ht="14.4" customHeight="1" thickBot="1" x14ac:dyDescent="0.35">
      <c r="A143" s="438" t="s">
        <v>417</v>
      </c>
      <c r="B143" s="422">
        <v>39</v>
      </c>
      <c r="C143" s="422">
        <v>29.834019999999999</v>
      </c>
      <c r="D143" s="423">
        <v>-9.1659799999989993</v>
      </c>
      <c r="E143" s="429">
        <v>0.76497487179400003</v>
      </c>
      <c r="F143" s="422">
        <v>0</v>
      </c>
      <c r="G143" s="423">
        <v>0</v>
      </c>
      <c r="H143" s="425">
        <v>2.7334000000000001</v>
      </c>
      <c r="I143" s="422">
        <v>13.47588</v>
      </c>
      <c r="J143" s="423">
        <v>13.47588</v>
      </c>
      <c r="K143" s="426" t="s">
        <v>283</v>
      </c>
    </row>
    <row r="144" spans="1:11" ht="14.4" customHeight="1" thickBot="1" x14ac:dyDescent="0.35">
      <c r="A144" s="439" t="s">
        <v>418</v>
      </c>
      <c r="B144" s="417">
        <v>39</v>
      </c>
      <c r="C144" s="417">
        <v>29.834019999999999</v>
      </c>
      <c r="D144" s="418">
        <v>-9.1659799999989993</v>
      </c>
      <c r="E144" s="419">
        <v>0.76497487179400003</v>
      </c>
      <c r="F144" s="417">
        <v>0</v>
      </c>
      <c r="G144" s="418">
        <v>0</v>
      </c>
      <c r="H144" s="420">
        <v>2.7334000000000001</v>
      </c>
      <c r="I144" s="417">
        <v>13.47588</v>
      </c>
      <c r="J144" s="418">
        <v>13.47588</v>
      </c>
      <c r="K144" s="428" t="s">
        <v>283</v>
      </c>
    </row>
    <row r="145" spans="1:11" ht="14.4" customHeight="1" thickBot="1" x14ac:dyDescent="0.35">
      <c r="A145" s="438" t="s">
        <v>419</v>
      </c>
      <c r="B145" s="422">
        <v>0</v>
      </c>
      <c r="C145" s="422">
        <v>1.034</v>
      </c>
      <c r="D145" s="423">
        <v>1.034</v>
      </c>
      <c r="E145" s="424" t="s">
        <v>289</v>
      </c>
      <c r="F145" s="422">
        <v>0</v>
      </c>
      <c r="G145" s="423">
        <v>0</v>
      </c>
      <c r="H145" s="425">
        <v>0.156</v>
      </c>
      <c r="I145" s="422">
        <v>0.65800000000000003</v>
      </c>
      <c r="J145" s="423">
        <v>0.65800000000000003</v>
      </c>
      <c r="K145" s="426" t="s">
        <v>283</v>
      </c>
    </row>
    <row r="146" spans="1:11" ht="14.4" customHeight="1" thickBot="1" x14ac:dyDescent="0.35">
      <c r="A146" s="439" t="s">
        <v>420</v>
      </c>
      <c r="B146" s="417">
        <v>0</v>
      </c>
      <c r="C146" s="417">
        <v>1.034</v>
      </c>
      <c r="D146" s="418">
        <v>1.034</v>
      </c>
      <c r="E146" s="427" t="s">
        <v>289</v>
      </c>
      <c r="F146" s="417">
        <v>0</v>
      </c>
      <c r="G146" s="418">
        <v>0</v>
      </c>
      <c r="H146" s="420">
        <v>0.156</v>
      </c>
      <c r="I146" s="417">
        <v>0.65800000000000003</v>
      </c>
      <c r="J146" s="418">
        <v>0.65800000000000003</v>
      </c>
      <c r="K146" s="428" t="s">
        <v>283</v>
      </c>
    </row>
    <row r="147" spans="1:11" ht="14.4" customHeight="1" thickBot="1" x14ac:dyDescent="0.35">
      <c r="A147" s="438" t="s">
        <v>421</v>
      </c>
      <c r="B147" s="422">
        <v>489</v>
      </c>
      <c r="C147" s="422">
        <v>430.84708000000001</v>
      </c>
      <c r="D147" s="423">
        <v>-58.152920000000002</v>
      </c>
      <c r="E147" s="429">
        <v>0.88107787320999997</v>
      </c>
      <c r="F147" s="422">
        <v>0</v>
      </c>
      <c r="G147" s="423">
        <v>0</v>
      </c>
      <c r="H147" s="425">
        <v>21.802150000000001</v>
      </c>
      <c r="I147" s="422">
        <v>128.71242000000001</v>
      </c>
      <c r="J147" s="423">
        <v>128.71242000000001</v>
      </c>
      <c r="K147" s="426" t="s">
        <v>283</v>
      </c>
    </row>
    <row r="148" spans="1:11" ht="14.4" customHeight="1" thickBot="1" x14ac:dyDescent="0.35">
      <c r="A148" s="439" t="s">
        <v>422</v>
      </c>
      <c r="B148" s="417">
        <v>483</v>
      </c>
      <c r="C148" s="417">
        <v>424.17072999999999</v>
      </c>
      <c r="D148" s="418">
        <v>-58.829270000000001</v>
      </c>
      <c r="E148" s="419">
        <v>0.87820026915100002</v>
      </c>
      <c r="F148" s="417">
        <v>0</v>
      </c>
      <c r="G148" s="418">
        <v>0</v>
      </c>
      <c r="H148" s="420">
        <v>21.802150000000001</v>
      </c>
      <c r="I148" s="417">
        <v>128.71242000000001</v>
      </c>
      <c r="J148" s="418">
        <v>128.71242000000001</v>
      </c>
      <c r="K148" s="428" t="s">
        <v>283</v>
      </c>
    </row>
    <row r="149" spans="1:11" ht="14.4" customHeight="1" thickBot="1" x14ac:dyDescent="0.35">
      <c r="A149" s="439" t="s">
        <v>423</v>
      </c>
      <c r="B149" s="417">
        <v>6</v>
      </c>
      <c r="C149" s="417">
        <v>6.6763500000000002</v>
      </c>
      <c r="D149" s="418">
        <v>0.67635000000000001</v>
      </c>
      <c r="E149" s="419">
        <v>1.112725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283</v>
      </c>
    </row>
    <row r="150" spans="1:11" ht="14.4" customHeight="1" thickBot="1" x14ac:dyDescent="0.35">
      <c r="A150" s="438" t="s">
        <v>424</v>
      </c>
      <c r="B150" s="422">
        <v>0</v>
      </c>
      <c r="C150" s="422">
        <v>2.5289999999999999</v>
      </c>
      <c r="D150" s="423">
        <v>2.5289999999999999</v>
      </c>
      <c r="E150" s="424" t="s">
        <v>289</v>
      </c>
      <c r="F150" s="422">
        <v>0</v>
      </c>
      <c r="G150" s="423">
        <v>0</v>
      </c>
      <c r="H150" s="425">
        <v>1.8773299999999999</v>
      </c>
      <c r="I150" s="422">
        <v>1.8773299999999999</v>
      </c>
      <c r="J150" s="423">
        <v>1.8773299999999999</v>
      </c>
      <c r="K150" s="426" t="s">
        <v>283</v>
      </c>
    </row>
    <row r="151" spans="1:11" ht="14.4" customHeight="1" thickBot="1" x14ac:dyDescent="0.35">
      <c r="A151" s="439" t="s">
        <v>425</v>
      </c>
      <c r="B151" s="417">
        <v>0</v>
      </c>
      <c r="C151" s="417">
        <v>2.5289999999999999</v>
      </c>
      <c r="D151" s="418">
        <v>2.5289999999999999</v>
      </c>
      <c r="E151" s="427" t="s">
        <v>289</v>
      </c>
      <c r="F151" s="417">
        <v>0</v>
      </c>
      <c r="G151" s="418">
        <v>0</v>
      </c>
      <c r="H151" s="420">
        <v>1.8773299999999999</v>
      </c>
      <c r="I151" s="417">
        <v>1.8773299999999999</v>
      </c>
      <c r="J151" s="418">
        <v>1.8773299999999999</v>
      </c>
      <c r="K151" s="428" t="s">
        <v>283</v>
      </c>
    </row>
    <row r="152" spans="1:11" ht="14.4" customHeight="1" thickBot="1" x14ac:dyDescent="0.35">
      <c r="A152" s="438" t="s">
        <v>426</v>
      </c>
      <c r="B152" s="422">
        <v>765</v>
      </c>
      <c r="C152" s="422">
        <v>817.89417000000003</v>
      </c>
      <c r="D152" s="423">
        <v>52.894170000000003</v>
      </c>
      <c r="E152" s="429">
        <v>1.069142705882</v>
      </c>
      <c r="F152" s="422">
        <v>0</v>
      </c>
      <c r="G152" s="423">
        <v>0</v>
      </c>
      <c r="H152" s="425">
        <v>56.424810000000001</v>
      </c>
      <c r="I152" s="422">
        <v>324.780740000001</v>
      </c>
      <c r="J152" s="423">
        <v>324.780740000001</v>
      </c>
      <c r="K152" s="426" t="s">
        <v>283</v>
      </c>
    </row>
    <row r="153" spans="1:11" ht="14.4" customHeight="1" thickBot="1" x14ac:dyDescent="0.35">
      <c r="A153" s="439" t="s">
        <v>427</v>
      </c>
      <c r="B153" s="417">
        <v>765</v>
      </c>
      <c r="C153" s="417">
        <v>817.89417000000003</v>
      </c>
      <c r="D153" s="418">
        <v>52.894170000000003</v>
      </c>
      <c r="E153" s="419">
        <v>1.069142705882</v>
      </c>
      <c r="F153" s="417">
        <v>0</v>
      </c>
      <c r="G153" s="418">
        <v>0</v>
      </c>
      <c r="H153" s="420">
        <v>56.424810000000001</v>
      </c>
      <c r="I153" s="417">
        <v>324.780740000001</v>
      </c>
      <c r="J153" s="418">
        <v>324.780740000001</v>
      </c>
      <c r="K153" s="428" t="s">
        <v>283</v>
      </c>
    </row>
    <row r="154" spans="1:11" ht="14.4" customHeight="1" thickBot="1" x14ac:dyDescent="0.35">
      <c r="A154" s="443" t="s">
        <v>428</v>
      </c>
      <c r="B154" s="422">
        <v>0</v>
      </c>
      <c r="C154" s="422">
        <v>0.46333000000000002</v>
      </c>
      <c r="D154" s="423">
        <v>0.46333000000000002</v>
      </c>
      <c r="E154" s="424" t="s">
        <v>289</v>
      </c>
      <c r="F154" s="422">
        <v>0</v>
      </c>
      <c r="G154" s="423">
        <v>0</v>
      </c>
      <c r="H154" s="425">
        <v>1.8773299999999999</v>
      </c>
      <c r="I154" s="422">
        <v>1.8773299999999999</v>
      </c>
      <c r="J154" s="423">
        <v>1.8773299999999999</v>
      </c>
      <c r="K154" s="426" t="s">
        <v>283</v>
      </c>
    </row>
    <row r="155" spans="1:11" ht="14.4" customHeight="1" thickBot="1" x14ac:dyDescent="0.35">
      <c r="A155" s="440" t="s">
        <v>429</v>
      </c>
      <c r="B155" s="422">
        <v>0</v>
      </c>
      <c r="C155" s="422">
        <v>0.46333000000000002</v>
      </c>
      <c r="D155" s="423">
        <v>0.46333000000000002</v>
      </c>
      <c r="E155" s="424" t="s">
        <v>289</v>
      </c>
      <c r="F155" s="422">
        <v>0</v>
      </c>
      <c r="G155" s="423">
        <v>0</v>
      </c>
      <c r="H155" s="425">
        <v>1.8773299999999999</v>
      </c>
      <c r="I155" s="422">
        <v>1.8773299999999999</v>
      </c>
      <c r="J155" s="423">
        <v>1.8773299999999999</v>
      </c>
      <c r="K155" s="426" t="s">
        <v>283</v>
      </c>
    </row>
    <row r="156" spans="1:11" ht="14.4" customHeight="1" thickBot="1" x14ac:dyDescent="0.35">
      <c r="A156" s="442" t="s">
        <v>430</v>
      </c>
      <c r="B156" s="422">
        <v>0</v>
      </c>
      <c r="C156" s="422">
        <v>0.46333000000000002</v>
      </c>
      <c r="D156" s="423">
        <v>0.46333000000000002</v>
      </c>
      <c r="E156" s="424" t="s">
        <v>289</v>
      </c>
      <c r="F156" s="422">
        <v>0</v>
      </c>
      <c r="G156" s="423">
        <v>0</v>
      </c>
      <c r="H156" s="425">
        <v>1.8773299999999999</v>
      </c>
      <c r="I156" s="422">
        <v>1.8773299999999999</v>
      </c>
      <c r="J156" s="423">
        <v>1.8773299999999999</v>
      </c>
      <c r="K156" s="426" t="s">
        <v>283</v>
      </c>
    </row>
    <row r="157" spans="1:11" ht="14.4" customHeight="1" thickBot="1" x14ac:dyDescent="0.35">
      <c r="A157" s="438" t="s">
        <v>431</v>
      </c>
      <c r="B157" s="422">
        <v>0</v>
      </c>
      <c r="C157" s="422">
        <v>0.46333000000000002</v>
      </c>
      <c r="D157" s="423">
        <v>0.46333000000000002</v>
      </c>
      <c r="E157" s="424" t="s">
        <v>289</v>
      </c>
      <c r="F157" s="422">
        <v>0</v>
      </c>
      <c r="G157" s="423">
        <v>0</v>
      </c>
      <c r="H157" s="425">
        <v>1.8773299999999999</v>
      </c>
      <c r="I157" s="422">
        <v>1.8773299999999999</v>
      </c>
      <c r="J157" s="423">
        <v>1.8773299999999999</v>
      </c>
      <c r="K157" s="426" t="s">
        <v>283</v>
      </c>
    </row>
    <row r="158" spans="1:11" ht="14.4" customHeight="1" thickBot="1" x14ac:dyDescent="0.35">
      <c r="A158" s="439" t="s">
        <v>432</v>
      </c>
      <c r="B158" s="417">
        <v>0</v>
      </c>
      <c r="C158" s="417">
        <v>0.40200000000000002</v>
      </c>
      <c r="D158" s="418">
        <v>0.40200000000000002</v>
      </c>
      <c r="E158" s="427" t="s">
        <v>289</v>
      </c>
      <c r="F158" s="417">
        <v>0</v>
      </c>
      <c r="G158" s="418">
        <v>0</v>
      </c>
      <c r="H158" s="420">
        <v>1.8773299999999999</v>
      </c>
      <c r="I158" s="417">
        <v>1.8773299999999999</v>
      </c>
      <c r="J158" s="418">
        <v>1.8773299999999999</v>
      </c>
      <c r="K158" s="428" t="s">
        <v>283</v>
      </c>
    </row>
    <row r="159" spans="1:11" ht="14.4" customHeight="1" thickBot="1" x14ac:dyDescent="0.35">
      <c r="A159" s="439" t="s">
        <v>433</v>
      </c>
      <c r="B159" s="417">
        <v>0</v>
      </c>
      <c r="C159" s="417">
        <v>6.1330000000000003E-2</v>
      </c>
      <c r="D159" s="418">
        <v>6.1330000000000003E-2</v>
      </c>
      <c r="E159" s="427" t="s">
        <v>289</v>
      </c>
      <c r="F159" s="417">
        <v>0</v>
      </c>
      <c r="G159" s="418">
        <v>0</v>
      </c>
      <c r="H159" s="420">
        <v>0</v>
      </c>
      <c r="I159" s="417">
        <v>0</v>
      </c>
      <c r="J159" s="418">
        <v>0</v>
      </c>
      <c r="K159" s="428" t="s">
        <v>283</v>
      </c>
    </row>
    <row r="160" spans="1:11" ht="14.4" customHeight="1" thickBot="1" x14ac:dyDescent="0.35">
      <c r="A160" s="444"/>
      <c r="B160" s="417">
        <v>-5177.1374471791396</v>
      </c>
      <c r="C160" s="417">
        <v>-4891.0793100000001</v>
      </c>
      <c r="D160" s="418">
        <v>286.05813717913401</v>
      </c>
      <c r="E160" s="419">
        <v>0.94474588706600005</v>
      </c>
      <c r="F160" s="417">
        <v>-3872.8520662106098</v>
      </c>
      <c r="G160" s="418">
        <v>-1613.68836092109</v>
      </c>
      <c r="H160" s="420">
        <v>-245.36472000000001</v>
      </c>
      <c r="I160" s="417">
        <v>-1753.57653</v>
      </c>
      <c r="J160" s="418">
        <v>-139.888169078917</v>
      </c>
      <c r="K160" s="421">
        <v>0.452786860954</v>
      </c>
    </row>
    <row r="161" spans="1:11" ht="14.4" customHeight="1" thickBot="1" x14ac:dyDescent="0.35">
      <c r="A161" s="445" t="s">
        <v>66</v>
      </c>
      <c r="B161" s="431">
        <v>-5177.1374471791396</v>
      </c>
      <c r="C161" s="431">
        <v>-4891.0793100000001</v>
      </c>
      <c r="D161" s="432">
        <v>286.05813717913401</v>
      </c>
      <c r="E161" s="433" t="s">
        <v>289</v>
      </c>
      <c r="F161" s="431">
        <v>-3872.8520662106098</v>
      </c>
      <c r="G161" s="432">
        <v>-1613.68836092109</v>
      </c>
      <c r="H161" s="431">
        <v>-245.36472000000001</v>
      </c>
      <c r="I161" s="431">
        <v>-1753.57653</v>
      </c>
      <c r="J161" s="432">
        <v>-139.888169078917</v>
      </c>
      <c r="K161" s="434">
        <v>0.452786860954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434</v>
      </c>
      <c r="B5" s="447" t="s">
        <v>435</v>
      </c>
      <c r="C5" s="448" t="s">
        <v>436</v>
      </c>
      <c r="D5" s="448" t="s">
        <v>436</v>
      </c>
      <c r="E5" s="448"/>
      <c r="F5" s="448" t="s">
        <v>436</v>
      </c>
      <c r="G5" s="448" t="s">
        <v>436</v>
      </c>
      <c r="H5" s="448" t="s">
        <v>436</v>
      </c>
      <c r="I5" s="449" t="s">
        <v>436</v>
      </c>
      <c r="J5" s="450" t="s">
        <v>69</v>
      </c>
    </row>
    <row r="6" spans="1:10" ht="14.4" customHeight="1" x14ac:dyDescent="0.3">
      <c r="A6" s="446" t="s">
        <v>434</v>
      </c>
      <c r="B6" s="447" t="s">
        <v>292</v>
      </c>
      <c r="C6" s="448">
        <v>290.998899999998</v>
      </c>
      <c r="D6" s="448">
        <v>246.69029</v>
      </c>
      <c r="E6" s="448"/>
      <c r="F6" s="448">
        <v>230.81267000000003</v>
      </c>
      <c r="G6" s="448">
        <v>278.58758013606541</v>
      </c>
      <c r="H6" s="448">
        <v>-47.774910136065387</v>
      </c>
      <c r="I6" s="449">
        <v>0.82851026555910512</v>
      </c>
      <c r="J6" s="450" t="s">
        <v>1</v>
      </c>
    </row>
    <row r="7" spans="1:10" ht="14.4" customHeight="1" x14ac:dyDescent="0.3">
      <c r="A7" s="446" t="s">
        <v>434</v>
      </c>
      <c r="B7" s="447" t="s">
        <v>293</v>
      </c>
      <c r="C7" s="448">
        <v>3.7470000000000003E-2</v>
      </c>
      <c r="D7" s="448">
        <v>0</v>
      </c>
      <c r="E7" s="448"/>
      <c r="F7" s="448" t="s">
        <v>436</v>
      </c>
      <c r="G7" s="448" t="s">
        <v>436</v>
      </c>
      <c r="H7" s="448" t="s">
        <v>436</v>
      </c>
      <c r="I7" s="449" t="s">
        <v>436</v>
      </c>
      <c r="J7" s="450" t="s">
        <v>1</v>
      </c>
    </row>
    <row r="8" spans="1:10" ht="14.4" customHeight="1" x14ac:dyDescent="0.3">
      <c r="A8" s="446" t="s">
        <v>434</v>
      </c>
      <c r="B8" s="447" t="s">
        <v>437</v>
      </c>
      <c r="C8" s="448">
        <v>0</v>
      </c>
      <c r="D8" s="448" t="s">
        <v>436</v>
      </c>
      <c r="E8" s="448"/>
      <c r="F8" s="448" t="s">
        <v>436</v>
      </c>
      <c r="G8" s="448" t="s">
        <v>436</v>
      </c>
      <c r="H8" s="448" t="s">
        <v>436</v>
      </c>
      <c r="I8" s="449" t="s">
        <v>436</v>
      </c>
      <c r="J8" s="450" t="s">
        <v>1</v>
      </c>
    </row>
    <row r="9" spans="1:10" ht="14.4" customHeight="1" x14ac:dyDescent="0.3">
      <c r="A9" s="446" t="s">
        <v>434</v>
      </c>
      <c r="B9" s="447" t="s">
        <v>438</v>
      </c>
      <c r="C9" s="448">
        <v>291.03636999999799</v>
      </c>
      <c r="D9" s="448">
        <v>246.69029</v>
      </c>
      <c r="E9" s="448"/>
      <c r="F9" s="448">
        <v>230.81267000000003</v>
      </c>
      <c r="G9" s="448">
        <v>278.58758013606541</v>
      </c>
      <c r="H9" s="448">
        <v>-47.774910136065387</v>
      </c>
      <c r="I9" s="449">
        <v>0.82851026555910512</v>
      </c>
      <c r="J9" s="450" t="s">
        <v>439</v>
      </c>
    </row>
    <row r="11" spans="1:10" ht="14.4" customHeight="1" x14ac:dyDescent="0.3">
      <c r="A11" s="446" t="s">
        <v>434</v>
      </c>
      <c r="B11" s="447" t="s">
        <v>435</v>
      </c>
      <c r="C11" s="448" t="s">
        <v>436</v>
      </c>
      <c r="D11" s="448" t="s">
        <v>436</v>
      </c>
      <c r="E11" s="448"/>
      <c r="F11" s="448" t="s">
        <v>436</v>
      </c>
      <c r="G11" s="448" t="s">
        <v>436</v>
      </c>
      <c r="H11" s="448" t="s">
        <v>436</v>
      </c>
      <c r="I11" s="449" t="s">
        <v>436</v>
      </c>
      <c r="J11" s="450" t="s">
        <v>69</v>
      </c>
    </row>
    <row r="12" spans="1:10" ht="14.4" customHeight="1" x14ac:dyDescent="0.3">
      <c r="A12" s="446" t="s">
        <v>440</v>
      </c>
      <c r="B12" s="447" t="s">
        <v>441</v>
      </c>
      <c r="C12" s="448" t="s">
        <v>436</v>
      </c>
      <c r="D12" s="448" t="s">
        <v>436</v>
      </c>
      <c r="E12" s="448"/>
      <c r="F12" s="448" t="s">
        <v>436</v>
      </c>
      <c r="G12" s="448" t="s">
        <v>436</v>
      </c>
      <c r="H12" s="448" t="s">
        <v>436</v>
      </c>
      <c r="I12" s="449" t="s">
        <v>436</v>
      </c>
      <c r="J12" s="450" t="s">
        <v>0</v>
      </c>
    </row>
    <row r="13" spans="1:10" ht="14.4" customHeight="1" x14ac:dyDescent="0.3">
      <c r="A13" s="446" t="s">
        <v>440</v>
      </c>
      <c r="B13" s="447" t="s">
        <v>292</v>
      </c>
      <c r="C13" s="448">
        <v>71.664249999999001</v>
      </c>
      <c r="D13" s="448">
        <v>49.855149999999995</v>
      </c>
      <c r="E13" s="448"/>
      <c r="F13" s="448">
        <v>49.715050000000005</v>
      </c>
      <c r="G13" s="448">
        <v>46.855736655585829</v>
      </c>
      <c r="H13" s="448">
        <v>2.8593133444141756</v>
      </c>
      <c r="I13" s="449">
        <v>1.0610237624782559</v>
      </c>
      <c r="J13" s="450" t="s">
        <v>1</v>
      </c>
    </row>
    <row r="14" spans="1:10" ht="14.4" customHeight="1" x14ac:dyDescent="0.3">
      <c r="A14" s="446" t="s">
        <v>440</v>
      </c>
      <c r="B14" s="447" t="s">
        <v>293</v>
      </c>
      <c r="C14" s="448">
        <v>3.7470000000000003E-2</v>
      </c>
      <c r="D14" s="448">
        <v>0</v>
      </c>
      <c r="E14" s="448"/>
      <c r="F14" s="448" t="s">
        <v>436</v>
      </c>
      <c r="G14" s="448" t="s">
        <v>436</v>
      </c>
      <c r="H14" s="448" t="s">
        <v>436</v>
      </c>
      <c r="I14" s="449" t="s">
        <v>436</v>
      </c>
      <c r="J14" s="450" t="s">
        <v>1</v>
      </c>
    </row>
    <row r="15" spans="1:10" ht="14.4" customHeight="1" x14ac:dyDescent="0.3">
      <c r="A15" s="446" t="s">
        <v>440</v>
      </c>
      <c r="B15" s="447" t="s">
        <v>437</v>
      </c>
      <c r="C15" s="448">
        <v>0</v>
      </c>
      <c r="D15" s="448" t="s">
        <v>436</v>
      </c>
      <c r="E15" s="448"/>
      <c r="F15" s="448" t="s">
        <v>436</v>
      </c>
      <c r="G15" s="448" t="s">
        <v>436</v>
      </c>
      <c r="H15" s="448" t="s">
        <v>436</v>
      </c>
      <c r="I15" s="449" t="s">
        <v>436</v>
      </c>
      <c r="J15" s="450" t="s">
        <v>1</v>
      </c>
    </row>
    <row r="16" spans="1:10" ht="14.4" customHeight="1" x14ac:dyDescent="0.3">
      <c r="A16" s="446" t="s">
        <v>440</v>
      </c>
      <c r="B16" s="447" t="s">
        <v>442</v>
      </c>
      <c r="C16" s="448">
        <v>71.701719999999</v>
      </c>
      <c r="D16" s="448">
        <v>49.855149999999995</v>
      </c>
      <c r="E16" s="448"/>
      <c r="F16" s="448">
        <v>49.715050000000005</v>
      </c>
      <c r="G16" s="448">
        <v>46.855736655585829</v>
      </c>
      <c r="H16" s="448">
        <v>2.8593133444141756</v>
      </c>
      <c r="I16" s="449">
        <v>1.0610237624782559</v>
      </c>
      <c r="J16" s="450" t="s">
        <v>443</v>
      </c>
    </row>
    <row r="17" spans="1:10" ht="14.4" customHeight="1" x14ac:dyDescent="0.3">
      <c r="A17" s="446" t="s">
        <v>436</v>
      </c>
      <c r="B17" s="447" t="s">
        <v>436</v>
      </c>
      <c r="C17" s="448" t="s">
        <v>436</v>
      </c>
      <c r="D17" s="448" t="s">
        <v>436</v>
      </c>
      <c r="E17" s="448"/>
      <c r="F17" s="448" t="s">
        <v>436</v>
      </c>
      <c r="G17" s="448" t="s">
        <v>436</v>
      </c>
      <c r="H17" s="448" t="s">
        <v>436</v>
      </c>
      <c r="I17" s="449" t="s">
        <v>436</v>
      </c>
      <c r="J17" s="450" t="s">
        <v>444</v>
      </c>
    </row>
    <row r="18" spans="1:10" ht="14.4" customHeight="1" x14ac:dyDescent="0.3">
      <c r="A18" s="446" t="s">
        <v>445</v>
      </c>
      <c r="B18" s="447" t="s">
        <v>446</v>
      </c>
      <c r="C18" s="448" t="s">
        <v>436</v>
      </c>
      <c r="D18" s="448" t="s">
        <v>436</v>
      </c>
      <c r="E18" s="448"/>
      <c r="F18" s="448" t="s">
        <v>436</v>
      </c>
      <c r="G18" s="448" t="s">
        <v>436</v>
      </c>
      <c r="H18" s="448" t="s">
        <v>436</v>
      </c>
      <c r="I18" s="449" t="s">
        <v>436</v>
      </c>
      <c r="J18" s="450" t="s">
        <v>0</v>
      </c>
    </row>
    <row r="19" spans="1:10" ht="14.4" customHeight="1" x14ac:dyDescent="0.3">
      <c r="A19" s="446" t="s">
        <v>445</v>
      </c>
      <c r="B19" s="447" t="s">
        <v>292</v>
      </c>
      <c r="C19" s="448">
        <v>219.33464999999899</v>
      </c>
      <c r="D19" s="448">
        <v>196.83514</v>
      </c>
      <c r="E19" s="448"/>
      <c r="F19" s="448">
        <v>181.09762000000001</v>
      </c>
      <c r="G19" s="448">
        <v>231.73184348047957</v>
      </c>
      <c r="H19" s="448">
        <v>-50.634223480479562</v>
      </c>
      <c r="I19" s="449">
        <v>0.78149648006945216</v>
      </c>
      <c r="J19" s="450" t="s">
        <v>1</v>
      </c>
    </row>
    <row r="20" spans="1:10" ht="14.4" customHeight="1" x14ac:dyDescent="0.3">
      <c r="A20" s="446" t="s">
        <v>445</v>
      </c>
      <c r="B20" s="447" t="s">
        <v>447</v>
      </c>
      <c r="C20" s="448">
        <v>219.33464999999899</v>
      </c>
      <c r="D20" s="448">
        <v>196.83514</v>
      </c>
      <c r="E20" s="448"/>
      <c r="F20" s="448">
        <v>181.09762000000001</v>
      </c>
      <c r="G20" s="448">
        <v>231.73184348047957</v>
      </c>
      <c r="H20" s="448">
        <v>-50.634223480479562</v>
      </c>
      <c r="I20" s="449">
        <v>0.78149648006945216</v>
      </c>
      <c r="J20" s="450" t="s">
        <v>443</v>
      </c>
    </row>
    <row r="21" spans="1:10" ht="14.4" customHeight="1" x14ac:dyDescent="0.3">
      <c r="A21" s="446" t="s">
        <v>436</v>
      </c>
      <c r="B21" s="447" t="s">
        <v>436</v>
      </c>
      <c r="C21" s="448" t="s">
        <v>436</v>
      </c>
      <c r="D21" s="448" t="s">
        <v>436</v>
      </c>
      <c r="E21" s="448"/>
      <c r="F21" s="448" t="s">
        <v>436</v>
      </c>
      <c r="G21" s="448" t="s">
        <v>436</v>
      </c>
      <c r="H21" s="448" t="s">
        <v>436</v>
      </c>
      <c r="I21" s="449" t="s">
        <v>436</v>
      </c>
      <c r="J21" s="450" t="s">
        <v>444</v>
      </c>
    </row>
    <row r="22" spans="1:10" ht="14.4" customHeight="1" x14ac:dyDescent="0.3">
      <c r="A22" s="446" t="s">
        <v>434</v>
      </c>
      <c r="B22" s="447" t="s">
        <v>438</v>
      </c>
      <c r="C22" s="448">
        <v>291.03636999999799</v>
      </c>
      <c r="D22" s="448">
        <v>246.69029</v>
      </c>
      <c r="E22" s="448"/>
      <c r="F22" s="448">
        <v>230.81267000000003</v>
      </c>
      <c r="G22" s="448">
        <v>278.58758013606541</v>
      </c>
      <c r="H22" s="448">
        <v>-47.774910136065387</v>
      </c>
      <c r="I22" s="449">
        <v>0.82851026555910512</v>
      </c>
      <c r="J22" s="450" t="s">
        <v>439</v>
      </c>
    </row>
  </sheetData>
  <mergeCells count="3">
    <mergeCell ref="F3:I3"/>
    <mergeCell ref="C4:D4"/>
    <mergeCell ref="A1:I1"/>
  </mergeCells>
  <conditionalFormatting sqref="F10 F23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2">
    <cfRule type="expression" dxfId="45" priority="5">
      <formula>$H11&gt;0</formula>
    </cfRule>
  </conditionalFormatting>
  <conditionalFormatting sqref="A11:A22">
    <cfRule type="expression" dxfId="44" priority="2">
      <formula>AND($J11&lt;&gt;"mezeraKL",$J11&lt;&gt;"")</formula>
    </cfRule>
  </conditionalFormatting>
  <conditionalFormatting sqref="I11:I22">
    <cfRule type="expression" dxfId="43" priority="6">
      <formula>$I11&gt;1</formula>
    </cfRule>
  </conditionalFormatting>
  <conditionalFormatting sqref="B11:B22">
    <cfRule type="expression" dxfId="42" priority="1">
      <formula>OR($J11="NS",$J11="SumaNS",$J11="Účet")</formula>
    </cfRule>
  </conditionalFormatting>
  <conditionalFormatting sqref="A11:D22 F11:I22">
    <cfRule type="expression" dxfId="41" priority="8">
      <formula>AND($J11&lt;&gt;"",$J11&lt;&gt;"mezeraKL")</formula>
    </cfRule>
  </conditionalFormatting>
  <conditionalFormatting sqref="B11:D22 F11:I22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303.66510740437195</v>
      </c>
      <c r="M3" s="98">
        <f>SUBTOTAL(9,M5:M1048576)</f>
        <v>760</v>
      </c>
      <c r="N3" s="99">
        <f>SUBTOTAL(9,N5:N1048576)</f>
        <v>230785.4816273227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434</v>
      </c>
      <c r="B5" s="459" t="s">
        <v>435</v>
      </c>
      <c r="C5" s="460" t="s">
        <v>440</v>
      </c>
      <c r="D5" s="461" t="s">
        <v>553</v>
      </c>
      <c r="E5" s="460" t="s">
        <v>448</v>
      </c>
      <c r="F5" s="461" t="s">
        <v>555</v>
      </c>
      <c r="G5" s="460" t="s">
        <v>449</v>
      </c>
      <c r="H5" s="460" t="s">
        <v>450</v>
      </c>
      <c r="I5" s="460" t="s">
        <v>450</v>
      </c>
      <c r="J5" s="460" t="s">
        <v>451</v>
      </c>
      <c r="K5" s="460" t="s">
        <v>452</v>
      </c>
      <c r="L5" s="462">
        <v>171.6</v>
      </c>
      <c r="M5" s="462">
        <v>61</v>
      </c>
      <c r="N5" s="463">
        <v>10467.6</v>
      </c>
    </row>
    <row r="6" spans="1:14" ht="14.4" customHeight="1" x14ac:dyDescent="0.3">
      <c r="A6" s="464" t="s">
        <v>434</v>
      </c>
      <c r="B6" s="465" t="s">
        <v>435</v>
      </c>
      <c r="C6" s="466" t="s">
        <v>440</v>
      </c>
      <c r="D6" s="467" t="s">
        <v>553</v>
      </c>
      <c r="E6" s="466" t="s">
        <v>448</v>
      </c>
      <c r="F6" s="467" t="s">
        <v>555</v>
      </c>
      <c r="G6" s="466" t="s">
        <v>449</v>
      </c>
      <c r="H6" s="466" t="s">
        <v>453</v>
      </c>
      <c r="I6" s="466" t="s">
        <v>454</v>
      </c>
      <c r="J6" s="466" t="s">
        <v>455</v>
      </c>
      <c r="K6" s="466" t="s">
        <v>456</v>
      </c>
      <c r="L6" s="468">
        <v>87.02977912637509</v>
      </c>
      <c r="M6" s="468">
        <v>1</v>
      </c>
      <c r="N6" s="469">
        <v>87.02977912637509</v>
      </c>
    </row>
    <row r="7" spans="1:14" ht="14.4" customHeight="1" x14ac:dyDescent="0.3">
      <c r="A7" s="464" t="s">
        <v>434</v>
      </c>
      <c r="B7" s="465" t="s">
        <v>435</v>
      </c>
      <c r="C7" s="466" t="s">
        <v>440</v>
      </c>
      <c r="D7" s="467" t="s">
        <v>553</v>
      </c>
      <c r="E7" s="466" t="s">
        <v>448</v>
      </c>
      <c r="F7" s="467" t="s">
        <v>555</v>
      </c>
      <c r="G7" s="466" t="s">
        <v>449</v>
      </c>
      <c r="H7" s="466" t="s">
        <v>457</v>
      </c>
      <c r="I7" s="466" t="s">
        <v>458</v>
      </c>
      <c r="J7" s="466" t="s">
        <v>459</v>
      </c>
      <c r="K7" s="466" t="s">
        <v>460</v>
      </c>
      <c r="L7" s="468">
        <v>97.330728711775151</v>
      </c>
      <c r="M7" s="468">
        <v>265</v>
      </c>
      <c r="N7" s="469">
        <v>25792.643108620414</v>
      </c>
    </row>
    <row r="8" spans="1:14" ht="14.4" customHeight="1" x14ac:dyDescent="0.3">
      <c r="A8" s="464" t="s">
        <v>434</v>
      </c>
      <c r="B8" s="465" t="s">
        <v>435</v>
      </c>
      <c r="C8" s="466" t="s">
        <v>440</v>
      </c>
      <c r="D8" s="467" t="s">
        <v>553</v>
      </c>
      <c r="E8" s="466" t="s">
        <v>448</v>
      </c>
      <c r="F8" s="467" t="s">
        <v>555</v>
      </c>
      <c r="G8" s="466" t="s">
        <v>449</v>
      </c>
      <c r="H8" s="466" t="s">
        <v>461</v>
      </c>
      <c r="I8" s="466" t="s">
        <v>462</v>
      </c>
      <c r="J8" s="466" t="s">
        <v>459</v>
      </c>
      <c r="K8" s="466" t="s">
        <v>463</v>
      </c>
      <c r="L8" s="468">
        <v>100.76</v>
      </c>
      <c r="M8" s="468">
        <v>2</v>
      </c>
      <c r="N8" s="469">
        <v>201.52</v>
      </c>
    </row>
    <row r="9" spans="1:14" ht="14.4" customHeight="1" x14ac:dyDescent="0.3">
      <c r="A9" s="464" t="s">
        <v>434</v>
      </c>
      <c r="B9" s="465" t="s">
        <v>435</v>
      </c>
      <c r="C9" s="466" t="s">
        <v>440</v>
      </c>
      <c r="D9" s="467" t="s">
        <v>553</v>
      </c>
      <c r="E9" s="466" t="s">
        <v>448</v>
      </c>
      <c r="F9" s="467" t="s">
        <v>555</v>
      </c>
      <c r="G9" s="466" t="s">
        <v>449</v>
      </c>
      <c r="H9" s="466" t="s">
        <v>464</v>
      </c>
      <c r="I9" s="466" t="s">
        <v>465</v>
      </c>
      <c r="J9" s="466" t="s">
        <v>466</v>
      </c>
      <c r="K9" s="466" t="s">
        <v>467</v>
      </c>
      <c r="L9" s="468">
        <v>57.729766591448389</v>
      </c>
      <c r="M9" s="468">
        <v>17</v>
      </c>
      <c r="N9" s="469">
        <v>981.40603205462264</v>
      </c>
    </row>
    <row r="10" spans="1:14" ht="14.4" customHeight="1" x14ac:dyDescent="0.3">
      <c r="A10" s="464" t="s">
        <v>434</v>
      </c>
      <c r="B10" s="465" t="s">
        <v>435</v>
      </c>
      <c r="C10" s="466" t="s">
        <v>440</v>
      </c>
      <c r="D10" s="467" t="s">
        <v>553</v>
      </c>
      <c r="E10" s="466" t="s">
        <v>448</v>
      </c>
      <c r="F10" s="467" t="s">
        <v>555</v>
      </c>
      <c r="G10" s="466" t="s">
        <v>449</v>
      </c>
      <c r="H10" s="466" t="s">
        <v>468</v>
      </c>
      <c r="I10" s="466" t="s">
        <v>468</v>
      </c>
      <c r="J10" s="466" t="s">
        <v>469</v>
      </c>
      <c r="K10" s="466" t="s">
        <v>470</v>
      </c>
      <c r="L10" s="468">
        <v>36.53</v>
      </c>
      <c r="M10" s="468">
        <v>6</v>
      </c>
      <c r="N10" s="469">
        <v>219.18</v>
      </c>
    </row>
    <row r="11" spans="1:14" ht="14.4" customHeight="1" x14ac:dyDescent="0.3">
      <c r="A11" s="464" t="s">
        <v>434</v>
      </c>
      <c r="B11" s="465" t="s">
        <v>435</v>
      </c>
      <c r="C11" s="466" t="s">
        <v>440</v>
      </c>
      <c r="D11" s="467" t="s">
        <v>553</v>
      </c>
      <c r="E11" s="466" t="s">
        <v>448</v>
      </c>
      <c r="F11" s="467" t="s">
        <v>555</v>
      </c>
      <c r="G11" s="466" t="s">
        <v>449</v>
      </c>
      <c r="H11" s="466" t="s">
        <v>471</v>
      </c>
      <c r="I11" s="466" t="s">
        <v>472</v>
      </c>
      <c r="J11" s="466" t="s">
        <v>473</v>
      </c>
      <c r="K11" s="466"/>
      <c r="L11" s="468">
        <v>205.18433450244498</v>
      </c>
      <c r="M11" s="468">
        <v>17</v>
      </c>
      <c r="N11" s="469">
        <v>3488.1336865415647</v>
      </c>
    </row>
    <row r="12" spans="1:14" ht="14.4" customHeight="1" x14ac:dyDescent="0.3">
      <c r="A12" s="464" t="s">
        <v>434</v>
      </c>
      <c r="B12" s="465" t="s">
        <v>435</v>
      </c>
      <c r="C12" s="466" t="s">
        <v>440</v>
      </c>
      <c r="D12" s="467" t="s">
        <v>553</v>
      </c>
      <c r="E12" s="466" t="s">
        <v>448</v>
      </c>
      <c r="F12" s="467" t="s">
        <v>555</v>
      </c>
      <c r="G12" s="466" t="s">
        <v>449</v>
      </c>
      <c r="H12" s="466" t="s">
        <v>474</v>
      </c>
      <c r="I12" s="466" t="s">
        <v>475</v>
      </c>
      <c r="J12" s="466" t="s">
        <v>476</v>
      </c>
      <c r="K12" s="466" t="s">
        <v>477</v>
      </c>
      <c r="L12" s="468">
        <v>42.633076923076928</v>
      </c>
      <c r="M12" s="468">
        <v>130</v>
      </c>
      <c r="N12" s="469">
        <v>5542.3</v>
      </c>
    </row>
    <row r="13" spans="1:14" ht="14.4" customHeight="1" x14ac:dyDescent="0.3">
      <c r="A13" s="464" t="s">
        <v>434</v>
      </c>
      <c r="B13" s="465" t="s">
        <v>435</v>
      </c>
      <c r="C13" s="466" t="s">
        <v>440</v>
      </c>
      <c r="D13" s="467" t="s">
        <v>553</v>
      </c>
      <c r="E13" s="466" t="s">
        <v>448</v>
      </c>
      <c r="F13" s="467" t="s">
        <v>555</v>
      </c>
      <c r="G13" s="466" t="s">
        <v>449</v>
      </c>
      <c r="H13" s="466" t="s">
        <v>478</v>
      </c>
      <c r="I13" s="466" t="s">
        <v>169</v>
      </c>
      <c r="J13" s="466" t="s">
        <v>479</v>
      </c>
      <c r="K13" s="466"/>
      <c r="L13" s="468">
        <v>97.320309380154569</v>
      </c>
      <c r="M13" s="468">
        <v>3</v>
      </c>
      <c r="N13" s="469">
        <v>291.96092814046369</v>
      </c>
    </row>
    <row r="14" spans="1:14" ht="14.4" customHeight="1" x14ac:dyDescent="0.3">
      <c r="A14" s="464" t="s">
        <v>434</v>
      </c>
      <c r="B14" s="465" t="s">
        <v>435</v>
      </c>
      <c r="C14" s="466" t="s">
        <v>440</v>
      </c>
      <c r="D14" s="467" t="s">
        <v>553</v>
      </c>
      <c r="E14" s="466" t="s">
        <v>448</v>
      </c>
      <c r="F14" s="467" t="s">
        <v>555</v>
      </c>
      <c r="G14" s="466" t="s">
        <v>449</v>
      </c>
      <c r="H14" s="466" t="s">
        <v>480</v>
      </c>
      <c r="I14" s="466" t="s">
        <v>169</v>
      </c>
      <c r="J14" s="466" t="s">
        <v>481</v>
      </c>
      <c r="K14" s="466"/>
      <c r="L14" s="468">
        <v>191.27128080262051</v>
      </c>
      <c r="M14" s="468">
        <v>3</v>
      </c>
      <c r="N14" s="469">
        <v>573.81384240786156</v>
      </c>
    </row>
    <row r="15" spans="1:14" ht="14.4" customHeight="1" x14ac:dyDescent="0.3">
      <c r="A15" s="464" t="s">
        <v>434</v>
      </c>
      <c r="B15" s="465" t="s">
        <v>435</v>
      </c>
      <c r="C15" s="466" t="s">
        <v>440</v>
      </c>
      <c r="D15" s="467" t="s">
        <v>553</v>
      </c>
      <c r="E15" s="466" t="s">
        <v>448</v>
      </c>
      <c r="F15" s="467" t="s">
        <v>555</v>
      </c>
      <c r="G15" s="466" t="s">
        <v>449</v>
      </c>
      <c r="H15" s="466" t="s">
        <v>482</v>
      </c>
      <c r="I15" s="466" t="s">
        <v>483</v>
      </c>
      <c r="J15" s="466" t="s">
        <v>484</v>
      </c>
      <c r="K15" s="466" t="s">
        <v>485</v>
      </c>
      <c r="L15" s="468">
        <v>52.26988057341903</v>
      </c>
      <c r="M15" s="468">
        <v>1</v>
      </c>
      <c r="N15" s="469">
        <v>52.26988057341903</v>
      </c>
    </row>
    <row r="16" spans="1:14" ht="14.4" customHeight="1" x14ac:dyDescent="0.3">
      <c r="A16" s="464" t="s">
        <v>434</v>
      </c>
      <c r="B16" s="465" t="s">
        <v>435</v>
      </c>
      <c r="C16" s="466" t="s">
        <v>440</v>
      </c>
      <c r="D16" s="467" t="s">
        <v>553</v>
      </c>
      <c r="E16" s="466" t="s">
        <v>448</v>
      </c>
      <c r="F16" s="467" t="s">
        <v>555</v>
      </c>
      <c r="G16" s="466" t="s">
        <v>449</v>
      </c>
      <c r="H16" s="466" t="s">
        <v>486</v>
      </c>
      <c r="I16" s="466" t="s">
        <v>487</v>
      </c>
      <c r="J16" s="466" t="s">
        <v>488</v>
      </c>
      <c r="K16" s="466" t="s">
        <v>489</v>
      </c>
      <c r="L16" s="468">
        <v>33.119790154607777</v>
      </c>
      <c r="M16" s="468">
        <v>1</v>
      </c>
      <c r="N16" s="469">
        <v>33.119790154607777</v>
      </c>
    </row>
    <row r="17" spans="1:14" ht="14.4" customHeight="1" x14ac:dyDescent="0.3">
      <c r="A17" s="464" t="s">
        <v>434</v>
      </c>
      <c r="B17" s="465" t="s">
        <v>435</v>
      </c>
      <c r="C17" s="466" t="s">
        <v>440</v>
      </c>
      <c r="D17" s="467" t="s">
        <v>553</v>
      </c>
      <c r="E17" s="466" t="s">
        <v>448</v>
      </c>
      <c r="F17" s="467" t="s">
        <v>555</v>
      </c>
      <c r="G17" s="466" t="s">
        <v>449</v>
      </c>
      <c r="H17" s="466" t="s">
        <v>490</v>
      </c>
      <c r="I17" s="466" t="s">
        <v>491</v>
      </c>
      <c r="J17" s="466" t="s">
        <v>492</v>
      </c>
      <c r="K17" s="466" t="s">
        <v>493</v>
      </c>
      <c r="L17" s="468">
        <v>69.850147657706913</v>
      </c>
      <c r="M17" s="468">
        <v>4</v>
      </c>
      <c r="N17" s="469">
        <v>279.40059063082765</v>
      </c>
    </row>
    <row r="18" spans="1:14" ht="14.4" customHeight="1" x14ac:dyDescent="0.3">
      <c r="A18" s="464" t="s">
        <v>434</v>
      </c>
      <c r="B18" s="465" t="s">
        <v>435</v>
      </c>
      <c r="C18" s="466" t="s">
        <v>440</v>
      </c>
      <c r="D18" s="467" t="s">
        <v>553</v>
      </c>
      <c r="E18" s="466" t="s">
        <v>448</v>
      </c>
      <c r="F18" s="467" t="s">
        <v>555</v>
      </c>
      <c r="G18" s="466" t="s">
        <v>449</v>
      </c>
      <c r="H18" s="466" t="s">
        <v>494</v>
      </c>
      <c r="I18" s="466" t="s">
        <v>169</v>
      </c>
      <c r="J18" s="466" t="s">
        <v>495</v>
      </c>
      <c r="K18" s="466"/>
      <c r="L18" s="468">
        <v>43.156740345367723</v>
      </c>
      <c r="M18" s="468">
        <v>7</v>
      </c>
      <c r="N18" s="469">
        <v>302.09718241757406</v>
      </c>
    </row>
    <row r="19" spans="1:14" ht="14.4" customHeight="1" x14ac:dyDescent="0.3">
      <c r="A19" s="464" t="s">
        <v>434</v>
      </c>
      <c r="B19" s="465" t="s">
        <v>435</v>
      </c>
      <c r="C19" s="466" t="s">
        <v>440</v>
      </c>
      <c r="D19" s="467" t="s">
        <v>553</v>
      </c>
      <c r="E19" s="466" t="s">
        <v>448</v>
      </c>
      <c r="F19" s="467" t="s">
        <v>555</v>
      </c>
      <c r="G19" s="466" t="s">
        <v>449</v>
      </c>
      <c r="H19" s="466" t="s">
        <v>496</v>
      </c>
      <c r="I19" s="466" t="s">
        <v>169</v>
      </c>
      <c r="J19" s="466" t="s">
        <v>497</v>
      </c>
      <c r="K19" s="466"/>
      <c r="L19" s="468">
        <v>217.61736575232536</v>
      </c>
      <c r="M19" s="468">
        <v>5</v>
      </c>
      <c r="N19" s="469">
        <v>1088.0868287616267</v>
      </c>
    </row>
    <row r="20" spans="1:14" ht="14.4" customHeight="1" x14ac:dyDescent="0.3">
      <c r="A20" s="464" t="s">
        <v>434</v>
      </c>
      <c r="B20" s="465" t="s">
        <v>435</v>
      </c>
      <c r="C20" s="466" t="s">
        <v>440</v>
      </c>
      <c r="D20" s="467" t="s">
        <v>553</v>
      </c>
      <c r="E20" s="466" t="s">
        <v>448</v>
      </c>
      <c r="F20" s="467" t="s">
        <v>555</v>
      </c>
      <c r="G20" s="466" t="s">
        <v>498</v>
      </c>
      <c r="H20" s="466" t="s">
        <v>499</v>
      </c>
      <c r="I20" s="466" t="s">
        <v>500</v>
      </c>
      <c r="J20" s="466" t="s">
        <v>501</v>
      </c>
      <c r="K20" s="466" t="s">
        <v>485</v>
      </c>
      <c r="L20" s="468">
        <v>143.65</v>
      </c>
      <c r="M20" s="468">
        <v>2</v>
      </c>
      <c r="N20" s="469">
        <v>287.3</v>
      </c>
    </row>
    <row r="21" spans="1:14" ht="14.4" customHeight="1" x14ac:dyDescent="0.3">
      <c r="A21" s="464" t="s">
        <v>434</v>
      </c>
      <c r="B21" s="465" t="s">
        <v>435</v>
      </c>
      <c r="C21" s="466" t="s">
        <v>445</v>
      </c>
      <c r="D21" s="467" t="s">
        <v>554</v>
      </c>
      <c r="E21" s="466" t="s">
        <v>448</v>
      </c>
      <c r="F21" s="467" t="s">
        <v>555</v>
      </c>
      <c r="G21" s="466" t="s">
        <v>449</v>
      </c>
      <c r="H21" s="466" t="s">
        <v>502</v>
      </c>
      <c r="I21" s="466" t="s">
        <v>503</v>
      </c>
      <c r="J21" s="466" t="s">
        <v>504</v>
      </c>
      <c r="K21" s="466" t="s">
        <v>505</v>
      </c>
      <c r="L21" s="468">
        <v>729.00296617017466</v>
      </c>
      <c r="M21" s="468">
        <v>2</v>
      </c>
      <c r="N21" s="469">
        <v>1458.0059323403493</v>
      </c>
    </row>
    <row r="22" spans="1:14" ht="14.4" customHeight="1" x14ac:dyDescent="0.3">
      <c r="A22" s="464" t="s">
        <v>434</v>
      </c>
      <c r="B22" s="465" t="s">
        <v>435</v>
      </c>
      <c r="C22" s="466" t="s">
        <v>445</v>
      </c>
      <c r="D22" s="467" t="s">
        <v>554</v>
      </c>
      <c r="E22" s="466" t="s">
        <v>448</v>
      </c>
      <c r="F22" s="467" t="s">
        <v>555</v>
      </c>
      <c r="G22" s="466" t="s">
        <v>449</v>
      </c>
      <c r="H22" s="466" t="s">
        <v>506</v>
      </c>
      <c r="I22" s="466" t="s">
        <v>506</v>
      </c>
      <c r="J22" s="466" t="s">
        <v>507</v>
      </c>
      <c r="K22" s="466" t="s">
        <v>508</v>
      </c>
      <c r="L22" s="468">
        <v>1316.9899999999998</v>
      </c>
      <c r="M22" s="468">
        <v>2</v>
      </c>
      <c r="N22" s="469">
        <v>2633.9799999999996</v>
      </c>
    </row>
    <row r="23" spans="1:14" ht="14.4" customHeight="1" x14ac:dyDescent="0.3">
      <c r="A23" s="464" t="s">
        <v>434</v>
      </c>
      <c r="B23" s="465" t="s">
        <v>435</v>
      </c>
      <c r="C23" s="466" t="s">
        <v>445</v>
      </c>
      <c r="D23" s="467" t="s">
        <v>554</v>
      </c>
      <c r="E23" s="466" t="s">
        <v>448</v>
      </c>
      <c r="F23" s="467" t="s">
        <v>555</v>
      </c>
      <c r="G23" s="466" t="s">
        <v>449</v>
      </c>
      <c r="H23" s="466" t="s">
        <v>509</v>
      </c>
      <c r="I23" s="466" t="s">
        <v>510</v>
      </c>
      <c r="J23" s="466" t="s">
        <v>511</v>
      </c>
      <c r="K23" s="466" t="s">
        <v>512</v>
      </c>
      <c r="L23" s="468">
        <v>1286.6265283339701</v>
      </c>
      <c r="M23" s="468">
        <v>38</v>
      </c>
      <c r="N23" s="469">
        <v>48891.808076690861</v>
      </c>
    </row>
    <row r="24" spans="1:14" ht="14.4" customHeight="1" x14ac:dyDescent="0.3">
      <c r="A24" s="464" t="s">
        <v>434</v>
      </c>
      <c r="B24" s="465" t="s">
        <v>435</v>
      </c>
      <c r="C24" s="466" t="s">
        <v>445</v>
      </c>
      <c r="D24" s="467" t="s">
        <v>554</v>
      </c>
      <c r="E24" s="466" t="s">
        <v>448</v>
      </c>
      <c r="F24" s="467" t="s">
        <v>555</v>
      </c>
      <c r="G24" s="466" t="s">
        <v>449</v>
      </c>
      <c r="H24" s="466" t="s">
        <v>513</v>
      </c>
      <c r="I24" s="466" t="s">
        <v>514</v>
      </c>
      <c r="J24" s="466" t="s">
        <v>515</v>
      </c>
      <c r="K24" s="466" t="s">
        <v>516</v>
      </c>
      <c r="L24" s="468">
        <v>723.76718106089595</v>
      </c>
      <c r="M24" s="468">
        <v>8</v>
      </c>
      <c r="N24" s="469">
        <v>5790.1374484871676</v>
      </c>
    </row>
    <row r="25" spans="1:14" ht="14.4" customHeight="1" x14ac:dyDescent="0.3">
      <c r="A25" s="464" t="s">
        <v>434</v>
      </c>
      <c r="B25" s="465" t="s">
        <v>435</v>
      </c>
      <c r="C25" s="466" t="s">
        <v>445</v>
      </c>
      <c r="D25" s="467" t="s">
        <v>554</v>
      </c>
      <c r="E25" s="466" t="s">
        <v>448</v>
      </c>
      <c r="F25" s="467" t="s">
        <v>555</v>
      </c>
      <c r="G25" s="466" t="s">
        <v>449</v>
      </c>
      <c r="H25" s="466" t="s">
        <v>517</v>
      </c>
      <c r="I25" s="466" t="s">
        <v>517</v>
      </c>
      <c r="J25" s="466" t="s">
        <v>518</v>
      </c>
      <c r="K25" s="466" t="s">
        <v>519</v>
      </c>
      <c r="L25" s="468">
        <v>1782.9349390142061</v>
      </c>
      <c r="M25" s="468">
        <v>2</v>
      </c>
      <c r="N25" s="469">
        <v>3565.8698780284121</v>
      </c>
    </row>
    <row r="26" spans="1:14" ht="14.4" customHeight="1" x14ac:dyDescent="0.3">
      <c r="A26" s="464" t="s">
        <v>434</v>
      </c>
      <c r="B26" s="465" t="s">
        <v>435</v>
      </c>
      <c r="C26" s="466" t="s">
        <v>445</v>
      </c>
      <c r="D26" s="467" t="s">
        <v>554</v>
      </c>
      <c r="E26" s="466" t="s">
        <v>448</v>
      </c>
      <c r="F26" s="467" t="s">
        <v>555</v>
      </c>
      <c r="G26" s="466" t="s">
        <v>449</v>
      </c>
      <c r="H26" s="466" t="s">
        <v>520</v>
      </c>
      <c r="I26" s="466" t="s">
        <v>521</v>
      </c>
      <c r="J26" s="466" t="s">
        <v>522</v>
      </c>
      <c r="K26" s="466" t="s">
        <v>523</v>
      </c>
      <c r="L26" s="468">
        <v>660.23238226887884</v>
      </c>
      <c r="M26" s="468">
        <v>48</v>
      </c>
      <c r="N26" s="469">
        <v>31691.154348906184</v>
      </c>
    </row>
    <row r="27" spans="1:14" ht="14.4" customHeight="1" x14ac:dyDescent="0.3">
      <c r="A27" s="464" t="s">
        <v>434</v>
      </c>
      <c r="B27" s="465" t="s">
        <v>435</v>
      </c>
      <c r="C27" s="466" t="s">
        <v>445</v>
      </c>
      <c r="D27" s="467" t="s">
        <v>554</v>
      </c>
      <c r="E27" s="466" t="s">
        <v>448</v>
      </c>
      <c r="F27" s="467" t="s">
        <v>555</v>
      </c>
      <c r="G27" s="466" t="s">
        <v>449</v>
      </c>
      <c r="H27" s="466" t="s">
        <v>524</v>
      </c>
      <c r="I27" s="466" t="s">
        <v>525</v>
      </c>
      <c r="J27" s="466" t="s">
        <v>526</v>
      </c>
      <c r="K27" s="466" t="s">
        <v>527</v>
      </c>
      <c r="L27" s="468">
        <v>909.44186707403901</v>
      </c>
      <c r="M27" s="468">
        <v>44</v>
      </c>
      <c r="N27" s="469">
        <v>40015.442151257717</v>
      </c>
    </row>
    <row r="28" spans="1:14" ht="14.4" customHeight="1" x14ac:dyDescent="0.3">
      <c r="A28" s="464" t="s">
        <v>434</v>
      </c>
      <c r="B28" s="465" t="s">
        <v>435</v>
      </c>
      <c r="C28" s="466" t="s">
        <v>445</v>
      </c>
      <c r="D28" s="467" t="s">
        <v>554</v>
      </c>
      <c r="E28" s="466" t="s">
        <v>448</v>
      </c>
      <c r="F28" s="467" t="s">
        <v>555</v>
      </c>
      <c r="G28" s="466" t="s">
        <v>449</v>
      </c>
      <c r="H28" s="466" t="s">
        <v>528</v>
      </c>
      <c r="I28" s="466" t="s">
        <v>529</v>
      </c>
      <c r="J28" s="466" t="s">
        <v>530</v>
      </c>
      <c r="K28" s="466" t="s">
        <v>531</v>
      </c>
      <c r="L28" s="468">
        <v>462.86681185893718</v>
      </c>
      <c r="M28" s="468">
        <v>60</v>
      </c>
      <c r="N28" s="469">
        <v>27772.008711536229</v>
      </c>
    </row>
    <row r="29" spans="1:14" ht="14.4" customHeight="1" x14ac:dyDescent="0.3">
      <c r="A29" s="464" t="s">
        <v>434</v>
      </c>
      <c r="B29" s="465" t="s">
        <v>435</v>
      </c>
      <c r="C29" s="466" t="s">
        <v>445</v>
      </c>
      <c r="D29" s="467" t="s">
        <v>554</v>
      </c>
      <c r="E29" s="466" t="s">
        <v>448</v>
      </c>
      <c r="F29" s="467" t="s">
        <v>555</v>
      </c>
      <c r="G29" s="466" t="s">
        <v>449</v>
      </c>
      <c r="H29" s="466" t="s">
        <v>532</v>
      </c>
      <c r="I29" s="466" t="s">
        <v>533</v>
      </c>
      <c r="J29" s="466" t="s">
        <v>534</v>
      </c>
      <c r="K29" s="466" t="s">
        <v>535</v>
      </c>
      <c r="L29" s="468">
        <v>298.25201250245328</v>
      </c>
      <c r="M29" s="468">
        <v>15</v>
      </c>
      <c r="N29" s="469">
        <v>4473.7801875367995</v>
      </c>
    </row>
    <row r="30" spans="1:14" ht="14.4" customHeight="1" x14ac:dyDescent="0.3">
      <c r="A30" s="464" t="s">
        <v>434</v>
      </c>
      <c r="B30" s="465" t="s">
        <v>435</v>
      </c>
      <c r="C30" s="466" t="s">
        <v>445</v>
      </c>
      <c r="D30" s="467" t="s">
        <v>554</v>
      </c>
      <c r="E30" s="466" t="s">
        <v>448</v>
      </c>
      <c r="F30" s="467" t="s">
        <v>555</v>
      </c>
      <c r="G30" s="466" t="s">
        <v>449</v>
      </c>
      <c r="H30" s="466" t="s">
        <v>536</v>
      </c>
      <c r="I30" s="466" t="s">
        <v>536</v>
      </c>
      <c r="J30" s="466" t="s">
        <v>537</v>
      </c>
      <c r="K30" s="466" t="s">
        <v>538</v>
      </c>
      <c r="L30" s="468">
        <v>573.09999999999991</v>
      </c>
      <c r="M30" s="468">
        <v>2</v>
      </c>
      <c r="N30" s="469">
        <v>1146.1999999999998</v>
      </c>
    </row>
    <row r="31" spans="1:14" ht="14.4" customHeight="1" x14ac:dyDescent="0.3">
      <c r="A31" s="464" t="s">
        <v>434</v>
      </c>
      <c r="B31" s="465" t="s">
        <v>435</v>
      </c>
      <c r="C31" s="466" t="s">
        <v>445</v>
      </c>
      <c r="D31" s="467" t="s">
        <v>554</v>
      </c>
      <c r="E31" s="466" t="s">
        <v>448</v>
      </c>
      <c r="F31" s="467" t="s">
        <v>555</v>
      </c>
      <c r="G31" s="466" t="s">
        <v>449</v>
      </c>
      <c r="H31" s="466" t="s">
        <v>539</v>
      </c>
      <c r="I31" s="466" t="s">
        <v>540</v>
      </c>
      <c r="J31" s="466" t="s">
        <v>541</v>
      </c>
      <c r="K31" s="466" t="s">
        <v>542</v>
      </c>
      <c r="L31" s="468">
        <v>639.00097034677185</v>
      </c>
      <c r="M31" s="468">
        <v>3</v>
      </c>
      <c r="N31" s="469">
        <v>1917.0029110403157</v>
      </c>
    </row>
    <row r="32" spans="1:14" ht="14.4" customHeight="1" x14ac:dyDescent="0.3">
      <c r="A32" s="464" t="s">
        <v>434</v>
      </c>
      <c r="B32" s="465" t="s">
        <v>435</v>
      </c>
      <c r="C32" s="466" t="s">
        <v>445</v>
      </c>
      <c r="D32" s="467" t="s">
        <v>554</v>
      </c>
      <c r="E32" s="466" t="s">
        <v>448</v>
      </c>
      <c r="F32" s="467" t="s">
        <v>555</v>
      </c>
      <c r="G32" s="466" t="s">
        <v>449</v>
      </c>
      <c r="H32" s="466" t="s">
        <v>543</v>
      </c>
      <c r="I32" s="466" t="s">
        <v>544</v>
      </c>
      <c r="J32" s="466" t="s">
        <v>545</v>
      </c>
      <c r="K32" s="466" t="s">
        <v>546</v>
      </c>
      <c r="L32" s="468">
        <v>588.58000000000004</v>
      </c>
      <c r="M32" s="468">
        <v>2</v>
      </c>
      <c r="N32" s="469">
        <v>1177.1600000000001</v>
      </c>
    </row>
    <row r="33" spans="1:14" ht="14.4" customHeight="1" x14ac:dyDescent="0.3">
      <c r="A33" s="464" t="s">
        <v>434</v>
      </c>
      <c r="B33" s="465" t="s">
        <v>435</v>
      </c>
      <c r="C33" s="466" t="s">
        <v>445</v>
      </c>
      <c r="D33" s="467" t="s">
        <v>554</v>
      </c>
      <c r="E33" s="466" t="s">
        <v>448</v>
      </c>
      <c r="F33" s="467" t="s">
        <v>555</v>
      </c>
      <c r="G33" s="466" t="s">
        <v>449</v>
      </c>
      <c r="H33" s="466" t="s">
        <v>547</v>
      </c>
      <c r="I33" s="466" t="s">
        <v>547</v>
      </c>
      <c r="J33" s="466" t="s">
        <v>548</v>
      </c>
      <c r="K33" s="466" t="s">
        <v>549</v>
      </c>
      <c r="L33" s="468">
        <v>1263.1099999999997</v>
      </c>
      <c r="M33" s="468">
        <v>1</v>
      </c>
      <c r="N33" s="469">
        <v>1263.1099999999997</v>
      </c>
    </row>
    <row r="34" spans="1:14" ht="14.4" customHeight="1" thickBot="1" x14ac:dyDescent="0.35">
      <c r="A34" s="470" t="s">
        <v>434</v>
      </c>
      <c r="B34" s="471" t="s">
        <v>435</v>
      </c>
      <c r="C34" s="472" t="s">
        <v>445</v>
      </c>
      <c r="D34" s="473" t="s">
        <v>554</v>
      </c>
      <c r="E34" s="472" t="s">
        <v>448</v>
      </c>
      <c r="F34" s="473" t="s">
        <v>555</v>
      </c>
      <c r="G34" s="472" t="s">
        <v>449</v>
      </c>
      <c r="H34" s="472" t="s">
        <v>550</v>
      </c>
      <c r="I34" s="472" t="s">
        <v>550</v>
      </c>
      <c r="J34" s="472" t="s">
        <v>551</v>
      </c>
      <c r="K34" s="472" t="s">
        <v>552</v>
      </c>
      <c r="L34" s="474">
        <v>1162.7450415086648</v>
      </c>
      <c r="M34" s="474">
        <v>8</v>
      </c>
      <c r="N34" s="475">
        <v>9301.9603320693186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556</v>
      </c>
      <c r="B5" s="456"/>
      <c r="C5" s="480">
        <v>0</v>
      </c>
      <c r="D5" s="456">
        <v>287.3</v>
      </c>
      <c r="E5" s="480">
        <v>1</v>
      </c>
      <c r="F5" s="457">
        <v>287.3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287.3</v>
      </c>
      <c r="E6" s="488">
        <v>1</v>
      </c>
      <c r="F6" s="489">
        <v>287.3</v>
      </c>
    </row>
    <row r="7" spans="1:6" ht="14.4" customHeight="1" thickBot="1" x14ac:dyDescent="0.35"/>
    <row r="8" spans="1:6" ht="14.4" customHeight="1" thickBot="1" x14ac:dyDescent="0.35">
      <c r="A8" s="490" t="s">
        <v>557</v>
      </c>
      <c r="B8" s="456"/>
      <c r="C8" s="480">
        <v>0</v>
      </c>
      <c r="D8" s="456">
        <v>287.3</v>
      </c>
      <c r="E8" s="480">
        <v>1</v>
      </c>
      <c r="F8" s="457">
        <v>287.3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287.3</v>
      </c>
      <c r="E9" s="488">
        <v>1</v>
      </c>
      <c r="F9" s="489">
        <v>287.3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2015-06-19T14:47:42Z</dcterms:modified>
</cp:coreProperties>
</file>