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<sst xmlns="http://schemas.openxmlformats.org/spreadsheetml/2006/main" count="2381" uniqueCount="823">
  <si>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</si>
  <si>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</si>
  <si>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</si>
  <si>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</si>
  <si>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</si>
  <si>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</si>
  <si>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</si>
  <si>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</si>
  <si>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</si>
  <si>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</si>
  <si>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</si>
  <si>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</si>
  <si>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</si>
  <si>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</si>
  <si>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</si>
  <si>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</si>
  <si>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</si>
  <si>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</si>
  <si>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</si>
  <si>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</si>
  <si>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</si>
  <si>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</si>
  <si>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</si>
  <si>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</si>
  <si>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</si>
  <si>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</si>
  <si>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</si>
  <si>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</si>
  <si>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</si>
  <si>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</si>
  <si>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</si>
  <si>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</si>
  <si>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</si>
  <si>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</si>
  <si>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</si>
  <si>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</si>
  <si>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</si>
  <si>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</si>
  <si>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</si>
  <si>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</si>
  <si>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</si>
  <si>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</si>
  <si>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</si>
  <si>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</si>
  <si>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</si>
  <si>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</si>
  <si>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</si>
  <si>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</si>
  <si>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</si>
  <si>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</si>
  <si>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</si>
  <si>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</si>
  <si>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</si>
  <si>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</si>
  <si>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</si>
  <si>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</si>
  <si>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</si>
  <si>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</si>
  <si>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</si>
  <si>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</si>
  <si>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</si>
  <si>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</si>
  <si>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</si>
  <si>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</si>
  <si>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</si>
  <si>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</si>
  <si>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</si>
  <si>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</si>
  <si>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</si>
  <si>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</si>
  <si>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</si>
  <si>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</si>
  <si>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</si>
  <si>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</si>
  <si>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</si>
  <si>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</si>
  <si>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</si>
  <si>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</si>
  <si>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</si>
  <si>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</si>
  <si>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</si>
  <si>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</si>
  <si>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</si>
  <si>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</si>
  <si>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</si>
  <si>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</si>
  <si>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</si>
  <si>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</si>
  <si>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</si>
  <si>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</si>
  <si>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</si>
  <si>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</si>
  <si>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</si>
  <si>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</si>
  <si>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</si>
  <si>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</si>
  <si>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</si>
  <si>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</si>
  <si>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</si>
  <si>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</si>
  <si>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</si>
  <si>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</si>
  <si>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</si>
  <si>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</si>
  <si>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</si>
  <si>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</si>
  <si>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</si>
  <si>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</si>
  <si>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</si>
  <si>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</si>
  <si>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</si>
  <si>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</si>
  <si>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</si>
  <si>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</si>
  <si>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</si>
  <si>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</si>
  <si>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</si>
  <si>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</si>
  <si>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</si>
  <si>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</si>
  <si>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</si>
  <si>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</si>
  <si>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</si>
  <si>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</si>
  <si>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</si>
  <si>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</si>
  <si>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</si>
  <si>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</si>
  <si>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</si>
  <si>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</si>
  <si>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</si>
  <si>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</si>
  <si>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</si>
  <si>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</si>
  <si>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</si>
  <si>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</si>
  <si>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</si>
  <si>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</si>
  <si>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</si>
  <si>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</si>
  <si>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</si>
  <si>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</si>
  <si>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</si>
  <si>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</si>
  <si>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</si>
  <si>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</si>
  <si>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</si>
  <si>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</si>
  <si>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</si>
  <si>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</si>
  <si>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</si>
  <si>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</si>
  <si>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</si>
  <si>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</si>
  <si>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</si>
  <si>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</si>
  <si>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</si>
  <si>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</si>
  <si>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</si>
  <si>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</si>
  <si>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</si>
  <si>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</si>
  <si>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</si>
  <si>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</si>
  <si>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</si>
  <si>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</si>
  <si>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</si>
  <si>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</si>
  <si>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</si>
  <si>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</si>
  <si>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</si>
  <si>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</si>
  <si>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</si>
  <si>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</si>
  <si>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</si>
  <si>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</si>
  <si>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</si>
  <si>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</si>
  <si>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</si>
  <si>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</si>
  <si>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</si>
  <si>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</si>
  <si>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</si>
  <si>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</si>
  <si>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</si>
  <si>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</si>
  <si>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</si>
  <si>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</si>
  <si>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</si>
  <si>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</si>
  <si>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</si>
  <si>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</si>
  <si>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</si>
  <si>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</si>
  <si>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</si>
  <si>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</si>
  <si>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</si>
  <si>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</si>
  <si>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</si>
  <si>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</si>
  <si>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</si>
  <si>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</si>
  <si>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</si>
  <si>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</si>
  <si>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</si>
  <si>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</si>
  <si>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</si>
  <si>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</si>
  <si>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</si>
  <si>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</si>
  <si>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</si>
  <si>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</si>
  <si>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</si>
  <si>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</si>
  <si>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</si>
  <si>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</si>
  <si>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</si>
  <si>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</si>
  <si>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</si>
  <si>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</si>
  <si>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</si>
  <si>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</si>
  <si>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</si>
  <si>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</si>
  <si>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</si>
  <si>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</si>
  <si>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</si>
  <si>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</si>
  <si>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</si>
  <si>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</si>
  <si>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</si>
  <si>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</si>
  <si>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</si>
  <si>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</si>
  <si>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</si>
  <si>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</si>
  <si>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</si>
  <si>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</si>
  <si>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</si>
  <si>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</si>
  <si>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</si>
  <si>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</si>
  <si>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</si>
  <si>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</si>
  <si>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</si>
  <si>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</si>
  <si>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</si>
  <si>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</si>
  <si>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</si>
  <si>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</si>
  <si>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</si>
  <si>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</si>
  <si>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</si>
  <si>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</si>
  <si>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</si>
  <si>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</si>
  <si>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</si>
  <si>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</si>
  <si>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</si>
  <si>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</si>
  <si>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</si>
  <si>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</si>
  <si>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</si>
  <si>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</si>
  <si>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</si>
  <si>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</si>
  <si>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</si>
  <si>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</si>
  <si>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</si>
  <si>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</si>
  <si>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</si>
  <si>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</si>
  <si>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</si>
  <si>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</si>
  <si>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</si>
  <si>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</si>
  <si>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</si>
  <si>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</si>
  <si>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</si>
  <si>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</si>
  <si>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</si>
  <si>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</si>
  <si>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</si>
  <si>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</si>
  <si>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</si>
  <si>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</si>
  <si>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</si>
  <si>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</si>
  <si>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</si>
  <si>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</si>
  <si>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</si>
  <si>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</si>
  <si>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</si>
  <si>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</si>
  <si>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</si>
  <si>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</si>
  <si>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</si>
  <si>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</si>
  <si>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</si>
  <si>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</si>
  <si>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</si>
  <si>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</si>
  <si>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</si>
  <si>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</si>
  <si>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</si>
  <si>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</si>
  <si>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</si>
  <si>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</si>
  <si>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</si>
  <si>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</si>
  <si>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</si>
  <si>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</si>
  <si>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</si>
  <si>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</si>
  <si>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</si>
  <si>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</si>
  <si>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</si>
  <si>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</si>
  <si>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</si>
  <si>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</si>
  <si>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</si>
  <si>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</si>
  <si>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</si>
  <si>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</si>
  <si>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</si>
  <si>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</si>
  <si>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</si>
  <si>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</si>
  <si>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</si>
  <si>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</si>
  <si>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</si>
  <si>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</si>
  <si>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</si>
  <si>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</si>
  <si>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</si>
  <si>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</si>
  <si>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</si>
  <si>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</si>
  <si>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</si>
  <si>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</si>
  <si>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</si>
  <si>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</si>
  <si>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</si>
  <si>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</si>
  <si>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</si>
  <si>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</si>
  <si>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</si>
  <si>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</si>
  <si>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</si>
  <si>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</si>
  <si>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</si>
  <si>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</si>
  <si>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</si>
  <si>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</si>
  <si>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</si>
  <si>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</si>
  <si>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</si>
  <si>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</si>
  <si>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</si>
  <si>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</si>
  <si>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</si>
  <si>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</si>
  <si>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</si>
  <si>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</si>
  <si>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</si>
  <si>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</si>
  <si>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</si>
  <si>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</si>
  <si>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</si>
  <si>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</si>
  <si>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</si>
  <si>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</si>
  <si>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</si>
  <si>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</si>
  <si>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</si>
  <si>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</si>
  <si>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</si>
  <si>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</si>
  <si>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</si>
  <si>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</si>
  <si>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</si>
  <si>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</si>
  <si>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</si>
  <si>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</si>
  <si>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</si>
  <si>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</si>
  <si>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</si>
  <si>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</si>
  <si>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</si>
  <si>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</si>
  <si>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</si>
  <si>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</si>
  <si>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</si>
  <si>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</si>
  <si>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</si>
  <si>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</si>
  <si>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</si>
  <si>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</si>
  <si>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</si>
  <si>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</si>
  <si>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</si>
  <si>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</si>
  <si>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</si>
  <si>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</si>
  <si>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</si>
  <si>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</si>
  <si>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</si>
  <si>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</si>
  <si>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</si>
  <si>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</si>
  <si>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</si>
  <si>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</si>
  <si>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</si>
  <si>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</si>
  <si>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</si>
  <si>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</si>
  <si>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</si>
  <si>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</si>
  <si>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</si>
  <si>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</si>
  <si>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</si>
  <si>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</si>
  <si>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</si>
  <si>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</si>
  <si>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</si>
  <si>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</si>
  <si>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</si>
  <si>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</si>
  <si>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</si>
  <si>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</si>
  <si>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</si>
  <si>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</si>
  <si>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</si>
  <si>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</si>
  <si>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</si>
  <si>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</si>
  <si>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</si>
  <si>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</si>
  <si>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</si>
  <si>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</si>
  <si>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</si>
  <si>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</si>
  <si>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</si>
  <si>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</si>
  <si>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</si>
  <si>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</si>
  <si>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</si>
  <si>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</si>
  <si>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</si>
  <si>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</si>
  <si>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</si>
  <si>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</si>
  <si>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</si>
  <si>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</si>
  <si>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</si>
  <si>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</si>
  <si>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</si>
  <si>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</si>
  <si>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</si>
  <si>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</si>
  <si>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</si>
  <si>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</si>
  <si>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</si>
  <si>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</si>
  <si>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</si>
  <si>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</si>
  <si>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</si>
  <si>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</si>
  <si>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</si>
  <si>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</si>
  <si>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</si>
  <si>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</si>
  <si>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</si>
  <si>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</si>
  <si>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</si>
  <si>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</si>
  <si>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</si>
  <si>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</si>
  <si>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</si>
  <si>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</si>
  <si>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</si>
  <si>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</si>
  <si>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</si>
  <si>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</si>
  <si>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</si>
  <si>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</si>
  <si>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</si>
  <si>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</si>
  <si>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</si>
  <si>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</si>
  <si>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</si>
  <si>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</si>
  <si>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</si>
  <si>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</si>
  <si>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</si>
  <si>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</si>
  <si>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</si>
  <si>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</si>
  <si>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</si>
  <si>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</si>
  <si>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</si>
  <si>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</si>
  <si>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</si>
  <si>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</si>
  <si>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</si>
  <si>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</si>
  <si>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</si>
  <si>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</si>
  <si>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</si>
  <si>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</si>
  <si>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</si>
  <si>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</si>
  <si>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</si>
  <si>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</si>
  <si>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</si>
  <si>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</si>
  <si>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</si>
  <si>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</si>
  <si>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</si>
  <si>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</si>
  <si>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POR SIR 1X150ML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</si>
  <si>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</si>
  <si>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</si>
  <si>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</si>
  <si>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</si>
  <si>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</si>
  <si>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</si>
  <si>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</si>
  <si>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</si>
  <si>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</si>
  <si>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1X70ML(PLV+SO</t>
  </si>
  <si>
    <t>Kyanokobalamin</t>
  </si>
  <si>
    <t>643</t>
  </si>
  <si>
    <t>VITAMIN B12 LÉČIVA 1000 MCG</t>
  </si>
  <si>
    <t>SDR+IMS INJ SOL 5X1ML</t>
  </si>
  <si>
    <t>Metronidazol</t>
  </si>
  <si>
    <t>2427</t>
  </si>
  <si>
    <t>ENTIZOL</t>
  </si>
  <si>
    <t>POR TBL NOB 20X250MG</t>
  </si>
  <si>
    <t>Nifuroxazid</t>
  </si>
  <si>
    <t>155871</t>
  </si>
  <si>
    <t>ERCEFURYL 200 MG CPS.</t>
  </si>
  <si>
    <t>POR CPS DUR 14X200MG</t>
  </si>
  <si>
    <t>Pentoxifylin</t>
  </si>
  <si>
    <t>155875</t>
  </si>
  <si>
    <t>TRENTAL</t>
  </si>
  <si>
    <t>IVN INF SOL 5X5ML</t>
  </si>
  <si>
    <t>214616</t>
  </si>
  <si>
    <t>Progvanil, kombinace</t>
  </si>
  <si>
    <t>30690</t>
  </si>
  <si>
    <t>MALARONE</t>
  </si>
  <si>
    <t>POR TBL FLM 12</t>
  </si>
  <si>
    <t>Sodná sůl metamizolu</t>
  </si>
  <si>
    <t>55823</t>
  </si>
  <si>
    <t>NOVALGIN TABLETY</t>
  </si>
  <si>
    <t>POR TBL FLM 20X500MG</t>
  </si>
  <si>
    <t>Chlorprotixen</t>
  </si>
  <si>
    <t>75428</t>
  </si>
  <si>
    <t>CHLORPROTHIXEN 50 LÉČIVA</t>
  </si>
  <si>
    <t>POR TBL FLM 30X50MG</t>
  </si>
  <si>
    <t>Metformin</t>
  </si>
  <si>
    <t>191922</t>
  </si>
  <si>
    <t>SIOFOR 1000</t>
  </si>
  <si>
    <t>POR TBL FLM 60X1000MG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</si>
  <si>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</si>
  <si>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</si>
  <si>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</si>
  <si>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</si>
  <si>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</si>
  <si>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</si>
  <si>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</si>
  <si>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POR 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</si>
  <si>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</si>
  <si>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</si>
  <si>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</si>
  <si>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</si>
  <si>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</si>
  <si>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</si>
  <si>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</si>
  <si>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</si>
  <si>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</si>
  <si>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</si>
  <si>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</si>
  <si>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</si>
  <si>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</si>
  <si>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</si>
  <si>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Atorvastatin</t>
  </si>
  <si>
    <t>93016</t>
  </si>
  <si>
    <t>SORTIS 20 MG</t>
  </si>
  <si>
    <t>POR TBL FLM 30X20MG</t>
  </si>
  <si>
    <t>Klopidogrel</t>
  </si>
  <si>
    <t>149480</t>
  </si>
  <si>
    <t>ZYLLT 75 MG</t>
  </si>
  <si>
    <t>POR TBL FLM 28X75MG</t>
  </si>
  <si>
    <t>149483</t>
  </si>
  <si>
    <t>POR TBL FLM 56X75MG</t>
  </si>
  <si>
    <t>Levothyroxin, sodná sůl</t>
  </si>
  <si>
    <t>187425</t>
  </si>
  <si>
    <t>LETROX 50</t>
  </si>
  <si>
    <t>POR TBL NOB 100X50RG II</t>
  </si>
  <si>
    <t>Ramipril a diuretika</t>
  </si>
  <si>
    <t>125098</t>
  </si>
  <si>
    <t>TRITAZIDE 2,5 MG/12,5 MG</t>
  </si>
  <si>
    <t>POR TBL NOB 28</t>
  </si>
  <si>
    <t>Telmisartan</t>
  </si>
  <si>
    <t>167666</t>
  </si>
  <si>
    <t>TOLURA 40 MG</t>
  </si>
  <si>
    <t>POR TBL NOB 28X40MG</t>
  </si>
  <si>
    <t>167667</t>
  </si>
  <si>
    <t>POR TBL NOB 30X40MG</t>
  </si>
  <si>
    <t>Zolpidem</t>
  </si>
  <si>
    <t>163145</t>
  </si>
  <si>
    <t>HYPNOGEN</t>
  </si>
  <si>
    <t>POR TBL FLM 30X10MG</t>
  </si>
  <si>
    <t>214604</t>
  </si>
  <si>
    <t>POR TBL FLM 100X10MG</t>
  </si>
  <si>
    <t>214601</t>
  </si>
  <si>
    <t>POR TBL FLM 20X10MG</t>
  </si>
  <si>
    <t>Diklofenak</t>
  </si>
  <si>
    <t>75633</t>
  </si>
  <si>
    <t>DICLOFENAC AL RETARD</t>
  </si>
  <si>
    <t>POR TBL PRO 100X100MG</t>
  </si>
  <si>
    <t>169550</t>
  </si>
  <si>
    <t>METFORMIN MYLAN 1000 MG</t>
  </si>
  <si>
    <t>POR TBL FLM 90X1000MG</t>
  </si>
  <si>
    <t>Metoprolol</t>
  </si>
  <si>
    <t>46980</t>
  </si>
  <si>
    <t>BETALOC SR 200 MG</t>
  </si>
  <si>
    <t>POR TBL PRO 100X200MG</t>
  </si>
  <si>
    <t>58042</t>
  </si>
  <si>
    <t>BETALOC ZOK 200 MG</t>
  </si>
  <si>
    <t>Telmisartan a diuretika</t>
  </si>
  <si>
    <t>26578</t>
  </si>
  <si>
    <t>MICARDISPLUS 80 MG/12,5 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</si>
  <si>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</si>
  <si>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</si>
  <si>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</si>
  <si>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</si>
  <si>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</si>
  <si>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C09BA05 - Ramipril a diuretika</t>
  </si>
  <si>
    <t>H03AA01 - Levothyroxin, sodná sůl</t>
  </si>
  <si>
    <t>C10AA05 - Atorvastatin</t>
  </si>
  <si>
    <t>R03AC02 - Salbutamol</t>
  </si>
  <si>
    <t>B01AC04 - Klopidogrel</t>
  </si>
  <si>
    <t>A10BA02 - Metformin</t>
  </si>
  <si>
    <t>A10BA02</t>
  </si>
  <si>
    <t>R03AC02</t>
  </si>
  <si>
    <t>B01AC04</t>
  </si>
  <si>
    <t>C09BA05</t>
  </si>
  <si>
    <t>C09CA07</t>
  </si>
  <si>
    <t>C10AA05</t>
  </si>
  <si>
    <t>H03AA01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</si>
  <si>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</si>
  <si>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</si>
  <si>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</si>
  <si>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</si>
  <si>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</si>
  <si>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</si>
  <si>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ZA544</t>
  </si>
  <si>
    <t>Krytí inadine nepřilnavé 5,0 x 5,0 cm 1/10 SYS01481EE</t>
  </si>
  <si>
    <t>ZB404</t>
  </si>
  <si>
    <t>Náplast cosmos 8 cm x 1 m 5403353</t>
  </si>
  <si>
    <t>ZC100</t>
  </si>
  <si>
    <t>Vata buničitá dělená 2 role / 500 ks 40 x 50 mm 1230200310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</si>
  <si>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</si>
  <si>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</si>
  <si>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</si>
  <si>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</si>
  <si>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</si>
  <si>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</si>
  <si>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</si>
  <si>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</si>
  <si>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</si>
  <si>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</si>
  <si>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</si>
  <si>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</si>
  <si>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</si>
  <si>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</si>
  <si>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</si>
  <si>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</si>
  <si>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</si>
  <si>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</si>
  <si>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</si>
  <si>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</si>
  <si>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</si>
  <si>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</si>
  <si>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ZI179</t>
  </si>
  <si>
    <t>Zkumavka s mediem+ flovakovaný tampon eSwab růžový 490CE.A</t>
  </si>
  <si>
    <t>ZI182</t>
  </si>
  <si>
    <t>Zkumavka + aplikátor s chem.stabilizátorem UriSwab žlutá 802CE.A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</si>
  <si>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</si>
  <si>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</si>
  <si>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</si>
  <si>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</si>
  <si>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</si>
  <si>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</si>
  <si>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</si>
  <si>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</si>
  <si>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</si>
  <si>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</si>
  <si>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</si>
  <si>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</si>
  <si>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</si>
  <si>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</si>
  <si>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</si>
  <si>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</si>
  <si>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ZA446</t>
  </si>
  <si>
    <t>Vata buničitá přířezy 20 x 30 cm 1230200129</t>
  </si>
  <si>
    <t>ZA547</t>
  </si>
  <si>
    <t>Krytí inadine nepřilnavé 9,5 x 9,5 cm 1/10 SYS01512EE</t>
  </si>
  <si>
    <t>ZA789</t>
  </si>
  <si>
    <t>Stříkačka injekční 2-dílná 2 ml L Inject Solo 4606027V</t>
  </si>
  <si>
    <t>ZF159</t>
  </si>
  <si>
    <t>Nádoba na kontaminovaný odpad 1 l 15-0002</t>
  </si>
  <si>
    <t>ZG515</t>
  </si>
  <si>
    <t>Zkumavka močová vacuette 10,5 ml bal. á 50 ks 455007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</si>
  <si>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</si>
  <si>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</si>
  <si>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</si>
  <si>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</si>
  <si>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</si>
  <si>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</si>
  <si>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</si>
  <si>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</si>
  <si>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</si>
  <si>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</si>
  <si>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</si>
  <si>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</si>
  <si>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</si>
  <si>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</si>
  <si>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</si>
  <si>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</si>
  <si>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</si>
  <si>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</si>
  <si>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</si>
  <si>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</si>
  <si>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Fialová Jarmila</t>
  </si>
  <si>
    <t>Radiměřský Karel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</si>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</sst>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0.27364282331245343</c:v>
                </c:pt>
                <c:pt idx="1">
                  <c:v>0.26779401414919063</c:v>
                </c:pt>
                <c:pt idx="2">
                  <c:v>0.25726396126849593</c:v>
                </c:pt>
                <c:pt idx="3">
                  <c:v>0.24276436773295471</c:v>
                </c:pt>
                <c:pt idx="4">
                  <c:v>0.24863976139062038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3952"/>
        <c:axId val="803750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0.22129798645930077</c:v>
                </c:pt>
                <c:pt idx="1">
                  <c:v>0.22129798645930077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6672"/>
        <c:axId val="803744496"/>
      </c:scatterChart>
      <c:catAx>
        <c:axId val="80374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5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50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3952"/>
        <c:crosses val="autoZero"/>
        <c:crossBetween val="between"/>
      </c:valAx>
      <c:valAx>
        <c:axId val="803746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4496"/>
        <c:crosses val="max"/>
        <c:crossBetween val="midCat"/>
      </c:valAx>
      <c:valAx>
        <c:axId val="8037444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6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636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637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652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729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733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738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811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822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404</v>
      </c>
      <c r="C5" s="438">
        <v>15489.63000000001</v>
      </c>
      <c r="D5" s="438">
        <v>188</v>
      </c>
      <c r="E5" s="438">
        <v>11714.78000000001</v>
      </c>
      <c r="F5" s="486">
        <v>0.75629824598779971</v>
      </c>
      <c r="G5" s="438">
        <v>152</v>
      </c>
      <c r="H5" s="486">
        <v>0.80851063829787229</v>
      </c>
      <c r="I5" s="438">
        <v>3774.8500000000008</v>
      </c>
      <c r="J5" s="486">
        <v>0.24370175401220032</v>
      </c>
      <c r="K5" s="438">
        <v>36</v>
      </c>
      <c r="L5" s="486">
        <v>0.19148936170212766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506</v>
      </c>
      <c r="C6" s="438">
        <v>15489.63000000001</v>
      </c>
      <c r="D6" s="438">
        <v>188</v>
      </c>
      <c r="E6" s="438">
        <v>11714.78000000001</v>
      </c>
      <c r="F6" s="486">
        <v>0.75629824598779971</v>
      </c>
      <c r="G6" s="438">
        <v>152</v>
      </c>
      <c r="H6" s="486">
        <v>0.80851063829787229</v>
      </c>
      <c r="I6" s="438">
        <v>3774.8500000000008</v>
      </c>
      <c r="J6" s="486">
        <v>0.24370175401220032</v>
      </c>
      <c r="K6" s="438">
        <v>36</v>
      </c>
      <c r="L6" s="486">
        <v>0.19148936170212766</v>
      </c>
      <c r="M6" s="438" t="s">
        <v>1</v>
      </c>
      <c r="N6" s="151"/>
    </row>
    <row r="7" spans="1:14" ht="14.4" customHeight="1" x14ac:dyDescent="0.3">
      <c r="A7" s="434" t="s">
        <v>403</v>
      </c>
      <c r="B7" s="435" t="s">
        <v>3</v>
      </c>
      <c r="C7" s="438">
        <v>15489.63000000001</v>
      </c>
      <c r="D7" s="438">
        <v>188</v>
      </c>
      <c r="E7" s="438">
        <v>11714.78000000001</v>
      </c>
      <c r="F7" s="486">
        <v>0.75629824598779971</v>
      </c>
      <c r="G7" s="438">
        <v>152</v>
      </c>
      <c r="H7" s="486">
        <v>0.80851063829787229</v>
      </c>
      <c r="I7" s="438">
        <v>3774.8500000000008</v>
      </c>
      <c r="J7" s="486">
        <v>0.24370175401220032</v>
      </c>
      <c r="K7" s="438">
        <v>36</v>
      </c>
      <c r="L7" s="486">
        <v>0.19148936170212766</v>
      </c>
      <c r="M7" s="438" t="s">
        <v>408</v>
      </c>
      <c r="N7" s="151"/>
    </row>
    <row r="9" spans="1:14" ht="14.4" customHeight="1" x14ac:dyDescent="0.3">
      <c r="A9" s="434">
        <v>19</v>
      </c>
      <c r="B9" s="435" t="s">
        <v>404</v>
      </c>
      <c r="C9" s="438" t="s">
        <v>405</v>
      </c>
      <c r="D9" s="438" t="s">
        <v>405</v>
      </c>
      <c r="E9" s="438" t="s">
        <v>405</v>
      </c>
      <c r="F9" s="486" t="s">
        <v>405</v>
      </c>
      <c r="G9" s="438" t="s">
        <v>405</v>
      </c>
      <c r="H9" s="486" t="s">
        <v>405</v>
      </c>
      <c r="I9" s="438" t="s">
        <v>405</v>
      </c>
      <c r="J9" s="486" t="s">
        <v>405</v>
      </c>
      <c r="K9" s="438" t="s">
        <v>405</v>
      </c>
      <c r="L9" s="486" t="s">
        <v>405</v>
      </c>
      <c r="M9" s="438" t="s">
        <v>69</v>
      </c>
      <c r="N9" s="151"/>
    </row>
    <row r="10" spans="1:14" ht="14.4" customHeight="1" x14ac:dyDescent="0.3">
      <c r="A10" s="434" t="s">
        <v>507</v>
      </c>
      <c r="B10" s="435" t="s">
        <v>506</v>
      </c>
      <c r="C10" s="438">
        <v>15489.63000000001</v>
      </c>
      <c r="D10" s="438">
        <v>188</v>
      </c>
      <c r="E10" s="438">
        <v>11714.78000000001</v>
      </c>
      <c r="F10" s="486">
        <v>0.75629824598779971</v>
      </c>
      <c r="G10" s="438">
        <v>152</v>
      </c>
      <c r="H10" s="486">
        <v>0.80851063829787229</v>
      </c>
      <c r="I10" s="438">
        <v>3774.8500000000008</v>
      </c>
      <c r="J10" s="486">
        <v>0.24370175401220032</v>
      </c>
      <c r="K10" s="438">
        <v>36</v>
      </c>
      <c r="L10" s="486">
        <v>0.19148936170212766</v>
      </c>
      <c r="M10" s="438" t="s">
        <v>1</v>
      </c>
      <c r="N10" s="151"/>
    </row>
    <row r="11" spans="1:14" ht="14.4" customHeight="1" x14ac:dyDescent="0.3">
      <c r="A11" s="434" t="s">
        <v>507</v>
      </c>
      <c r="B11" s="435" t="s">
        <v>508</v>
      </c>
      <c r="C11" s="438">
        <v>15489.63000000001</v>
      </c>
      <c r="D11" s="438">
        <v>188</v>
      </c>
      <c r="E11" s="438">
        <v>11714.78000000001</v>
      </c>
      <c r="F11" s="486">
        <v>0.75629824598779971</v>
      </c>
      <c r="G11" s="438">
        <v>152</v>
      </c>
      <c r="H11" s="486">
        <v>0.80851063829787229</v>
      </c>
      <c r="I11" s="438">
        <v>3774.8500000000008</v>
      </c>
      <c r="J11" s="486">
        <v>0.24370175401220032</v>
      </c>
      <c r="K11" s="438">
        <v>36</v>
      </c>
      <c r="L11" s="486">
        <v>0.19148936170212766</v>
      </c>
      <c r="M11" s="438" t="s">
        <v>412</v>
      </c>
      <c r="N11" s="151"/>
    </row>
    <row r="12" spans="1:14" ht="14.4" customHeight="1" x14ac:dyDescent="0.3">
      <c r="A12" s="434" t="s">
        <v>405</v>
      </c>
      <c r="B12" s="435" t="s">
        <v>405</v>
      </c>
      <c r="C12" s="438" t="s">
        <v>405</v>
      </c>
      <c r="D12" s="438" t="s">
        <v>405</v>
      </c>
      <c r="E12" s="438" t="s">
        <v>405</v>
      </c>
      <c r="F12" s="486" t="s">
        <v>405</v>
      </c>
      <c r="G12" s="438" t="s">
        <v>405</v>
      </c>
      <c r="H12" s="486" t="s">
        <v>405</v>
      </c>
      <c r="I12" s="438" t="s">
        <v>405</v>
      </c>
      <c r="J12" s="486" t="s">
        <v>405</v>
      </c>
      <c r="K12" s="438" t="s">
        <v>405</v>
      </c>
      <c r="L12" s="486" t="s">
        <v>405</v>
      </c>
      <c r="M12" s="438" t="s">
        <v>413</v>
      </c>
      <c r="N12" s="151"/>
    </row>
    <row r="13" spans="1:14" ht="14.4" customHeight="1" x14ac:dyDescent="0.3">
      <c r="A13" s="434" t="s">
        <v>403</v>
      </c>
      <c r="B13" s="435" t="s">
        <v>407</v>
      </c>
      <c r="C13" s="438">
        <v>15489.63000000001</v>
      </c>
      <c r="D13" s="438">
        <v>188</v>
      </c>
      <c r="E13" s="438">
        <v>11714.78000000001</v>
      </c>
      <c r="F13" s="486">
        <v>0.75629824598779971</v>
      </c>
      <c r="G13" s="438">
        <v>152</v>
      </c>
      <c r="H13" s="486">
        <v>0.80851063829787229</v>
      </c>
      <c r="I13" s="438">
        <v>3774.8500000000008</v>
      </c>
      <c r="J13" s="486">
        <v>0.24370175401220032</v>
      </c>
      <c r="K13" s="438">
        <v>36</v>
      </c>
      <c r="L13" s="486">
        <v>0.19148936170212766</v>
      </c>
      <c r="M13" s="438" t="s">
        <v>408</v>
      </c>
      <c r="N13" s="151"/>
    </row>
    <row r="14" spans="1:14" ht="14.4" customHeight="1" x14ac:dyDescent="0.3">
      <c r="A14" s="487" t="s">
        <v>509</v>
      </c>
    </row>
    <row r="15" spans="1:14" ht="14.4" customHeight="1" x14ac:dyDescent="0.3">
      <c r="A15" s="488" t="s">
        <v>510</v>
      </c>
    </row>
    <row r="16" spans="1:14" ht="14.4" customHeight="1" x14ac:dyDescent="0.3">
      <c r="A16" s="487" t="s">
        <v>511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512</v>
      </c>
      <c r="B5" s="480">
        <v>9090.0200000000095</v>
      </c>
      <c r="C5" s="445">
        <v>1</v>
      </c>
      <c r="D5" s="493">
        <v>125</v>
      </c>
      <c r="E5" s="496" t="s">
        <v>512</v>
      </c>
      <c r="F5" s="480">
        <v>7886.0900000000092</v>
      </c>
      <c r="G5" s="468">
        <v>0.8675547468542425</v>
      </c>
      <c r="H5" s="448">
        <v>107</v>
      </c>
      <c r="I5" s="469">
        <v>0.85599999999999998</v>
      </c>
      <c r="J5" s="499">
        <v>1203.9300000000005</v>
      </c>
      <c r="K5" s="468">
        <v>0.13244525314575759</v>
      </c>
      <c r="L5" s="448">
        <v>18</v>
      </c>
      <c r="M5" s="469">
        <v>0.14399999999999999</v>
      </c>
    </row>
    <row r="6" spans="1:13" ht="14.4" customHeight="1" x14ac:dyDescent="0.3">
      <c r="A6" s="490" t="s">
        <v>513</v>
      </c>
      <c r="B6" s="481">
        <v>1928.69</v>
      </c>
      <c r="C6" s="451">
        <v>1</v>
      </c>
      <c r="D6" s="494">
        <v>22</v>
      </c>
      <c r="E6" s="497" t="s">
        <v>513</v>
      </c>
      <c r="F6" s="481">
        <v>1434.18</v>
      </c>
      <c r="G6" s="470">
        <v>0.74360317106429752</v>
      </c>
      <c r="H6" s="454">
        <v>16</v>
      </c>
      <c r="I6" s="471">
        <v>0.72727272727272729</v>
      </c>
      <c r="J6" s="500">
        <v>494.51000000000005</v>
      </c>
      <c r="K6" s="470">
        <v>0.25639682893570248</v>
      </c>
      <c r="L6" s="454">
        <v>6</v>
      </c>
      <c r="M6" s="471">
        <v>0.27272727272727271</v>
      </c>
    </row>
    <row r="7" spans="1:13" ht="14.4" customHeight="1" x14ac:dyDescent="0.3">
      <c r="A7" s="490" t="s">
        <v>514</v>
      </c>
      <c r="B7" s="481">
        <v>1235.17</v>
      </c>
      <c r="C7" s="451">
        <v>1</v>
      </c>
      <c r="D7" s="494">
        <v>10</v>
      </c>
      <c r="E7" s="497" t="s">
        <v>514</v>
      </c>
      <c r="F7" s="481">
        <v>1235.17</v>
      </c>
      <c r="G7" s="470">
        <v>1</v>
      </c>
      <c r="H7" s="454">
        <v>7</v>
      </c>
      <c r="I7" s="471">
        <v>0.7</v>
      </c>
      <c r="J7" s="500">
        <v>0</v>
      </c>
      <c r="K7" s="470">
        <v>0</v>
      </c>
      <c r="L7" s="454">
        <v>3</v>
      </c>
      <c r="M7" s="471">
        <v>0.3</v>
      </c>
    </row>
    <row r="8" spans="1:13" ht="14.4" customHeight="1" x14ac:dyDescent="0.3">
      <c r="A8" s="490" t="s">
        <v>515</v>
      </c>
      <c r="B8" s="481">
        <v>3101.9800000000005</v>
      </c>
      <c r="C8" s="451">
        <v>1</v>
      </c>
      <c r="D8" s="494">
        <v>23</v>
      </c>
      <c r="E8" s="497" t="s">
        <v>515</v>
      </c>
      <c r="F8" s="481">
        <v>1070.1600000000003</v>
      </c>
      <c r="G8" s="470">
        <v>0.34499255314347615</v>
      </c>
      <c r="H8" s="454">
        <v>17</v>
      </c>
      <c r="I8" s="471">
        <v>0.73913043478260865</v>
      </c>
      <c r="J8" s="500">
        <v>2031.82</v>
      </c>
      <c r="K8" s="470">
        <v>0.65500744685652379</v>
      </c>
      <c r="L8" s="454">
        <v>6</v>
      </c>
      <c r="M8" s="471">
        <v>0.2608695652173913</v>
      </c>
    </row>
    <row r="9" spans="1:13" ht="14.4" customHeight="1" thickBot="1" x14ac:dyDescent="0.35">
      <c r="A9" s="491" t="s">
        <v>516</v>
      </c>
      <c r="B9" s="482">
        <v>133.77000000000001</v>
      </c>
      <c r="C9" s="457">
        <v>1</v>
      </c>
      <c r="D9" s="495">
        <v>8</v>
      </c>
      <c r="E9" s="498" t="s">
        <v>516</v>
      </c>
      <c r="F9" s="482">
        <v>89.18</v>
      </c>
      <c r="G9" s="472">
        <v>0.66666666666666663</v>
      </c>
      <c r="H9" s="460">
        <v>5</v>
      </c>
      <c r="I9" s="473">
        <v>0.625</v>
      </c>
      <c r="J9" s="501">
        <v>44.59</v>
      </c>
      <c r="K9" s="472">
        <v>0.33333333333333331</v>
      </c>
      <c r="L9" s="460">
        <v>3</v>
      </c>
      <c r="M9" s="473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636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15489.63000000001</v>
      </c>
      <c r="N3" s="66">
        <f>SUBTOTAL(9,N7:N1048576)</f>
        <v>370</v>
      </c>
      <c r="O3" s="66">
        <f>SUBTOTAL(9,O7:O1048576)</f>
        <v>188</v>
      </c>
      <c r="P3" s="66">
        <f>SUBTOTAL(9,P7:P1048576)</f>
        <v>11714.78000000001</v>
      </c>
      <c r="Q3" s="67">
        <f>IF(M3=0,0,P3/M3)</f>
        <v>0.75629824598779971</v>
      </c>
      <c r="R3" s="66">
        <f>SUBTOTAL(9,R7:R1048576)</f>
        <v>296</v>
      </c>
      <c r="S3" s="67">
        <f>IF(N3=0,0,R3/N3)</f>
        <v>0.8</v>
      </c>
      <c r="T3" s="66">
        <f>SUBTOTAL(9,T7:T1048576)</f>
        <v>152</v>
      </c>
      <c r="U3" s="68">
        <f>IF(O3=0,0,T3/O3)</f>
        <v>0.80851063829787229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404</v>
      </c>
      <c r="C7" s="508" t="s">
        <v>507</v>
      </c>
      <c r="D7" s="509" t="s">
        <v>634</v>
      </c>
      <c r="E7" s="510" t="s">
        <v>512</v>
      </c>
      <c r="F7" s="508" t="s">
        <v>506</v>
      </c>
      <c r="G7" s="508" t="s">
        <v>517</v>
      </c>
      <c r="H7" s="508" t="s">
        <v>405</v>
      </c>
      <c r="I7" s="508" t="s">
        <v>518</v>
      </c>
      <c r="J7" s="508" t="s">
        <v>519</v>
      </c>
      <c r="K7" s="508" t="s">
        <v>520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404</v>
      </c>
      <c r="C8" s="523" t="s">
        <v>507</v>
      </c>
      <c r="D8" s="524" t="s">
        <v>634</v>
      </c>
      <c r="E8" s="525" t="s">
        <v>512</v>
      </c>
      <c r="F8" s="523" t="s">
        <v>506</v>
      </c>
      <c r="G8" s="523" t="s">
        <v>521</v>
      </c>
      <c r="H8" s="523" t="s">
        <v>405</v>
      </c>
      <c r="I8" s="523" t="s">
        <v>522</v>
      </c>
      <c r="J8" s="523" t="s">
        <v>523</v>
      </c>
      <c r="K8" s="523" t="s">
        <v>524</v>
      </c>
      <c r="L8" s="526">
        <v>42.05</v>
      </c>
      <c r="M8" s="526">
        <v>84.1</v>
      </c>
      <c r="N8" s="523">
        <v>2</v>
      </c>
      <c r="O8" s="527">
        <v>2</v>
      </c>
      <c r="P8" s="526">
        <v>84.1</v>
      </c>
      <c r="Q8" s="528">
        <v>1</v>
      </c>
      <c r="R8" s="523">
        <v>2</v>
      </c>
      <c r="S8" s="528">
        <v>1</v>
      </c>
      <c r="T8" s="527">
        <v>2</v>
      </c>
      <c r="U8" s="529">
        <v>1</v>
      </c>
    </row>
    <row r="9" spans="1:21" ht="14.4" customHeight="1" x14ac:dyDescent="0.3">
      <c r="A9" s="522">
        <v>19</v>
      </c>
      <c r="B9" s="523" t="s">
        <v>404</v>
      </c>
      <c r="C9" s="523" t="s">
        <v>507</v>
      </c>
      <c r="D9" s="524" t="s">
        <v>634</v>
      </c>
      <c r="E9" s="525" t="s">
        <v>512</v>
      </c>
      <c r="F9" s="523" t="s">
        <v>506</v>
      </c>
      <c r="G9" s="523" t="s">
        <v>521</v>
      </c>
      <c r="H9" s="523" t="s">
        <v>405</v>
      </c>
      <c r="I9" s="523" t="s">
        <v>525</v>
      </c>
      <c r="J9" s="523" t="s">
        <v>523</v>
      </c>
      <c r="K9" s="523" t="s">
        <v>526</v>
      </c>
      <c r="L9" s="526">
        <v>42.05</v>
      </c>
      <c r="M9" s="526">
        <v>42.05</v>
      </c>
      <c r="N9" s="523">
        <v>1</v>
      </c>
      <c r="O9" s="527">
        <v>1</v>
      </c>
      <c r="P9" s="526">
        <v>42.05</v>
      </c>
      <c r="Q9" s="528">
        <v>1</v>
      </c>
      <c r="R9" s="523">
        <v>1</v>
      </c>
      <c r="S9" s="528">
        <v>1</v>
      </c>
      <c r="T9" s="527">
        <v>1</v>
      </c>
      <c r="U9" s="529">
        <v>1</v>
      </c>
    </row>
    <row r="10" spans="1:21" ht="14.4" customHeight="1" x14ac:dyDescent="0.3">
      <c r="A10" s="522">
        <v>19</v>
      </c>
      <c r="B10" s="523" t="s">
        <v>404</v>
      </c>
      <c r="C10" s="523" t="s">
        <v>507</v>
      </c>
      <c r="D10" s="524" t="s">
        <v>634</v>
      </c>
      <c r="E10" s="525" t="s">
        <v>512</v>
      </c>
      <c r="F10" s="523" t="s">
        <v>506</v>
      </c>
      <c r="G10" s="523" t="s">
        <v>527</v>
      </c>
      <c r="H10" s="523" t="s">
        <v>405</v>
      </c>
      <c r="I10" s="523" t="s">
        <v>528</v>
      </c>
      <c r="J10" s="523" t="s">
        <v>529</v>
      </c>
      <c r="K10" s="523" t="s">
        <v>530</v>
      </c>
      <c r="L10" s="526">
        <v>84.9</v>
      </c>
      <c r="M10" s="526">
        <v>84.9</v>
      </c>
      <c r="N10" s="523">
        <v>1</v>
      </c>
      <c r="O10" s="527">
        <v>1</v>
      </c>
      <c r="P10" s="526">
        <v>84.9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404</v>
      </c>
      <c r="C11" s="523" t="s">
        <v>507</v>
      </c>
      <c r="D11" s="524" t="s">
        <v>634</v>
      </c>
      <c r="E11" s="525" t="s">
        <v>512</v>
      </c>
      <c r="F11" s="523" t="s">
        <v>506</v>
      </c>
      <c r="G11" s="523" t="s">
        <v>531</v>
      </c>
      <c r="H11" s="523" t="s">
        <v>405</v>
      </c>
      <c r="I11" s="523" t="s">
        <v>532</v>
      </c>
      <c r="J11" s="523" t="s">
        <v>533</v>
      </c>
      <c r="K11" s="523" t="s">
        <v>534</v>
      </c>
      <c r="L11" s="526">
        <v>44.59</v>
      </c>
      <c r="M11" s="526">
        <v>8739.6400000000103</v>
      </c>
      <c r="N11" s="523">
        <v>196</v>
      </c>
      <c r="O11" s="527">
        <v>99</v>
      </c>
      <c r="P11" s="526">
        <v>7535.7100000000091</v>
      </c>
      <c r="Q11" s="528">
        <v>0.86224489795918369</v>
      </c>
      <c r="R11" s="523">
        <v>169</v>
      </c>
      <c r="S11" s="528">
        <v>0.86224489795918369</v>
      </c>
      <c r="T11" s="527">
        <v>85.5</v>
      </c>
      <c r="U11" s="529">
        <v>0.86363636363636365</v>
      </c>
    </row>
    <row r="12" spans="1:21" ht="14.4" customHeight="1" x14ac:dyDescent="0.3">
      <c r="A12" s="522">
        <v>19</v>
      </c>
      <c r="B12" s="523" t="s">
        <v>404</v>
      </c>
      <c r="C12" s="523" t="s">
        <v>507</v>
      </c>
      <c r="D12" s="524" t="s">
        <v>634</v>
      </c>
      <c r="E12" s="525" t="s">
        <v>512</v>
      </c>
      <c r="F12" s="523" t="s">
        <v>506</v>
      </c>
      <c r="G12" s="523" t="s">
        <v>535</v>
      </c>
      <c r="H12" s="523" t="s">
        <v>405</v>
      </c>
      <c r="I12" s="523" t="s">
        <v>536</v>
      </c>
      <c r="J12" s="523" t="s">
        <v>537</v>
      </c>
      <c r="K12" s="523" t="s">
        <v>538</v>
      </c>
      <c r="L12" s="526">
        <v>34.19</v>
      </c>
      <c r="M12" s="526">
        <v>102.57</v>
      </c>
      <c r="N12" s="523">
        <v>3</v>
      </c>
      <c r="O12" s="527">
        <v>1</v>
      </c>
      <c r="P12" s="526">
        <v>102.57</v>
      </c>
      <c r="Q12" s="528">
        <v>1</v>
      </c>
      <c r="R12" s="523">
        <v>3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404</v>
      </c>
      <c r="C13" s="523" t="s">
        <v>507</v>
      </c>
      <c r="D13" s="524" t="s">
        <v>634</v>
      </c>
      <c r="E13" s="525" t="s">
        <v>512</v>
      </c>
      <c r="F13" s="523" t="s">
        <v>506</v>
      </c>
      <c r="G13" s="523" t="s">
        <v>539</v>
      </c>
      <c r="H13" s="523" t="s">
        <v>405</v>
      </c>
      <c r="I13" s="523" t="s">
        <v>540</v>
      </c>
      <c r="J13" s="523" t="s">
        <v>541</v>
      </c>
      <c r="K13" s="523" t="s">
        <v>542</v>
      </c>
      <c r="L13" s="526">
        <v>0</v>
      </c>
      <c r="M13" s="526">
        <v>0</v>
      </c>
      <c r="N13" s="523">
        <v>3</v>
      </c>
      <c r="O13" s="527">
        <v>2</v>
      </c>
      <c r="P13" s="526">
        <v>0</v>
      </c>
      <c r="Q13" s="528"/>
      <c r="R13" s="523">
        <v>2</v>
      </c>
      <c r="S13" s="528">
        <v>0.66666666666666663</v>
      </c>
      <c r="T13" s="527">
        <v>1</v>
      </c>
      <c r="U13" s="529">
        <v>0.5</v>
      </c>
    </row>
    <row r="14" spans="1:21" ht="14.4" customHeight="1" x14ac:dyDescent="0.3">
      <c r="A14" s="522">
        <v>19</v>
      </c>
      <c r="B14" s="523" t="s">
        <v>404</v>
      </c>
      <c r="C14" s="523" t="s">
        <v>507</v>
      </c>
      <c r="D14" s="524" t="s">
        <v>634</v>
      </c>
      <c r="E14" s="525" t="s">
        <v>512</v>
      </c>
      <c r="F14" s="523" t="s">
        <v>506</v>
      </c>
      <c r="G14" s="523" t="s">
        <v>543</v>
      </c>
      <c r="H14" s="523" t="s">
        <v>405</v>
      </c>
      <c r="I14" s="523" t="s">
        <v>544</v>
      </c>
      <c r="J14" s="523" t="s">
        <v>545</v>
      </c>
      <c r="K14" s="523" t="s">
        <v>546</v>
      </c>
      <c r="L14" s="526">
        <v>0</v>
      </c>
      <c r="M14" s="526">
        <v>0</v>
      </c>
      <c r="N14" s="523">
        <v>30</v>
      </c>
      <c r="O14" s="527">
        <v>13</v>
      </c>
      <c r="P14" s="526">
        <v>0</v>
      </c>
      <c r="Q14" s="528"/>
      <c r="R14" s="523">
        <v>24</v>
      </c>
      <c r="S14" s="528">
        <v>0.8</v>
      </c>
      <c r="T14" s="527">
        <v>10.5</v>
      </c>
      <c r="U14" s="529">
        <v>0.80769230769230771</v>
      </c>
    </row>
    <row r="15" spans="1:21" ht="14.4" customHeight="1" x14ac:dyDescent="0.3">
      <c r="A15" s="522">
        <v>19</v>
      </c>
      <c r="B15" s="523" t="s">
        <v>404</v>
      </c>
      <c r="C15" s="523" t="s">
        <v>507</v>
      </c>
      <c r="D15" s="524" t="s">
        <v>634</v>
      </c>
      <c r="E15" s="525" t="s">
        <v>512</v>
      </c>
      <c r="F15" s="523" t="s">
        <v>506</v>
      </c>
      <c r="G15" s="523" t="s">
        <v>543</v>
      </c>
      <c r="H15" s="523" t="s">
        <v>405</v>
      </c>
      <c r="I15" s="523" t="s">
        <v>547</v>
      </c>
      <c r="J15" s="523" t="s">
        <v>545</v>
      </c>
      <c r="K15" s="523" t="s">
        <v>546</v>
      </c>
      <c r="L15" s="526">
        <v>0</v>
      </c>
      <c r="M15" s="526">
        <v>0</v>
      </c>
      <c r="N15" s="523">
        <v>6</v>
      </c>
      <c r="O15" s="527">
        <v>3</v>
      </c>
      <c r="P15" s="526">
        <v>0</v>
      </c>
      <c r="Q15" s="528"/>
      <c r="R15" s="523">
        <v>6</v>
      </c>
      <c r="S15" s="528">
        <v>1</v>
      </c>
      <c r="T15" s="527">
        <v>3</v>
      </c>
      <c r="U15" s="529">
        <v>1</v>
      </c>
    </row>
    <row r="16" spans="1:21" ht="14.4" customHeight="1" x14ac:dyDescent="0.3">
      <c r="A16" s="522">
        <v>19</v>
      </c>
      <c r="B16" s="523" t="s">
        <v>404</v>
      </c>
      <c r="C16" s="523" t="s">
        <v>507</v>
      </c>
      <c r="D16" s="524" t="s">
        <v>634</v>
      </c>
      <c r="E16" s="525" t="s">
        <v>512</v>
      </c>
      <c r="F16" s="523" t="s">
        <v>506</v>
      </c>
      <c r="G16" s="523" t="s">
        <v>548</v>
      </c>
      <c r="H16" s="523" t="s">
        <v>405</v>
      </c>
      <c r="I16" s="523" t="s">
        <v>549</v>
      </c>
      <c r="J16" s="523" t="s">
        <v>550</v>
      </c>
      <c r="K16" s="523" t="s">
        <v>551</v>
      </c>
      <c r="L16" s="526">
        <v>0</v>
      </c>
      <c r="M16" s="526">
        <v>0</v>
      </c>
      <c r="N16" s="523">
        <v>2</v>
      </c>
      <c r="O16" s="527">
        <v>1</v>
      </c>
      <c r="P16" s="526"/>
      <c r="Q16" s="528"/>
      <c r="R16" s="523"/>
      <c r="S16" s="528">
        <v>0</v>
      </c>
      <c r="T16" s="527"/>
      <c r="U16" s="529">
        <v>0</v>
      </c>
    </row>
    <row r="17" spans="1:21" ht="14.4" customHeight="1" x14ac:dyDescent="0.3">
      <c r="A17" s="522">
        <v>19</v>
      </c>
      <c r="B17" s="523" t="s">
        <v>404</v>
      </c>
      <c r="C17" s="523" t="s">
        <v>507</v>
      </c>
      <c r="D17" s="524" t="s">
        <v>634</v>
      </c>
      <c r="E17" s="525" t="s">
        <v>512</v>
      </c>
      <c r="F17" s="523" t="s">
        <v>506</v>
      </c>
      <c r="G17" s="523" t="s">
        <v>552</v>
      </c>
      <c r="H17" s="523" t="s">
        <v>405</v>
      </c>
      <c r="I17" s="523" t="s">
        <v>553</v>
      </c>
      <c r="J17" s="523" t="s">
        <v>554</v>
      </c>
      <c r="K17" s="523" t="s">
        <v>555</v>
      </c>
      <c r="L17" s="526">
        <v>0</v>
      </c>
      <c r="M17" s="526">
        <v>0</v>
      </c>
      <c r="N17" s="523">
        <v>1</v>
      </c>
      <c r="O17" s="527">
        <v>1</v>
      </c>
      <c r="P17" s="526">
        <v>0</v>
      </c>
      <c r="Q17" s="528"/>
      <c r="R17" s="523">
        <v>1</v>
      </c>
      <c r="S17" s="528">
        <v>1</v>
      </c>
      <c r="T17" s="527">
        <v>1</v>
      </c>
      <c r="U17" s="529">
        <v>1</v>
      </c>
    </row>
    <row r="18" spans="1:21" ht="14.4" customHeight="1" x14ac:dyDescent="0.3">
      <c r="A18" s="522">
        <v>19</v>
      </c>
      <c r="B18" s="523" t="s">
        <v>404</v>
      </c>
      <c r="C18" s="523" t="s">
        <v>507</v>
      </c>
      <c r="D18" s="524" t="s">
        <v>634</v>
      </c>
      <c r="E18" s="525" t="s">
        <v>513</v>
      </c>
      <c r="F18" s="523" t="s">
        <v>506</v>
      </c>
      <c r="G18" s="523" t="s">
        <v>556</v>
      </c>
      <c r="H18" s="523" t="s">
        <v>405</v>
      </c>
      <c r="I18" s="523" t="s">
        <v>557</v>
      </c>
      <c r="J18" s="523" t="s">
        <v>558</v>
      </c>
      <c r="K18" s="523" t="s">
        <v>559</v>
      </c>
      <c r="L18" s="526">
        <v>36.35</v>
      </c>
      <c r="M18" s="526">
        <v>36.35</v>
      </c>
      <c r="N18" s="523">
        <v>1</v>
      </c>
      <c r="O18" s="527">
        <v>1</v>
      </c>
      <c r="P18" s="526">
        <v>36.35</v>
      </c>
      <c r="Q18" s="528">
        <v>1</v>
      </c>
      <c r="R18" s="523">
        <v>1</v>
      </c>
      <c r="S18" s="528">
        <v>1</v>
      </c>
      <c r="T18" s="527">
        <v>1</v>
      </c>
      <c r="U18" s="529">
        <v>1</v>
      </c>
    </row>
    <row r="19" spans="1:21" ht="14.4" customHeight="1" x14ac:dyDescent="0.3">
      <c r="A19" s="522">
        <v>19</v>
      </c>
      <c r="B19" s="523" t="s">
        <v>404</v>
      </c>
      <c r="C19" s="523" t="s">
        <v>507</v>
      </c>
      <c r="D19" s="524" t="s">
        <v>634</v>
      </c>
      <c r="E19" s="525" t="s">
        <v>513</v>
      </c>
      <c r="F19" s="523" t="s">
        <v>506</v>
      </c>
      <c r="G19" s="523" t="s">
        <v>531</v>
      </c>
      <c r="H19" s="523" t="s">
        <v>405</v>
      </c>
      <c r="I19" s="523" t="s">
        <v>532</v>
      </c>
      <c r="J19" s="523" t="s">
        <v>533</v>
      </c>
      <c r="K19" s="523" t="s">
        <v>534</v>
      </c>
      <c r="L19" s="526">
        <v>44.59</v>
      </c>
      <c r="M19" s="526">
        <v>1070.1600000000003</v>
      </c>
      <c r="N19" s="523">
        <v>24</v>
      </c>
      <c r="O19" s="527">
        <v>12</v>
      </c>
      <c r="P19" s="526">
        <v>891.80000000000018</v>
      </c>
      <c r="Q19" s="528">
        <v>0.83333333333333326</v>
      </c>
      <c r="R19" s="523">
        <v>20</v>
      </c>
      <c r="S19" s="528">
        <v>0.83333333333333337</v>
      </c>
      <c r="T19" s="527">
        <v>10</v>
      </c>
      <c r="U19" s="529">
        <v>0.83333333333333337</v>
      </c>
    </row>
    <row r="20" spans="1:21" ht="14.4" customHeight="1" x14ac:dyDescent="0.3">
      <c r="A20" s="522">
        <v>19</v>
      </c>
      <c r="B20" s="523" t="s">
        <v>404</v>
      </c>
      <c r="C20" s="523" t="s">
        <v>507</v>
      </c>
      <c r="D20" s="524" t="s">
        <v>634</v>
      </c>
      <c r="E20" s="525" t="s">
        <v>513</v>
      </c>
      <c r="F20" s="523" t="s">
        <v>506</v>
      </c>
      <c r="G20" s="523" t="s">
        <v>560</v>
      </c>
      <c r="H20" s="523" t="s">
        <v>635</v>
      </c>
      <c r="I20" s="523" t="s">
        <v>561</v>
      </c>
      <c r="J20" s="523" t="s">
        <v>562</v>
      </c>
      <c r="K20" s="523" t="s">
        <v>563</v>
      </c>
      <c r="L20" s="526">
        <v>86.41</v>
      </c>
      <c r="M20" s="526">
        <v>259.23</v>
      </c>
      <c r="N20" s="523">
        <v>3</v>
      </c>
      <c r="O20" s="527">
        <v>1</v>
      </c>
      <c r="P20" s="526"/>
      <c r="Q20" s="528">
        <v>0</v>
      </c>
      <c r="R20" s="523"/>
      <c r="S20" s="528">
        <v>0</v>
      </c>
      <c r="T20" s="527"/>
      <c r="U20" s="529">
        <v>0</v>
      </c>
    </row>
    <row r="21" spans="1:21" ht="14.4" customHeight="1" x14ac:dyDescent="0.3">
      <c r="A21" s="522">
        <v>19</v>
      </c>
      <c r="B21" s="523" t="s">
        <v>404</v>
      </c>
      <c r="C21" s="523" t="s">
        <v>507</v>
      </c>
      <c r="D21" s="524" t="s">
        <v>634</v>
      </c>
      <c r="E21" s="525" t="s">
        <v>513</v>
      </c>
      <c r="F21" s="523" t="s">
        <v>506</v>
      </c>
      <c r="G21" s="523" t="s">
        <v>564</v>
      </c>
      <c r="H21" s="523" t="s">
        <v>405</v>
      </c>
      <c r="I21" s="523" t="s">
        <v>565</v>
      </c>
      <c r="J21" s="523" t="s">
        <v>566</v>
      </c>
      <c r="K21" s="523" t="s">
        <v>567</v>
      </c>
      <c r="L21" s="526">
        <v>146.84</v>
      </c>
      <c r="M21" s="526">
        <v>146.84</v>
      </c>
      <c r="N21" s="523">
        <v>1</v>
      </c>
      <c r="O21" s="527">
        <v>1</v>
      </c>
      <c r="P21" s="526">
        <v>146.84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404</v>
      </c>
      <c r="C22" s="523" t="s">
        <v>507</v>
      </c>
      <c r="D22" s="524" t="s">
        <v>634</v>
      </c>
      <c r="E22" s="525" t="s">
        <v>513</v>
      </c>
      <c r="F22" s="523" t="s">
        <v>506</v>
      </c>
      <c r="G22" s="523" t="s">
        <v>568</v>
      </c>
      <c r="H22" s="523" t="s">
        <v>405</v>
      </c>
      <c r="I22" s="523" t="s">
        <v>569</v>
      </c>
      <c r="J22" s="523" t="s">
        <v>570</v>
      </c>
      <c r="K22" s="523" t="s">
        <v>571</v>
      </c>
      <c r="L22" s="526">
        <v>57.64</v>
      </c>
      <c r="M22" s="526">
        <v>57.64</v>
      </c>
      <c r="N22" s="523">
        <v>1</v>
      </c>
      <c r="O22" s="527">
        <v>1</v>
      </c>
      <c r="P22" s="526">
        <v>57.64</v>
      </c>
      <c r="Q22" s="528">
        <v>1</v>
      </c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404</v>
      </c>
      <c r="C23" s="523" t="s">
        <v>507</v>
      </c>
      <c r="D23" s="524" t="s">
        <v>634</v>
      </c>
      <c r="E23" s="525" t="s">
        <v>513</v>
      </c>
      <c r="F23" s="523" t="s">
        <v>506</v>
      </c>
      <c r="G23" s="523" t="s">
        <v>543</v>
      </c>
      <c r="H23" s="523" t="s">
        <v>405</v>
      </c>
      <c r="I23" s="523" t="s">
        <v>544</v>
      </c>
      <c r="J23" s="523" t="s">
        <v>545</v>
      </c>
      <c r="K23" s="523" t="s">
        <v>546</v>
      </c>
      <c r="L23" s="526">
        <v>0</v>
      </c>
      <c r="M23" s="526">
        <v>0</v>
      </c>
      <c r="N23" s="523">
        <v>4</v>
      </c>
      <c r="O23" s="527">
        <v>2</v>
      </c>
      <c r="P23" s="526">
        <v>0</v>
      </c>
      <c r="Q23" s="528"/>
      <c r="R23" s="523">
        <v>2</v>
      </c>
      <c r="S23" s="528">
        <v>0.5</v>
      </c>
      <c r="T23" s="527">
        <v>1</v>
      </c>
      <c r="U23" s="529">
        <v>0.5</v>
      </c>
    </row>
    <row r="24" spans="1:21" ht="14.4" customHeight="1" x14ac:dyDescent="0.3">
      <c r="A24" s="522">
        <v>19</v>
      </c>
      <c r="B24" s="523" t="s">
        <v>404</v>
      </c>
      <c r="C24" s="523" t="s">
        <v>507</v>
      </c>
      <c r="D24" s="524" t="s">
        <v>634</v>
      </c>
      <c r="E24" s="525" t="s">
        <v>513</v>
      </c>
      <c r="F24" s="523" t="s">
        <v>506</v>
      </c>
      <c r="G24" s="523" t="s">
        <v>572</v>
      </c>
      <c r="H24" s="523" t="s">
        <v>405</v>
      </c>
      <c r="I24" s="523" t="s">
        <v>573</v>
      </c>
      <c r="J24" s="523" t="s">
        <v>574</v>
      </c>
      <c r="K24" s="523" t="s">
        <v>575</v>
      </c>
      <c r="L24" s="526">
        <v>256.67</v>
      </c>
      <c r="M24" s="526">
        <v>256.67</v>
      </c>
      <c r="N24" s="523">
        <v>1</v>
      </c>
      <c r="O24" s="527">
        <v>1</v>
      </c>
      <c r="P24" s="526">
        <v>256.67</v>
      </c>
      <c r="Q24" s="528">
        <v>1</v>
      </c>
      <c r="R24" s="523">
        <v>1</v>
      </c>
      <c r="S24" s="528">
        <v>1</v>
      </c>
      <c r="T24" s="527">
        <v>1</v>
      </c>
      <c r="U24" s="529">
        <v>1</v>
      </c>
    </row>
    <row r="25" spans="1:21" ht="14.4" customHeight="1" x14ac:dyDescent="0.3">
      <c r="A25" s="522">
        <v>19</v>
      </c>
      <c r="B25" s="523" t="s">
        <v>404</v>
      </c>
      <c r="C25" s="523" t="s">
        <v>507</v>
      </c>
      <c r="D25" s="524" t="s">
        <v>634</v>
      </c>
      <c r="E25" s="525" t="s">
        <v>513</v>
      </c>
      <c r="F25" s="523" t="s">
        <v>506</v>
      </c>
      <c r="G25" s="523" t="s">
        <v>576</v>
      </c>
      <c r="H25" s="523" t="s">
        <v>635</v>
      </c>
      <c r="I25" s="523" t="s">
        <v>577</v>
      </c>
      <c r="J25" s="523" t="s">
        <v>578</v>
      </c>
      <c r="K25" s="523" t="s">
        <v>579</v>
      </c>
      <c r="L25" s="526">
        <v>25.5</v>
      </c>
      <c r="M25" s="526">
        <v>25.5</v>
      </c>
      <c r="N25" s="523">
        <v>1</v>
      </c>
      <c r="O25" s="527">
        <v>1</v>
      </c>
      <c r="P25" s="526"/>
      <c r="Q25" s="528">
        <v>0</v>
      </c>
      <c r="R25" s="523"/>
      <c r="S25" s="528">
        <v>0</v>
      </c>
      <c r="T25" s="527"/>
      <c r="U25" s="529">
        <v>0</v>
      </c>
    </row>
    <row r="26" spans="1:21" ht="14.4" customHeight="1" x14ac:dyDescent="0.3">
      <c r="A26" s="522">
        <v>19</v>
      </c>
      <c r="B26" s="523" t="s">
        <v>404</v>
      </c>
      <c r="C26" s="523" t="s">
        <v>507</v>
      </c>
      <c r="D26" s="524" t="s">
        <v>634</v>
      </c>
      <c r="E26" s="525" t="s">
        <v>513</v>
      </c>
      <c r="F26" s="523" t="s">
        <v>506</v>
      </c>
      <c r="G26" s="523" t="s">
        <v>580</v>
      </c>
      <c r="H26" s="523" t="s">
        <v>405</v>
      </c>
      <c r="I26" s="523" t="s">
        <v>581</v>
      </c>
      <c r="J26" s="523" t="s">
        <v>582</v>
      </c>
      <c r="K26" s="523" t="s">
        <v>583</v>
      </c>
      <c r="L26" s="526">
        <v>22.44</v>
      </c>
      <c r="M26" s="526">
        <v>44.88</v>
      </c>
      <c r="N26" s="523">
        <v>2</v>
      </c>
      <c r="O26" s="527">
        <v>1</v>
      </c>
      <c r="P26" s="526">
        <v>44.88</v>
      </c>
      <c r="Q26" s="528">
        <v>1</v>
      </c>
      <c r="R26" s="523">
        <v>2</v>
      </c>
      <c r="S26" s="528">
        <v>1</v>
      </c>
      <c r="T26" s="527">
        <v>1</v>
      </c>
      <c r="U26" s="529">
        <v>1</v>
      </c>
    </row>
    <row r="27" spans="1:21" ht="14.4" customHeight="1" x14ac:dyDescent="0.3">
      <c r="A27" s="522">
        <v>19</v>
      </c>
      <c r="B27" s="523" t="s">
        <v>404</v>
      </c>
      <c r="C27" s="523" t="s">
        <v>507</v>
      </c>
      <c r="D27" s="524" t="s">
        <v>634</v>
      </c>
      <c r="E27" s="525" t="s">
        <v>513</v>
      </c>
      <c r="F27" s="523" t="s">
        <v>506</v>
      </c>
      <c r="G27" s="523" t="s">
        <v>580</v>
      </c>
      <c r="H27" s="523" t="s">
        <v>405</v>
      </c>
      <c r="I27" s="523" t="s">
        <v>584</v>
      </c>
      <c r="J27" s="523" t="s">
        <v>582</v>
      </c>
      <c r="K27" s="523" t="s">
        <v>585</v>
      </c>
      <c r="L27" s="526">
        <v>31.42</v>
      </c>
      <c r="M27" s="526">
        <v>31.42</v>
      </c>
      <c r="N27" s="523">
        <v>1</v>
      </c>
      <c r="O27" s="527">
        <v>1</v>
      </c>
      <c r="P27" s="526"/>
      <c r="Q27" s="528">
        <v>0</v>
      </c>
      <c r="R27" s="523"/>
      <c r="S27" s="528">
        <v>0</v>
      </c>
      <c r="T27" s="527"/>
      <c r="U27" s="529">
        <v>0</v>
      </c>
    </row>
    <row r="28" spans="1:21" ht="14.4" customHeight="1" x14ac:dyDescent="0.3">
      <c r="A28" s="522">
        <v>19</v>
      </c>
      <c r="B28" s="523" t="s">
        <v>404</v>
      </c>
      <c r="C28" s="523" t="s">
        <v>507</v>
      </c>
      <c r="D28" s="524" t="s">
        <v>634</v>
      </c>
      <c r="E28" s="525" t="s">
        <v>514</v>
      </c>
      <c r="F28" s="523" t="s">
        <v>506</v>
      </c>
      <c r="G28" s="523" t="s">
        <v>586</v>
      </c>
      <c r="H28" s="523" t="s">
        <v>635</v>
      </c>
      <c r="I28" s="523" t="s">
        <v>587</v>
      </c>
      <c r="J28" s="523" t="s">
        <v>588</v>
      </c>
      <c r="K28" s="523" t="s">
        <v>589</v>
      </c>
      <c r="L28" s="526">
        <v>117.73</v>
      </c>
      <c r="M28" s="526">
        <v>353.19</v>
      </c>
      <c r="N28" s="523">
        <v>3</v>
      </c>
      <c r="O28" s="527">
        <v>0.5</v>
      </c>
      <c r="P28" s="526">
        <v>353.19</v>
      </c>
      <c r="Q28" s="528">
        <v>1</v>
      </c>
      <c r="R28" s="523">
        <v>3</v>
      </c>
      <c r="S28" s="528">
        <v>1</v>
      </c>
      <c r="T28" s="527">
        <v>0.5</v>
      </c>
      <c r="U28" s="529">
        <v>1</v>
      </c>
    </row>
    <row r="29" spans="1:21" ht="14.4" customHeight="1" x14ac:dyDescent="0.3">
      <c r="A29" s="522">
        <v>19</v>
      </c>
      <c r="B29" s="523" t="s">
        <v>404</v>
      </c>
      <c r="C29" s="523" t="s">
        <v>507</v>
      </c>
      <c r="D29" s="524" t="s">
        <v>634</v>
      </c>
      <c r="E29" s="525" t="s">
        <v>514</v>
      </c>
      <c r="F29" s="523" t="s">
        <v>506</v>
      </c>
      <c r="G29" s="523" t="s">
        <v>590</v>
      </c>
      <c r="H29" s="523" t="s">
        <v>635</v>
      </c>
      <c r="I29" s="523" t="s">
        <v>591</v>
      </c>
      <c r="J29" s="523" t="s">
        <v>592</v>
      </c>
      <c r="K29" s="523" t="s">
        <v>593</v>
      </c>
      <c r="L29" s="526">
        <v>93.43</v>
      </c>
      <c r="M29" s="526">
        <v>280.29000000000002</v>
      </c>
      <c r="N29" s="523">
        <v>3</v>
      </c>
      <c r="O29" s="527">
        <v>1</v>
      </c>
      <c r="P29" s="526">
        <v>280.29000000000002</v>
      </c>
      <c r="Q29" s="528">
        <v>1</v>
      </c>
      <c r="R29" s="523">
        <v>3</v>
      </c>
      <c r="S29" s="528">
        <v>1</v>
      </c>
      <c r="T29" s="527">
        <v>1</v>
      </c>
      <c r="U29" s="529">
        <v>1</v>
      </c>
    </row>
    <row r="30" spans="1:21" ht="14.4" customHeight="1" x14ac:dyDescent="0.3">
      <c r="A30" s="522">
        <v>19</v>
      </c>
      <c r="B30" s="523" t="s">
        <v>404</v>
      </c>
      <c r="C30" s="523" t="s">
        <v>507</v>
      </c>
      <c r="D30" s="524" t="s">
        <v>634</v>
      </c>
      <c r="E30" s="525" t="s">
        <v>514</v>
      </c>
      <c r="F30" s="523" t="s">
        <v>506</v>
      </c>
      <c r="G30" s="523" t="s">
        <v>590</v>
      </c>
      <c r="H30" s="523" t="s">
        <v>635</v>
      </c>
      <c r="I30" s="523" t="s">
        <v>594</v>
      </c>
      <c r="J30" s="523" t="s">
        <v>592</v>
      </c>
      <c r="K30" s="523" t="s">
        <v>595</v>
      </c>
      <c r="L30" s="526">
        <v>186.87</v>
      </c>
      <c r="M30" s="526">
        <v>373.74</v>
      </c>
      <c r="N30" s="523">
        <v>2</v>
      </c>
      <c r="O30" s="527">
        <v>1.5</v>
      </c>
      <c r="P30" s="526">
        <v>373.74</v>
      </c>
      <c r="Q30" s="528">
        <v>1</v>
      </c>
      <c r="R30" s="523">
        <v>2</v>
      </c>
      <c r="S30" s="528">
        <v>1</v>
      </c>
      <c r="T30" s="527">
        <v>1.5</v>
      </c>
      <c r="U30" s="529">
        <v>1</v>
      </c>
    </row>
    <row r="31" spans="1:21" ht="14.4" customHeight="1" x14ac:dyDescent="0.3">
      <c r="A31" s="522">
        <v>19</v>
      </c>
      <c r="B31" s="523" t="s">
        <v>404</v>
      </c>
      <c r="C31" s="523" t="s">
        <v>507</v>
      </c>
      <c r="D31" s="524" t="s">
        <v>634</v>
      </c>
      <c r="E31" s="525" t="s">
        <v>514</v>
      </c>
      <c r="F31" s="523" t="s">
        <v>506</v>
      </c>
      <c r="G31" s="523" t="s">
        <v>596</v>
      </c>
      <c r="H31" s="523" t="s">
        <v>635</v>
      </c>
      <c r="I31" s="523" t="s">
        <v>597</v>
      </c>
      <c r="J31" s="523" t="s">
        <v>598</v>
      </c>
      <c r="K31" s="523" t="s">
        <v>599</v>
      </c>
      <c r="L31" s="526">
        <v>46.07</v>
      </c>
      <c r="M31" s="526">
        <v>46.07</v>
      </c>
      <c r="N31" s="523">
        <v>1</v>
      </c>
      <c r="O31" s="527">
        <v>1</v>
      </c>
      <c r="P31" s="526">
        <v>46.07</v>
      </c>
      <c r="Q31" s="528">
        <v>1</v>
      </c>
      <c r="R31" s="523">
        <v>1</v>
      </c>
      <c r="S31" s="528">
        <v>1</v>
      </c>
      <c r="T31" s="527">
        <v>1</v>
      </c>
      <c r="U31" s="529">
        <v>1</v>
      </c>
    </row>
    <row r="32" spans="1:21" ht="14.4" customHeight="1" x14ac:dyDescent="0.3">
      <c r="A32" s="522">
        <v>19</v>
      </c>
      <c r="B32" s="523" t="s">
        <v>404</v>
      </c>
      <c r="C32" s="523" t="s">
        <v>507</v>
      </c>
      <c r="D32" s="524" t="s">
        <v>634</v>
      </c>
      <c r="E32" s="525" t="s">
        <v>514</v>
      </c>
      <c r="F32" s="523" t="s">
        <v>506</v>
      </c>
      <c r="G32" s="523" t="s">
        <v>600</v>
      </c>
      <c r="H32" s="523" t="s">
        <v>405</v>
      </c>
      <c r="I32" s="523" t="s">
        <v>601</v>
      </c>
      <c r="J32" s="523" t="s">
        <v>602</v>
      </c>
      <c r="K32" s="523" t="s">
        <v>603</v>
      </c>
      <c r="L32" s="526">
        <v>39.630000000000003</v>
      </c>
      <c r="M32" s="526">
        <v>79.260000000000005</v>
      </c>
      <c r="N32" s="523">
        <v>2</v>
      </c>
      <c r="O32" s="527">
        <v>1</v>
      </c>
      <c r="P32" s="526">
        <v>79.260000000000005</v>
      </c>
      <c r="Q32" s="528">
        <v>1</v>
      </c>
      <c r="R32" s="523">
        <v>2</v>
      </c>
      <c r="S32" s="528">
        <v>1</v>
      </c>
      <c r="T32" s="527">
        <v>1</v>
      </c>
      <c r="U32" s="529">
        <v>1</v>
      </c>
    </row>
    <row r="33" spans="1:21" ht="14.4" customHeight="1" x14ac:dyDescent="0.3">
      <c r="A33" s="522">
        <v>19</v>
      </c>
      <c r="B33" s="523" t="s">
        <v>404</v>
      </c>
      <c r="C33" s="523" t="s">
        <v>507</v>
      </c>
      <c r="D33" s="524" t="s">
        <v>634</v>
      </c>
      <c r="E33" s="525" t="s">
        <v>514</v>
      </c>
      <c r="F33" s="523" t="s">
        <v>506</v>
      </c>
      <c r="G33" s="523" t="s">
        <v>604</v>
      </c>
      <c r="H33" s="523" t="s">
        <v>405</v>
      </c>
      <c r="I33" s="523" t="s">
        <v>605</v>
      </c>
      <c r="J33" s="523" t="s">
        <v>606</v>
      </c>
      <c r="K33" s="523" t="s">
        <v>607</v>
      </c>
      <c r="L33" s="526">
        <v>51.31</v>
      </c>
      <c r="M33" s="526">
        <v>102.62</v>
      </c>
      <c r="N33" s="523">
        <v>2</v>
      </c>
      <c r="O33" s="527">
        <v>1</v>
      </c>
      <c r="P33" s="526">
        <v>102.62</v>
      </c>
      <c r="Q33" s="528">
        <v>1</v>
      </c>
      <c r="R33" s="523">
        <v>2</v>
      </c>
      <c r="S33" s="528">
        <v>1</v>
      </c>
      <c r="T33" s="527">
        <v>1</v>
      </c>
      <c r="U33" s="529">
        <v>1</v>
      </c>
    </row>
    <row r="34" spans="1:21" ht="14.4" customHeight="1" x14ac:dyDescent="0.3">
      <c r="A34" s="522">
        <v>19</v>
      </c>
      <c r="B34" s="523" t="s">
        <v>404</v>
      </c>
      <c r="C34" s="523" t="s">
        <v>507</v>
      </c>
      <c r="D34" s="524" t="s">
        <v>634</v>
      </c>
      <c r="E34" s="525" t="s">
        <v>514</v>
      </c>
      <c r="F34" s="523" t="s">
        <v>506</v>
      </c>
      <c r="G34" s="523" t="s">
        <v>604</v>
      </c>
      <c r="H34" s="523" t="s">
        <v>405</v>
      </c>
      <c r="I34" s="523" t="s">
        <v>608</v>
      </c>
      <c r="J34" s="523" t="s">
        <v>606</v>
      </c>
      <c r="K34" s="523" t="s">
        <v>609</v>
      </c>
      <c r="L34" s="526">
        <v>0</v>
      </c>
      <c r="M34" s="526">
        <v>0</v>
      </c>
      <c r="N34" s="523">
        <v>3</v>
      </c>
      <c r="O34" s="527">
        <v>1</v>
      </c>
      <c r="P34" s="526">
        <v>0</v>
      </c>
      <c r="Q34" s="528"/>
      <c r="R34" s="523">
        <v>3</v>
      </c>
      <c r="S34" s="528">
        <v>1</v>
      </c>
      <c r="T34" s="527">
        <v>1</v>
      </c>
      <c r="U34" s="529">
        <v>1</v>
      </c>
    </row>
    <row r="35" spans="1:21" ht="14.4" customHeight="1" x14ac:dyDescent="0.3">
      <c r="A35" s="522">
        <v>19</v>
      </c>
      <c r="B35" s="523" t="s">
        <v>404</v>
      </c>
      <c r="C35" s="523" t="s">
        <v>507</v>
      </c>
      <c r="D35" s="524" t="s">
        <v>634</v>
      </c>
      <c r="E35" s="525" t="s">
        <v>514</v>
      </c>
      <c r="F35" s="523" t="s">
        <v>506</v>
      </c>
      <c r="G35" s="523" t="s">
        <v>610</v>
      </c>
      <c r="H35" s="523" t="s">
        <v>405</v>
      </c>
      <c r="I35" s="523" t="s">
        <v>611</v>
      </c>
      <c r="J35" s="523" t="s">
        <v>612</v>
      </c>
      <c r="K35" s="523" t="s">
        <v>613</v>
      </c>
      <c r="L35" s="526">
        <v>0</v>
      </c>
      <c r="M35" s="526">
        <v>0</v>
      </c>
      <c r="N35" s="523">
        <v>2</v>
      </c>
      <c r="O35" s="527">
        <v>1</v>
      </c>
      <c r="P35" s="526"/>
      <c r="Q35" s="528"/>
      <c r="R35" s="523"/>
      <c r="S35" s="528">
        <v>0</v>
      </c>
      <c r="T35" s="527"/>
      <c r="U35" s="529">
        <v>0</v>
      </c>
    </row>
    <row r="36" spans="1:21" ht="14.4" customHeight="1" x14ac:dyDescent="0.3">
      <c r="A36" s="522">
        <v>19</v>
      </c>
      <c r="B36" s="523" t="s">
        <v>404</v>
      </c>
      <c r="C36" s="523" t="s">
        <v>507</v>
      </c>
      <c r="D36" s="524" t="s">
        <v>634</v>
      </c>
      <c r="E36" s="525" t="s">
        <v>514</v>
      </c>
      <c r="F36" s="523" t="s">
        <v>506</v>
      </c>
      <c r="G36" s="523" t="s">
        <v>610</v>
      </c>
      <c r="H36" s="523" t="s">
        <v>405</v>
      </c>
      <c r="I36" s="523" t="s">
        <v>614</v>
      </c>
      <c r="J36" s="523" t="s">
        <v>612</v>
      </c>
      <c r="K36" s="523" t="s">
        <v>615</v>
      </c>
      <c r="L36" s="526">
        <v>0</v>
      </c>
      <c r="M36" s="526">
        <v>0</v>
      </c>
      <c r="N36" s="523">
        <v>1</v>
      </c>
      <c r="O36" s="527">
        <v>1</v>
      </c>
      <c r="P36" s="526"/>
      <c r="Q36" s="528"/>
      <c r="R36" s="523"/>
      <c r="S36" s="528">
        <v>0</v>
      </c>
      <c r="T36" s="527"/>
      <c r="U36" s="529">
        <v>0</v>
      </c>
    </row>
    <row r="37" spans="1:21" ht="14.4" customHeight="1" x14ac:dyDescent="0.3">
      <c r="A37" s="522">
        <v>19</v>
      </c>
      <c r="B37" s="523" t="s">
        <v>404</v>
      </c>
      <c r="C37" s="523" t="s">
        <v>507</v>
      </c>
      <c r="D37" s="524" t="s">
        <v>634</v>
      </c>
      <c r="E37" s="525" t="s">
        <v>514</v>
      </c>
      <c r="F37" s="523" t="s">
        <v>506</v>
      </c>
      <c r="G37" s="523" t="s">
        <v>610</v>
      </c>
      <c r="H37" s="523" t="s">
        <v>405</v>
      </c>
      <c r="I37" s="523" t="s">
        <v>616</v>
      </c>
      <c r="J37" s="523" t="s">
        <v>612</v>
      </c>
      <c r="K37" s="523" t="s">
        <v>617</v>
      </c>
      <c r="L37" s="526">
        <v>0</v>
      </c>
      <c r="M37" s="526">
        <v>0</v>
      </c>
      <c r="N37" s="523">
        <v>2</v>
      </c>
      <c r="O37" s="527">
        <v>1</v>
      </c>
      <c r="P37" s="526"/>
      <c r="Q37" s="528"/>
      <c r="R37" s="523"/>
      <c r="S37" s="528">
        <v>0</v>
      </c>
      <c r="T37" s="527"/>
      <c r="U37" s="529">
        <v>0</v>
      </c>
    </row>
    <row r="38" spans="1:21" ht="14.4" customHeight="1" x14ac:dyDescent="0.3">
      <c r="A38" s="522">
        <v>19</v>
      </c>
      <c r="B38" s="523" t="s">
        <v>404</v>
      </c>
      <c r="C38" s="523" t="s">
        <v>507</v>
      </c>
      <c r="D38" s="524" t="s">
        <v>634</v>
      </c>
      <c r="E38" s="525" t="s">
        <v>515</v>
      </c>
      <c r="F38" s="523" t="s">
        <v>506</v>
      </c>
      <c r="G38" s="523" t="s">
        <v>618</v>
      </c>
      <c r="H38" s="523" t="s">
        <v>405</v>
      </c>
      <c r="I38" s="523" t="s">
        <v>619</v>
      </c>
      <c r="J38" s="523" t="s">
        <v>620</v>
      </c>
      <c r="K38" s="523" t="s">
        <v>621</v>
      </c>
      <c r="L38" s="526">
        <v>243.59</v>
      </c>
      <c r="M38" s="526">
        <v>487.18</v>
      </c>
      <c r="N38" s="523">
        <v>2</v>
      </c>
      <c r="O38" s="527">
        <v>1.5</v>
      </c>
      <c r="P38" s="526"/>
      <c r="Q38" s="528">
        <v>0</v>
      </c>
      <c r="R38" s="523"/>
      <c r="S38" s="528">
        <v>0</v>
      </c>
      <c r="T38" s="527"/>
      <c r="U38" s="529">
        <v>0</v>
      </c>
    </row>
    <row r="39" spans="1:21" ht="14.4" customHeight="1" x14ac:dyDescent="0.3">
      <c r="A39" s="522">
        <v>19</v>
      </c>
      <c r="B39" s="523" t="s">
        <v>404</v>
      </c>
      <c r="C39" s="523" t="s">
        <v>507</v>
      </c>
      <c r="D39" s="524" t="s">
        <v>634</v>
      </c>
      <c r="E39" s="525" t="s">
        <v>515</v>
      </c>
      <c r="F39" s="523" t="s">
        <v>506</v>
      </c>
      <c r="G39" s="523" t="s">
        <v>531</v>
      </c>
      <c r="H39" s="523" t="s">
        <v>405</v>
      </c>
      <c r="I39" s="523" t="s">
        <v>532</v>
      </c>
      <c r="J39" s="523" t="s">
        <v>533</v>
      </c>
      <c r="K39" s="523" t="s">
        <v>534</v>
      </c>
      <c r="L39" s="526">
        <v>44.59</v>
      </c>
      <c r="M39" s="526">
        <v>1248.5200000000004</v>
      </c>
      <c r="N39" s="523">
        <v>28</v>
      </c>
      <c r="O39" s="527">
        <v>14</v>
      </c>
      <c r="P39" s="526">
        <v>1070.1600000000003</v>
      </c>
      <c r="Q39" s="528">
        <v>0.8571428571428571</v>
      </c>
      <c r="R39" s="523">
        <v>24</v>
      </c>
      <c r="S39" s="528">
        <v>0.8571428571428571</v>
      </c>
      <c r="T39" s="527">
        <v>12</v>
      </c>
      <c r="U39" s="529">
        <v>0.8571428571428571</v>
      </c>
    </row>
    <row r="40" spans="1:21" ht="14.4" customHeight="1" x14ac:dyDescent="0.3">
      <c r="A40" s="522">
        <v>19</v>
      </c>
      <c r="B40" s="523" t="s">
        <v>404</v>
      </c>
      <c r="C40" s="523" t="s">
        <v>507</v>
      </c>
      <c r="D40" s="524" t="s">
        <v>634</v>
      </c>
      <c r="E40" s="525" t="s">
        <v>515</v>
      </c>
      <c r="F40" s="523" t="s">
        <v>506</v>
      </c>
      <c r="G40" s="523" t="s">
        <v>560</v>
      </c>
      <c r="H40" s="523" t="s">
        <v>405</v>
      </c>
      <c r="I40" s="523" t="s">
        <v>622</v>
      </c>
      <c r="J40" s="523" t="s">
        <v>623</v>
      </c>
      <c r="K40" s="523" t="s">
        <v>624</v>
      </c>
      <c r="L40" s="526">
        <v>0</v>
      </c>
      <c r="M40" s="526">
        <v>0</v>
      </c>
      <c r="N40" s="523">
        <v>3</v>
      </c>
      <c r="O40" s="527">
        <v>0.5</v>
      </c>
      <c r="P40" s="526"/>
      <c r="Q40" s="528"/>
      <c r="R40" s="523"/>
      <c r="S40" s="528">
        <v>0</v>
      </c>
      <c r="T40" s="527"/>
      <c r="U40" s="529">
        <v>0</v>
      </c>
    </row>
    <row r="41" spans="1:21" ht="14.4" customHeight="1" x14ac:dyDescent="0.3">
      <c r="A41" s="522">
        <v>19</v>
      </c>
      <c r="B41" s="523" t="s">
        <v>404</v>
      </c>
      <c r="C41" s="523" t="s">
        <v>507</v>
      </c>
      <c r="D41" s="524" t="s">
        <v>634</v>
      </c>
      <c r="E41" s="525" t="s">
        <v>515</v>
      </c>
      <c r="F41" s="523" t="s">
        <v>506</v>
      </c>
      <c r="G41" s="523" t="s">
        <v>625</v>
      </c>
      <c r="H41" s="523" t="s">
        <v>405</v>
      </c>
      <c r="I41" s="523" t="s">
        <v>626</v>
      </c>
      <c r="J41" s="523" t="s">
        <v>627</v>
      </c>
      <c r="K41" s="523" t="s">
        <v>628</v>
      </c>
      <c r="L41" s="526">
        <v>234.07</v>
      </c>
      <c r="M41" s="526">
        <v>234.07</v>
      </c>
      <c r="N41" s="523">
        <v>1</v>
      </c>
      <c r="O41" s="527">
        <v>0.5</v>
      </c>
      <c r="P41" s="526"/>
      <c r="Q41" s="528">
        <v>0</v>
      </c>
      <c r="R41" s="523"/>
      <c r="S41" s="528">
        <v>0</v>
      </c>
      <c r="T41" s="527"/>
      <c r="U41" s="529">
        <v>0</v>
      </c>
    </row>
    <row r="42" spans="1:21" ht="14.4" customHeight="1" x14ac:dyDescent="0.3">
      <c r="A42" s="522">
        <v>19</v>
      </c>
      <c r="B42" s="523" t="s">
        <v>404</v>
      </c>
      <c r="C42" s="523" t="s">
        <v>507</v>
      </c>
      <c r="D42" s="524" t="s">
        <v>634</v>
      </c>
      <c r="E42" s="525" t="s">
        <v>515</v>
      </c>
      <c r="F42" s="523" t="s">
        <v>506</v>
      </c>
      <c r="G42" s="523" t="s">
        <v>625</v>
      </c>
      <c r="H42" s="523" t="s">
        <v>405</v>
      </c>
      <c r="I42" s="523" t="s">
        <v>629</v>
      </c>
      <c r="J42" s="523" t="s">
        <v>630</v>
      </c>
      <c r="K42" s="523" t="s">
        <v>628</v>
      </c>
      <c r="L42" s="526">
        <v>234.07</v>
      </c>
      <c r="M42" s="526">
        <v>234.07</v>
      </c>
      <c r="N42" s="523">
        <v>1</v>
      </c>
      <c r="O42" s="527">
        <v>0.5</v>
      </c>
      <c r="P42" s="526"/>
      <c r="Q42" s="528">
        <v>0</v>
      </c>
      <c r="R42" s="523"/>
      <c r="S42" s="528">
        <v>0</v>
      </c>
      <c r="T42" s="527"/>
      <c r="U42" s="529">
        <v>0</v>
      </c>
    </row>
    <row r="43" spans="1:21" ht="14.4" customHeight="1" x14ac:dyDescent="0.3">
      <c r="A43" s="522">
        <v>19</v>
      </c>
      <c r="B43" s="523" t="s">
        <v>404</v>
      </c>
      <c r="C43" s="523" t="s">
        <v>507</v>
      </c>
      <c r="D43" s="524" t="s">
        <v>634</v>
      </c>
      <c r="E43" s="525" t="s">
        <v>515</v>
      </c>
      <c r="F43" s="523" t="s">
        <v>506</v>
      </c>
      <c r="G43" s="523" t="s">
        <v>543</v>
      </c>
      <c r="H43" s="523" t="s">
        <v>405</v>
      </c>
      <c r="I43" s="523" t="s">
        <v>544</v>
      </c>
      <c r="J43" s="523" t="s">
        <v>545</v>
      </c>
      <c r="K43" s="523" t="s">
        <v>546</v>
      </c>
      <c r="L43" s="526">
        <v>0</v>
      </c>
      <c r="M43" s="526">
        <v>0</v>
      </c>
      <c r="N43" s="523">
        <v>10</v>
      </c>
      <c r="O43" s="527">
        <v>5</v>
      </c>
      <c r="P43" s="526">
        <v>0</v>
      </c>
      <c r="Q43" s="528"/>
      <c r="R43" s="523">
        <v>10</v>
      </c>
      <c r="S43" s="528">
        <v>1</v>
      </c>
      <c r="T43" s="527">
        <v>5</v>
      </c>
      <c r="U43" s="529">
        <v>1</v>
      </c>
    </row>
    <row r="44" spans="1:21" ht="14.4" customHeight="1" x14ac:dyDescent="0.3">
      <c r="A44" s="522">
        <v>19</v>
      </c>
      <c r="B44" s="523" t="s">
        <v>404</v>
      </c>
      <c r="C44" s="523" t="s">
        <v>507</v>
      </c>
      <c r="D44" s="524" t="s">
        <v>634</v>
      </c>
      <c r="E44" s="525" t="s">
        <v>515</v>
      </c>
      <c r="F44" s="523" t="s">
        <v>506</v>
      </c>
      <c r="G44" s="523" t="s">
        <v>631</v>
      </c>
      <c r="H44" s="523" t="s">
        <v>405</v>
      </c>
      <c r="I44" s="523" t="s">
        <v>632</v>
      </c>
      <c r="J44" s="523" t="s">
        <v>633</v>
      </c>
      <c r="K44" s="523" t="s">
        <v>603</v>
      </c>
      <c r="L44" s="526">
        <v>149.69</v>
      </c>
      <c r="M44" s="526">
        <v>898.14</v>
      </c>
      <c r="N44" s="523">
        <v>6</v>
      </c>
      <c r="O44" s="527">
        <v>1</v>
      </c>
      <c r="P44" s="526"/>
      <c r="Q44" s="528">
        <v>0</v>
      </c>
      <c r="R44" s="523"/>
      <c r="S44" s="528">
        <v>0</v>
      </c>
      <c r="T44" s="527"/>
      <c r="U44" s="529">
        <v>0</v>
      </c>
    </row>
    <row r="45" spans="1:21" ht="14.4" customHeight="1" x14ac:dyDescent="0.3">
      <c r="A45" s="522">
        <v>19</v>
      </c>
      <c r="B45" s="523" t="s">
        <v>404</v>
      </c>
      <c r="C45" s="523" t="s">
        <v>507</v>
      </c>
      <c r="D45" s="524" t="s">
        <v>634</v>
      </c>
      <c r="E45" s="525" t="s">
        <v>516</v>
      </c>
      <c r="F45" s="523" t="s">
        <v>506</v>
      </c>
      <c r="G45" s="523" t="s">
        <v>531</v>
      </c>
      <c r="H45" s="523" t="s">
        <v>405</v>
      </c>
      <c r="I45" s="523" t="s">
        <v>532</v>
      </c>
      <c r="J45" s="523" t="s">
        <v>533</v>
      </c>
      <c r="K45" s="523" t="s">
        <v>534</v>
      </c>
      <c r="L45" s="526">
        <v>44.59</v>
      </c>
      <c r="M45" s="526">
        <v>133.77000000000001</v>
      </c>
      <c r="N45" s="523">
        <v>3</v>
      </c>
      <c r="O45" s="527">
        <v>2</v>
      </c>
      <c r="P45" s="526">
        <v>89.18</v>
      </c>
      <c r="Q45" s="528">
        <v>0.66666666666666663</v>
      </c>
      <c r="R45" s="523">
        <v>2</v>
      </c>
      <c r="S45" s="528">
        <v>0.66666666666666663</v>
      </c>
      <c r="T45" s="527">
        <v>1</v>
      </c>
      <c r="U45" s="529">
        <v>0.5</v>
      </c>
    </row>
    <row r="46" spans="1:21" ht="14.4" customHeight="1" x14ac:dyDescent="0.3">
      <c r="A46" s="522">
        <v>19</v>
      </c>
      <c r="B46" s="523" t="s">
        <v>404</v>
      </c>
      <c r="C46" s="523" t="s">
        <v>507</v>
      </c>
      <c r="D46" s="524" t="s">
        <v>634</v>
      </c>
      <c r="E46" s="525" t="s">
        <v>516</v>
      </c>
      <c r="F46" s="523" t="s">
        <v>506</v>
      </c>
      <c r="G46" s="523" t="s">
        <v>543</v>
      </c>
      <c r="H46" s="523" t="s">
        <v>405</v>
      </c>
      <c r="I46" s="523" t="s">
        <v>544</v>
      </c>
      <c r="J46" s="523" t="s">
        <v>545</v>
      </c>
      <c r="K46" s="523" t="s">
        <v>546</v>
      </c>
      <c r="L46" s="526">
        <v>0</v>
      </c>
      <c r="M46" s="526">
        <v>0</v>
      </c>
      <c r="N46" s="523">
        <v>4</v>
      </c>
      <c r="O46" s="527">
        <v>2</v>
      </c>
      <c r="P46" s="526">
        <v>0</v>
      </c>
      <c r="Q46" s="528"/>
      <c r="R46" s="523">
        <v>4</v>
      </c>
      <c r="S46" s="528">
        <v>1</v>
      </c>
      <c r="T46" s="527">
        <v>2</v>
      </c>
      <c r="U46" s="529">
        <v>1</v>
      </c>
    </row>
    <row r="47" spans="1:21" ht="14.4" customHeight="1" thickBot="1" x14ac:dyDescent="0.35">
      <c r="A47" s="514">
        <v>19</v>
      </c>
      <c r="B47" s="515" t="s">
        <v>404</v>
      </c>
      <c r="C47" s="515" t="s">
        <v>507</v>
      </c>
      <c r="D47" s="516" t="s">
        <v>634</v>
      </c>
      <c r="E47" s="517" t="s">
        <v>516</v>
      </c>
      <c r="F47" s="515" t="s">
        <v>506</v>
      </c>
      <c r="G47" s="515" t="s">
        <v>548</v>
      </c>
      <c r="H47" s="515" t="s">
        <v>405</v>
      </c>
      <c r="I47" s="515" t="s">
        <v>549</v>
      </c>
      <c r="J47" s="515" t="s">
        <v>550</v>
      </c>
      <c r="K47" s="515" t="s">
        <v>551</v>
      </c>
      <c r="L47" s="518">
        <v>0</v>
      </c>
      <c r="M47" s="518">
        <v>0</v>
      </c>
      <c r="N47" s="515">
        <v>6</v>
      </c>
      <c r="O47" s="519">
        <v>4</v>
      </c>
      <c r="P47" s="518">
        <v>0</v>
      </c>
      <c r="Q47" s="520"/>
      <c r="R47" s="515">
        <v>2</v>
      </c>
      <c r="S47" s="520">
        <v>0.33333333333333331</v>
      </c>
      <c r="T47" s="519">
        <v>2</v>
      </c>
      <c r="U47" s="521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637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514</v>
      </c>
      <c r="B5" s="116">
        <v>181.88</v>
      </c>
      <c r="C5" s="513">
        <v>0.14725098569427689</v>
      </c>
      <c r="D5" s="116">
        <v>1053.29</v>
      </c>
      <c r="E5" s="513">
        <v>0.85274901430572303</v>
      </c>
      <c r="F5" s="534">
        <v>1235.17</v>
      </c>
    </row>
    <row r="6" spans="1:6" ht="14.4" customHeight="1" x14ac:dyDescent="0.3">
      <c r="A6" s="547" t="s">
        <v>515</v>
      </c>
      <c r="B6" s="535">
        <v>0</v>
      </c>
      <c r="C6" s="528"/>
      <c r="D6" s="535"/>
      <c r="E6" s="528"/>
      <c r="F6" s="536">
        <v>0</v>
      </c>
    </row>
    <row r="7" spans="1:6" ht="14.4" customHeight="1" thickBot="1" x14ac:dyDescent="0.35">
      <c r="A7" s="548" t="s">
        <v>513</v>
      </c>
      <c r="B7" s="539"/>
      <c r="C7" s="540">
        <v>0</v>
      </c>
      <c r="D7" s="539">
        <v>284.73</v>
      </c>
      <c r="E7" s="540">
        <v>1</v>
      </c>
      <c r="F7" s="541">
        <v>284.73</v>
      </c>
    </row>
    <row r="8" spans="1:6" ht="14.4" customHeight="1" thickBot="1" x14ac:dyDescent="0.35">
      <c r="A8" s="542" t="s">
        <v>3</v>
      </c>
      <c r="B8" s="543">
        <v>181.88</v>
      </c>
      <c r="C8" s="544">
        <v>0.11966576748470294</v>
      </c>
      <c r="D8" s="543">
        <v>1338.02</v>
      </c>
      <c r="E8" s="544">
        <v>0.88033423251529697</v>
      </c>
      <c r="F8" s="545">
        <v>1519.9</v>
      </c>
    </row>
    <row r="9" spans="1:6" ht="14.4" customHeight="1" thickBot="1" x14ac:dyDescent="0.35"/>
    <row r="10" spans="1:6" ht="14.4" customHeight="1" x14ac:dyDescent="0.3">
      <c r="A10" s="546" t="s">
        <v>638</v>
      </c>
      <c r="B10" s="116">
        <v>102.62</v>
      </c>
      <c r="C10" s="513">
        <v>1</v>
      </c>
      <c r="D10" s="116"/>
      <c r="E10" s="513">
        <v>0</v>
      </c>
      <c r="F10" s="534">
        <v>102.62</v>
      </c>
    </row>
    <row r="11" spans="1:6" ht="14.4" customHeight="1" x14ac:dyDescent="0.3">
      <c r="A11" s="547" t="s">
        <v>639</v>
      </c>
      <c r="B11" s="535">
        <v>79.260000000000005</v>
      </c>
      <c r="C11" s="528">
        <v>1</v>
      </c>
      <c r="D11" s="535"/>
      <c r="E11" s="528">
        <v>0</v>
      </c>
      <c r="F11" s="536">
        <v>79.260000000000005</v>
      </c>
    </row>
    <row r="12" spans="1:6" ht="14.4" customHeight="1" x14ac:dyDescent="0.3">
      <c r="A12" s="547" t="s">
        <v>640</v>
      </c>
      <c r="B12" s="535"/>
      <c r="C12" s="528">
        <v>0</v>
      </c>
      <c r="D12" s="535">
        <v>46.07</v>
      </c>
      <c r="E12" s="528">
        <v>1</v>
      </c>
      <c r="F12" s="536">
        <v>46.07</v>
      </c>
    </row>
    <row r="13" spans="1:6" ht="14.4" customHeight="1" x14ac:dyDescent="0.3">
      <c r="A13" s="547" t="s">
        <v>641</v>
      </c>
      <c r="B13" s="535"/>
      <c r="C13" s="528">
        <v>0</v>
      </c>
      <c r="D13" s="535">
        <v>353.19</v>
      </c>
      <c r="E13" s="528">
        <v>1</v>
      </c>
      <c r="F13" s="536">
        <v>353.19</v>
      </c>
    </row>
    <row r="14" spans="1:6" ht="14.4" customHeight="1" x14ac:dyDescent="0.3">
      <c r="A14" s="547" t="s">
        <v>642</v>
      </c>
      <c r="B14" s="535"/>
      <c r="C14" s="528">
        <v>0</v>
      </c>
      <c r="D14" s="535">
        <v>25.5</v>
      </c>
      <c r="E14" s="528">
        <v>1</v>
      </c>
      <c r="F14" s="536">
        <v>25.5</v>
      </c>
    </row>
    <row r="15" spans="1:6" ht="14.4" customHeight="1" x14ac:dyDescent="0.3">
      <c r="A15" s="547" t="s">
        <v>643</v>
      </c>
      <c r="B15" s="535"/>
      <c r="C15" s="528">
        <v>0</v>
      </c>
      <c r="D15" s="535">
        <v>654.03</v>
      </c>
      <c r="E15" s="528">
        <v>1</v>
      </c>
      <c r="F15" s="536">
        <v>654.03</v>
      </c>
    </row>
    <row r="16" spans="1:6" ht="14.4" customHeight="1" thickBot="1" x14ac:dyDescent="0.35">
      <c r="A16" s="548" t="s">
        <v>644</v>
      </c>
      <c r="B16" s="539">
        <v>0</v>
      </c>
      <c r="C16" s="540">
        <v>0</v>
      </c>
      <c r="D16" s="539">
        <v>259.23</v>
      </c>
      <c r="E16" s="540">
        <v>1</v>
      </c>
      <c r="F16" s="541">
        <v>259.23</v>
      </c>
    </row>
    <row r="17" spans="1:6" ht="14.4" customHeight="1" thickBot="1" x14ac:dyDescent="0.35">
      <c r="A17" s="542" t="s">
        <v>3</v>
      </c>
      <c r="B17" s="543">
        <v>181.88</v>
      </c>
      <c r="C17" s="544">
        <v>0.11966576748470295</v>
      </c>
      <c r="D17" s="543">
        <v>1338.02</v>
      </c>
      <c r="E17" s="544">
        <v>0.88033423251529708</v>
      </c>
      <c r="F17" s="545">
        <v>1519.8999999999999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{A0E74E17-4B66-49EB-B6FD-EDD5EF908C7C}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{8E249B6B-57C0-4BF6-8992-5C49AABF0651}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E74E17-4B66-49EB-B6FD-EDD5EF908C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E249B6B-57C0-4BF6-8992-5C49AABF06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652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10</v>
      </c>
      <c r="G3" s="43">
        <f>SUBTOTAL(9,G6:G1048576)</f>
        <v>181.88</v>
      </c>
      <c r="H3" s="44">
        <f>IF(M3=0,0,G3/M3)</f>
        <v>0.11966576748470295</v>
      </c>
      <c r="I3" s="43">
        <f>SUBTOTAL(9,I6:I1048576)</f>
        <v>13</v>
      </c>
      <c r="J3" s="43">
        <f>SUBTOTAL(9,J6:J1048576)</f>
        <v>1338.02</v>
      </c>
      <c r="K3" s="44">
        <f>IF(M3=0,0,J3/M3)</f>
        <v>0.88033423251529708</v>
      </c>
      <c r="L3" s="43">
        <f>SUBTOTAL(9,L6:L1048576)</f>
        <v>23</v>
      </c>
      <c r="M3" s="45">
        <f>SUBTOTAL(9,M6:M1048576)</f>
        <v>1519.8999999999999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513</v>
      </c>
      <c r="B6" s="508" t="s">
        <v>645</v>
      </c>
      <c r="C6" s="508" t="s">
        <v>561</v>
      </c>
      <c r="D6" s="508" t="s">
        <v>562</v>
      </c>
      <c r="E6" s="508" t="s">
        <v>563</v>
      </c>
      <c r="F6" s="116"/>
      <c r="G6" s="116"/>
      <c r="H6" s="513">
        <v>0</v>
      </c>
      <c r="I6" s="116">
        <v>3</v>
      </c>
      <c r="J6" s="116">
        <v>259.23</v>
      </c>
      <c r="K6" s="513">
        <v>1</v>
      </c>
      <c r="L6" s="116">
        <v>3</v>
      </c>
      <c r="M6" s="534">
        <v>259.23</v>
      </c>
    </row>
    <row r="7" spans="1:13" ht="14.4" customHeight="1" x14ac:dyDescent="0.3">
      <c r="A7" s="522" t="s">
        <v>513</v>
      </c>
      <c r="B7" s="523" t="s">
        <v>646</v>
      </c>
      <c r="C7" s="523" t="s">
        <v>577</v>
      </c>
      <c r="D7" s="523" t="s">
        <v>578</v>
      </c>
      <c r="E7" s="523" t="s">
        <v>579</v>
      </c>
      <c r="F7" s="535"/>
      <c r="G7" s="535"/>
      <c r="H7" s="528">
        <v>0</v>
      </c>
      <c r="I7" s="535">
        <v>1</v>
      </c>
      <c r="J7" s="535">
        <v>25.5</v>
      </c>
      <c r="K7" s="528">
        <v>1</v>
      </c>
      <c r="L7" s="535">
        <v>1</v>
      </c>
      <c r="M7" s="536">
        <v>25.5</v>
      </c>
    </row>
    <row r="8" spans="1:13" ht="14.4" customHeight="1" x14ac:dyDescent="0.3">
      <c r="A8" s="522" t="s">
        <v>514</v>
      </c>
      <c r="B8" s="523" t="s">
        <v>647</v>
      </c>
      <c r="C8" s="523" t="s">
        <v>591</v>
      </c>
      <c r="D8" s="523" t="s">
        <v>592</v>
      </c>
      <c r="E8" s="523" t="s">
        <v>593</v>
      </c>
      <c r="F8" s="535"/>
      <c r="G8" s="535"/>
      <c r="H8" s="528">
        <v>0</v>
      </c>
      <c r="I8" s="535">
        <v>3</v>
      </c>
      <c r="J8" s="535">
        <v>280.29000000000002</v>
      </c>
      <c r="K8" s="528">
        <v>1</v>
      </c>
      <c r="L8" s="535">
        <v>3</v>
      </c>
      <c r="M8" s="536">
        <v>280.29000000000002</v>
      </c>
    </row>
    <row r="9" spans="1:13" ht="14.4" customHeight="1" x14ac:dyDescent="0.3">
      <c r="A9" s="522" t="s">
        <v>514</v>
      </c>
      <c r="B9" s="523" t="s">
        <v>647</v>
      </c>
      <c r="C9" s="523" t="s">
        <v>594</v>
      </c>
      <c r="D9" s="523" t="s">
        <v>592</v>
      </c>
      <c r="E9" s="523" t="s">
        <v>595</v>
      </c>
      <c r="F9" s="535"/>
      <c r="G9" s="535"/>
      <c r="H9" s="528">
        <v>0</v>
      </c>
      <c r="I9" s="535">
        <v>2</v>
      </c>
      <c r="J9" s="535">
        <v>373.74</v>
      </c>
      <c r="K9" s="528">
        <v>1</v>
      </c>
      <c r="L9" s="535">
        <v>2</v>
      </c>
      <c r="M9" s="536">
        <v>373.74</v>
      </c>
    </row>
    <row r="10" spans="1:13" ht="14.4" customHeight="1" x14ac:dyDescent="0.3">
      <c r="A10" s="522" t="s">
        <v>514</v>
      </c>
      <c r="B10" s="523" t="s">
        <v>648</v>
      </c>
      <c r="C10" s="523" t="s">
        <v>601</v>
      </c>
      <c r="D10" s="523" t="s">
        <v>602</v>
      </c>
      <c r="E10" s="523" t="s">
        <v>603</v>
      </c>
      <c r="F10" s="535">
        <v>2</v>
      </c>
      <c r="G10" s="535">
        <v>79.260000000000005</v>
      </c>
      <c r="H10" s="528">
        <v>1</v>
      </c>
      <c r="I10" s="535"/>
      <c r="J10" s="535"/>
      <c r="K10" s="528">
        <v>0</v>
      </c>
      <c r="L10" s="535">
        <v>2</v>
      </c>
      <c r="M10" s="536">
        <v>79.260000000000005</v>
      </c>
    </row>
    <row r="11" spans="1:13" ht="14.4" customHeight="1" x14ac:dyDescent="0.3">
      <c r="A11" s="522" t="s">
        <v>514</v>
      </c>
      <c r="B11" s="523" t="s">
        <v>649</v>
      </c>
      <c r="C11" s="523" t="s">
        <v>605</v>
      </c>
      <c r="D11" s="523" t="s">
        <v>606</v>
      </c>
      <c r="E11" s="523" t="s">
        <v>607</v>
      </c>
      <c r="F11" s="535">
        <v>2</v>
      </c>
      <c r="G11" s="535">
        <v>102.62</v>
      </c>
      <c r="H11" s="528">
        <v>1</v>
      </c>
      <c r="I11" s="535"/>
      <c r="J11" s="535"/>
      <c r="K11" s="528">
        <v>0</v>
      </c>
      <c r="L11" s="535">
        <v>2</v>
      </c>
      <c r="M11" s="536">
        <v>102.62</v>
      </c>
    </row>
    <row r="12" spans="1:13" ht="14.4" customHeight="1" x14ac:dyDescent="0.3">
      <c r="A12" s="522" t="s">
        <v>514</v>
      </c>
      <c r="B12" s="523" t="s">
        <v>649</v>
      </c>
      <c r="C12" s="523" t="s">
        <v>608</v>
      </c>
      <c r="D12" s="523" t="s">
        <v>606</v>
      </c>
      <c r="E12" s="523" t="s">
        <v>609</v>
      </c>
      <c r="F12" s="535">
        <v>3</v>
      </c>
      <c r="G12" s="535">
        <v>0</v>
      </c>
      <c r="H12" s="528"/>
      <c r="I12" s="535"/>
      <c r="J12" s="535"/>
      <c r="K12" s="528"/>
      <c r="L12" s="535">
        <v>3</v>
      </c>
      <c r="M12" s="536">
        <v>0</v>
      </c>
    </row>
    <row r="13" spans="1:13" ht="14.4" customHeight="1" x14ac:dyDescent="0.3">
      <c r="A13" s="522" t="s">
        <v>514</v>
      </c>
      <c r="B13" s="523" t="s">
        <v>650</v>
      </c>
      <c r="C13" s="523" t="s">
        <v>587</v>
      </c>
      <c r="D13" s="523" t="s">
        <v>588</v>
      </c>
      <c r="E13" s="523" t="s">
        <v>589</v>
      </c>
      <c r="F13" s="535"/>
      <c r="G13" s="535"/>
      <c r="H13" s="528">
        <v>0</v>
      </c>
      <c r="I13" s="535">
        <v>3</v>
      </c>
      <c r="J13" s="535">
        <v>353.19</v>
      </c>
      <c r="K13" s="528">
        <v>1</v>
      </c>
      <c r="L13" s="535">
        <v>3</v>
      </c>
      <c r="M13" s="536">
        <v>353.19</v>
      </c>
    </row>
    <row r="14" spans="1:13" ht="14.4" customHeight="1" x14ac:dyDescent="0.3">
      <c r="A14" s="522" t="s">
        <v>514</v>
      </c>
      <c r="B14" s="523" t="s">
        <v>651</v>
      </c>
      <c r="C14" s="523" t="s">
        <v>597</v>
      </c>
      <c r="D14" s="523" t="s">
        <v>598</v>
      </c>
      <c r="E14" s="523" t="s">
        <v>599</v>
      </c>
      <c r="F14" s="535"/>
      <c r="G14" s="535"/>
      <c r="H14" s="528">
        <v>0</v>
      </c>
      <c r="I14" s="535">
        <v>1</v>
      </c>
      <c r="J14" s="535">
        <v>46.07</v>
      </c>
      <c r="K14" s="528">
        <v>1</v>
      </c>
      <c r="L14" s="535">
        <v>1</v>
      </c>
      <c r="M14" s="536">
        <v>46.07</v>
      </c>
    </row>
    <row r="15" spans="1:13" ht="14.4" customHeight="1" thickBot="1" x14ac:dyDescent="0.35">
      <c r="A15" s="514" t="s">
        <v>515</v>
      </c>
      <c r="B15" s="515" t="s">
        <v>645</v>
      </c>
      <c r="C15" s="515" t="s">
        <v>622</v>
      </c>
      <c r="D15" s="515" t="s">
        <v>623</v>
      </c>
      <c r="E15" s="515" t="s">
        <v>624</v>
      </c>
      <c r="F15" s="537">
        <v>3</v>
      </c>
      <c r="G15" s="537">
        <v>0</v>
      </c>
      <c r="H15" s="520"/>
      <c r="I15" s="537"/>
      <c r="J15" s="537"/>
      <c r="K15" s="520"/>
      <c r="L15" s="537">
        <v>3</v>
      </c>
      <c r="M15" s="53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403</v>
      </c>
      <c r="B5" s="435" t="s">
        <v>404</v>
      </c>
      <c r="C5" s="436" t="s">
        <v>405</v>
      </c>
      <c r="D5" s="436" t="s">
        <v>405</v>
      </c>
      <c r="E5" s="436"/>
      <c r="F5" s="436" t="s">
        <v>405</v>
      </c>
      <c r="G5" s="436" t="s">
        <v>405</v>
      </c>
      <c r="H5" s="436" t="s">
        <v>405</v>
      </c>
      <c r="I5" s="437" t="s">
        <v>405</v>
      </c>
      <c r="J5" s="438" t="s">
        <v>69</v>
      </c>
    </row>
    <row r="6" spans="1:10" ht="14.4" customHeight="1" x14ac:dyDescent="0.3">
      <c r="A6" s="434" t="s">
        <v>403</v>
      </c>
      <c r="B6" s="435" t="s">
        <v>257</v>
      </c>
      <c r="C6" s="436">
        <v>6.5085899999999999</v>
      </c>
      <c r="D6" s="436">
        <v>6.5766200000000001</v>
      </c>
      <c r="E6" s="436"/>
      <c r="F6" s="436">
        <v>5.7086200000000007</v>
      </c>
      <c r="G6" s="436">
        <v>7.3095228482437502</v>
      </c>
      <c r="H6" s="436">
        <v>-1.6009028482437495</v>
      </c>
      <c r="I6" s="437">
        <v>0.78098394635589707</v>
      </c>
      <c r="J6" s="438" t="s">
        <v>1</v>
      </c>
    </row>
    <row r="7" spans="1:10" ht="14.4" customHeight="1" x14ac:dyDescent="0.3">
      <c r="A7" s="434" t="s">
        <v>403</v>
      </c>
      <c r="B7" s="435" t="s">
        <v>258</v>
      </c>
      <c r="C7" s="436">
        <v>0.61673</v>
      </c>
      <c r="D7" s="436">
        <v>0.63988999999999996</v>
      </c>
      <c r="E7" s="436"/>
      <c r="F7" s="436">
        <v>0.76357999999999993</v>
      </c>
      <c r="G7" s="436">
        <v>0.83333356304583339</v>
      </c>
      <c r="H7" s="436">
        <v>-6.9753563045833467E-2</v>
      </c>
      <c r="I7" s="437">
        <v>0.91629574741849562</v>
      </c>
      <c r="J7" s="438" t="s">
        <v>1</v>
      </c>
    </row>
    <row r="8" spans="1:10" ht="14.4" customHeight="1" x14ac:dyDescent="0.3">
      <c r="A8" s="434" t="s">
        <v>403</v>
      </c>
      <c r="B8" s="435" t="s">
        <v>259</v>
      </c>
      <c r="C8" s="436">
        <v>6.5369500000000009</v>
      </c>
      <c r="D8" s="436">
        <v>7.7681800000000001</v>
      </c>
      <c r="E8" s="436"/>
      <c r="F8" s="436">
        <v>7.1919000000000004</v>
      </c>
      <c r="G8" s="436">
        <v>10.416669538079585</v>
      </c>
      <c r="H8" s="436">
        <v>-3.2247695380795847</v>
      </c>
      <c r="I8" s="437">
        <v>0.69042220968122381</v>
      </c>
      <c r="J8" s="438" t="s">
        <v>1</v>
      </c>
    </row>
    <row r="9" spans="1:10" ht="14.4" customHeight="1" x14ac:dyDescent="0.3">
      <c r="A9" s="434" t="s">
        <v>403</v>
      </c>
      <c r="B9" s="435" t="s">
        <v>260</v>
      </c>
      <c r="C9" s="436">
        <v>6.5339999999999989</v>
      </c>
      <c r="D9" s="436">
        <v>6.5340000000000007</v>
      </c>
      <c r="E9" s="436"/>
      <c r="F9" s="436">
        <v>1.6339999999999999</v>
      </c>
      <c r="G9" s="436">
        <v>12.500003445695834</v>
      </c>
      <c r="H9" s="436">
        <v>-10.866003445695833</v>
      </c>
      <c r="I9" s="437">
        <v>0.13071996396630117</v>
      </c>
      <c r="J9" s="438" t="s">
        <v>1</v>
      </c>
    </row>
    <row r="10" spans="1:10" ht="14.4" customHeight="1" x14ac:dyDescent="0.3">
      <c r="A10" s="434" t="s">
        <v>403</v>
      </c>
      <c r="B10" s="435" t="s">
        <v>261</v>
      </c>
      <c r="C10" s="436">
        <v>0.94599999999999995</v>
      </c>
      <c r="D10" s="436">
        <v>1.9489999999999998</v>
      </c>
      <c r="E10" s="436"/>
      <c r="F10" s="436">
        <v>2.2810000000000001</v>
      </c>
      <c r="G10" s="436">
        <v>2.0833339076158333</v>
      </c>
      <c r="H10" s="436">
        <v>0.19766609238416688</v>
      </c>
      <c r="I10" s="437">
        <v>1.09487969819028</v>
      </c>
      <c r="J10" s="438" t="s">
        <v>1</v>
      </c>
    </row>
    <row r="11" spans="1:10" ht="14.4" customHeight="1" x14ac:dyDescent="0.3">
      <c r="A11" s="434" t="s">
        <v>403</v>
      </c>
      <c r="B11" s="435" t="s">
        <v>262</v>
      </c>
      <c r="C11" s="436">
        <v>0.60499999999999998</v>
      </c>
      <c r="D11" s="436">
        <v>0.71</v>
      </c>
      <c r="E11" s="436"/>
      <c r="F11" s="436">
        <v>0.99399999999999988</v>
      </c>
      <c r="G11" s="436">
        <v>1.2500003445691668</v>
      </c>
      <c r="H11" s="436">
        <v>-0.25600034456916687</v>
      </c>
      <c r="I11" s="437">
        <v>0.79519978079893916</v>
      </c>
      <c r="J11" s="438" t="s">
        <v>1</v>
      </c>
    </row>
    <row r="12" spans="1:10" ht="14.4" customHeight="1" x14ac:dyDescent="0.3">
      <c r="A12" s="434" t="s">
        <v>403</v>
      </c>
      <c r="B12" s="435" t="s">
        <v>407</v>
      </c>
      <c r="C12" s="436">
        <v>21.74727</v>
      </c>
      <c r="D12" s="436">
        <v>24.177689999999998</v>
      </c>
      <c r="E12" s="436"/>
      <c r="F12" s="436">
        <v>18.5731</v>
      </c>
      <c r="G12" s="436">
        <v>34.392863647249996</v>
      </c>
      <c r="H12" s="436">
        <v>-15.819763647249996</v>
      </c>
      <c r="I12" s="437">
        <v>0.54002772756856721</v>
      </c>
      <c r="J12" s="438" t="s">
        <v>408</v>
      </c>
    </row>
    <row r="14" spans="1:10" ht="14.4" customHeight="1" x14ac:dyDescent="0.3">
      <c r="A14" s="434" t="s">
        <v>403</v>
      </c>
      <c r="B14" s="435" t="s">
        <v>404</v>
      </c>
      <c r="C14" s="436" t="s">
        <v>405</v>
      </c>
      <c r="D14" s="436" t="s">
        <v>405</v>
      </c>
      <c r="E14" s="436"/>
      <c r="F14" s="436" t="s">
        <v>405</v>
      </c>
      <c r="G14" s="436" t="s">
        <v>405</v>
      </c>
      <c r="H14" s="436" t="s">
        <v>405</v>
      </c>
      <c r="I14" s="437" t="s">
        <v>405</v>
      </c>
      <c r="J14" s="438" t="s">
        <v>69</v>
      </c>
    </row>
    <row r="15" spans="1:10" ht="14.4" customHeight="1" x14ac:dyDescent="0.3">
      <c r="A15" s="434" t="s">
        <v>409</v>
      </c>
      <c r="B15" s="435" t="s">
        <v>410</v>
      </c>
      <c r="C15" s="436" t="s">
        <v>405</v>
      </c>
      <c r="D15" s="436" t="s">
        <v>405</v>
      </c>
      <c r="E15" s="436"/>
      <c r="F15" s="436" t="s">
        <v>405</v>
      </c>
      <c r="G15" s="436" t="s">
        <v>405</v>
      </c>
      <c r="H15" s="436" t="s">
        <v>405</v>
      </c>
      <c r="I15" s="437" t="s">
        <v>405</v>
      </c>
      <c r="J15" s="438" t="s">
        <v>0</v>
      </c>
    </row>
    <row r="16" spans="1:10" ht="14.4" customHeight="1" x14ac:dyDescent="0.3">
      <c r="A16" s="434" t="s">
        <v>409</v>
      </c>
      <c r="B16" s="435" t="s">
        <v>257</v>
      </c>
      <c r="C16" s="436">
        <v>6.5085899999999999</v>
      </c>
      <c r="D16" s="436">
        <v>6.5766200000000001</v>
      </c>
      <c r="E16" s="436"/>
      <c r="F16" s="436">
        <v>5.7086200000000007</v>
      </c>
      <c r="G16" s="436">
        <v>7.3095228482437502</v>
      </c>
      <c r="H16" s="436">
        <v>-1.6009028482437495</v>
      </c>
      <c r="I16" s="437">
        <v>0.78098394635589707</v>
      </c>
      <c r="J16" s="438" t="s">
        <v>1</v>
      </c>
    </row>
    <row r="17" spans="1:10" ht="14.4" customHeight="1" x14ac:dyDescent="0.3">
      <c r="A17" s="434" t="s">
        <v>409</v>
      </c>
      <c r="B17" s="435" t="s">
        <v>258</v>
      </c>
      <c r="C17" s="436">
        <v>0.40006999999999998</v>
      </c>
      <c r="D17" s="436">
        <v>0.28117999999999999</v>
      </c>
      <c r="E17" s="436"/>
      <c r="F17" s="436">
        <v>0.36352000000000001</v>
      </c>
      <c r="G17" s="436">
        <v>0.3429527821758333</v>
      </c>
      <c r="H17" s="436">
        <v>2.0567217824166706E-2</v>
      </c>
      <c r="I17" s="437">
        <v>1.0599709898653682</v>
      </c>
      <c r="J17" s="438" t="s">
        <v>1</v>
      </c>
    </row>
    <row r="18" spans="1:10" ht="14.4" customHeight="1" x14ac:dyDescent="0.3">
      <c r="A18" s="434" t="s">
        <v>409</v>
      </c>
      <c r="B18" s="435" t="s">
        <v>259</v>
      </c>
      <c r="C18" s="436">
        <v>3.35155</v>
      </c>
      <c r="D18" s="436">
        <v>4.45573</v>
      </c>
      <c r="E18" s="436"/>
      <c r="F18" s="436">
        <v>3.2837499999999999</v>
      </c>
      <c r="G18" s="436">
        <v>6.2140918065658335</v>
      </c>
      <c r="H18" s="436">
        <v>-2.9303418065658335</v>
      </c>
      <c r="I18" s="437">
        <v>0.52843602930526012</v>
      </c>
      <c r="J18" s="438" t="s">
        <v>1</v>
      </c>
    </row>
    <row r="19" spans="1:10" ht="14.4" customHeight="1" x14ac:dyDescent="0.3">
      <c r="A19" s="434" t="s">
        <v>409</v>
      </c>
      <c r="B19" s="435" t="s">
        <v>260</v>
      </c>
      <c r="C19" s="436">
        <v>6.5339999999999989</v>
      </c>
      <c r="D19" s="436">
        <v>6.5340000000000007</v>
      </c>
      <c r="E19" s="436"/>
      <c r="F19" s="436">
        <v>1.6339999999999999</v>
      </c>
      <c r="G19" s="436">
        <v>12.500003445695834</v>
      </c>
      <c r="H19" s="436">
        <v>-10.866003445695833</v>
      </c>
      <c r="I19" s="437">
        <v>0.13071996396630117</v>
      </c>
      <c r="J19" s="438" t="s">
        <v>1</v>
      </c>
    </row>
    <row r="20" spans="1:10" ht="14.4" customHeight="1" x14ac:dyDescent="0.3">
      <c r="A20" s="434" t="s">
        <v>409</v>
      </c>
      <c r="B20" s="435" t="s">
        <v>261</v>
      </c>
      <c r="C20" s="436">
        <v>0.53</v>
      </c>
      <c r="D20" s="436">
        <v>1.589</v>
      </c>
      <c r="E20" s="436"/>
      <c r="F20" s="436">
        <v>1.6750000000000003</v>
      </c>
      <c r="G20" s="436">
        <v>1.6449435556995833</v>
      </c>
      <c r="H20" s="436">
        <v>3.0056444300416985E-2</v>
      </c>
      <c r="I20" s="437">
        <v>1.018272021672886</v>
      </c>
      <c r="J20" s="438" t="s">
        <v>1</v>
      </c>
    </row>
    <row r="21" spans="1:10" ht="14.4" customHeight="1" x14ac:dyDescent="0.3">
      <c r="A21" s="434" t="s">
        <v>409</v>
      </c>
      <c r="B21" s="435" t="s">
        <v>262</v>
      </c>
      <c r="C21" s="436">
        <v>0.38500000000000001</v>
      </c>
      <c r="D21" s="436">
        <v>0.42599999999999993</v>
      </c>
      <c r="E21" s="436"/>
      <c r="F21" s="436">
        <v>0.56799999999999995</v>
      </c>
      <c r="G21" s="436">
        <v>0.69444463587166672</v>
      </c>
      <c r="H21" s="436">
        <v>-0.12644463587166677</v>
      </c>
      <c r="I21" s="437">
        <v>0.81791977453616083</v>
      </c>
      <c r="J21" s="438" t="s">
        <v>1</v>
      </c>
    </row>
    <row r="22" spans="1:10" ht="14.4" customHeight="1" x14ac:dyDescent="0.3">
      <c r="A22" s="434" t="s">
        <v>409</v>
      </c>
      <c r="B22" s="435" t="s">
        <v>411</v>
      </c>
      <c r="C22" s="436">
        <v>17.709210000000002</v>
      </c>
      <c r="D22" s="436">
        <v>19.862529999999996</v>
      </c>
      <c r="E22" s="436"/>
      <c r="F22" s="436">
        <v>13.232890000000001</v>
      </c>
      <c r="G22" s="436">
        <v>28.705959074252501</v>
      </c>
      <c r="H22" s="436">
        <v>-15.4730690742525</v>
      </c>
      <c r="I22" s="437">
        <v>0.4609805917221243</v>
      </c>
      <c r="J22" s="438" t="s">
        <v>412</v>
      </c>
    </row>
    <row r="23" spans="1:10" ht="14.4" customHeight="1" x14ac:dyDescent="0.3">
      <c r="A23" s="434" t="s">
        <v>405</v>
      </c>
      <c r="B23" s="435" t="s">
        <v>405</v>
      </c>
      <c r="C23" s="436" t="s">
        <v>405</v>
      </c>
      <c r="D23" s="436" t="s">
        <v>405</v>
      </c>
      <c r="E23" s="436"/>
      <c r="F23" s="436" t="s">
        <v>405</v>
      </c>
      <c r="G23" s="436" t="s">
        <v>405</v>
      </c>
      <c r="H23" s="436" t="s">
        <v>405</v>
      </c>
      <c r="I23" s="437" t="s">
        <v>405</v>
      </c>
      <c r="J23" s="438" t="s">
        <v>413</v>
      </c>
    </row>
    <row r="24" spans="1:10" ht="14.4" customHeight="1" x14ac:dyDescent="0.3">
      <c r="A24" s="434" t="s">
        <v>653</v>
      </c>
      <c r="B24" s="435" t="s">
        <v>654</v>
      </c>
      <c r="C24" s="436" t="s">
        <v>405</v>
      </c>
      <c r="D24" s="436" t="s">
        <v>405</v>
      </c>
      <c r="E24" s="436"/>
      <c r="F24" s="436" t="s">
        <v>405</v>
      </c>
      <c r="G24" s="436" t="s">
        <v>405</v>
      </c>
      <c r="H24" s="436" t="s">
        <v>405</v>
      </c>
      <c r="I24" s="437" t="s">
        <v>405</v>
      </c>
      <c r="J24" s="438" t="s">
        <v>0</v>
      </c>
    </row>
    <row r="25" spans="1:10" ht="14.4" customHeight="1" x14ac:dyDescent="0.3">
      <c r="A25" s="434" t="s">
        <v>653</v>
      </c>
      <c r="B25" s="435" t="s">
        <v>257</v>
      </c>
      <c r="C25" s="436">
        <v>0</v>
      </c>
      <c r="D25" s="436" t="s">
        <v>405</v>
      </c>
      <c r="E25" s="436"/>
      <c r="F25" s="436" t="s">
        <v>405</v>
      </c>
      <c r="G25" s="436" t="s">
        <v>405</v>
      </c>
      <c r="H25" s="436" t="s">
        <v>405</v>
      </c>
      <c r="I25" s="437" t="s">
        <v>405</v>
      </c>
      <c r="J25" s="438" t="s">
        <v>1</v>
      </c>
    </row>
    <row r="26" spans="1:10" ht="14.4" customHeight="1" x14ac:dyDescent="0.3">
      <c r="A26" s="434" t="s">
        <v>653</v>
      </c>
      <c r="B26" s="435" t="s">
        <v>258</v>
      </c>
      <c r="C26" s="436">
        <v>0.21666000000000002</v>
      </c>
      <c r="D26" s="436">
        <v>0.35870999999999997</v>
      </c>
      <c r="E26" s="436"/>
      <c r="F26" s="436">
        <v>0.40005999999999997</v>
      </c>
      <c r="G26" s="436">
        <v>0.49038078087000003</v>
      </c>
      <c r="H26" s="436">
        <v>-9.0320780870000061E-2</v>
      </c>
      <c r="I26" s="437">
        <v>0.81581500663676276</v>
      </c>
      <c r="J26" s="438" t="s">
        <v>1</v>
      </c>
    </row>
    <row r="27" spans="1:10" ht="14.4" customHeight="1" x14ac:dyDescent="0.3">
      <c r="A27" s="434" t="s">
        <v>653</v>
      </c>
      <c r="B27" s="435" t="s">
        <v>259</v>
      </c>
      <c r="C27" s="436">
        <v>3.1854000000000005</v>
      </c>
      <c r="D27" s="436">
        <v>3.3124500000000001</v>
      </c>
      <c r="E27" s="436"/>
      <c r="F27" s="436">
        <v>3.90815</v>
      </c>
      <c r="G27" s="436">
        <v>4.2025777315137507</v>
      </c>
      <c r="H27" s="436">
        <v>-0.29442773151375068</v>
      </c>
      <c r="I27" s="437">
        <v>0.92994115746963257</v>
      </c>
      <c r="J27" s="438" t="s">
        <v>1</v>
      </c>
    </row>
    <row r="28" spans="1:10" ht="14.4" customHeight="1" x14ac:dyDescent="0.3">
      <c r="A28" s="434" t="s">
        <v>653</v>
      </c>
      <c r="B28" s="435" t="s">
        <v>261</v>
      </c>
      <c r="C28" s="436">
        <v>0.41599999999999998</v>
      </c>
      <c r="D28" s="436">
        <v>0.36</v>
      </c>
      <c r="E28" s="436"/>
      <c r="F28" s="436">
        <v>0.60599999999999998</v>
      </c>
      <c r="G28" s="436">
        <v>0.43839035191624998</v>
      </c>
      <c r="H28" s="436">
        <v>0.16760964808375001</v>
      </c>
      <c r="I28" s="437">
        <v>1.3823296916802816</v>
      </c>
      <c r="J28" s="438" t="s">
        <v>1</v>
      </c>
    </row>
    <row r="29" spans="1:10" ht="14.4" customHeight="1" x14ac:dyDescent="0.3">
      <c r="A29" s="434" t="s">
        <v>653</v>
      </c>
      <c r="B29" s="435" t="s">
        <v>262</v>
      </c>
      <c r="C29" s="436">
        <v>0.21999999999999997</v>
      </c>
      <c r="D29" s="436">
        <v>0.28399999999999997</v>
      </c>
      <c r="E29" s="436"/>
      <c r="F29" s="436">
        <v>0.42599999999999993</v>
      </c>
      <c r="G29" s="436">
        <v>0.55555570869750004</v>
      </c>
      <c r="H29" s="436">
        <v>-0.1295557086975001</v>
      </c>
      <c r="I29" s="437">
        <v>0.76679978862742071</v>
      </c>
      <c r="J29" s="438" t="s">
        <v>1</v>
      </c>
    </row>
    <row r="30" spans="1:10" ht="14.4" customHeight="1" x14ac:dyDescent="0.3">
      <c r="A30" s="434" t="s">
        <v>653</v>
      </c>
      <c r="B30" s="435" t="s">
        <v>655</v>
      </c>
      <c r="C30" s="436">
        <v>4.0380600000000006</v>
      </c>
      <c r="D30" s="436">
        <v>4.3151599999999997</v>
      </c>
      <c r="E30" s="436"/>
      <c r="F30" s="436">
        <v>5.3402099999999999</v>
      </c>
      <c r="G30" s="436">
        <v>5.6869045729975003</v>
      </c>
      <c r="H30" s="436">
        <v>-0.34669457299750039</v>
      </c>
      <c r="I30" s="437">
        <v>0.93903633012523691</v>
      </c>
      <c r="J30" s="438" t="s">
        <v>412</v>
      </c>
    </row>
    <row r="31" spans="1:10" ht="14.4" customHeight="1" x14ac:dyDescent="0.3">
      <c r="A31" s="434" t="s">
        <v>405</v>
      </c>
      <c r="B31" s="435" t="s">
        <v>405</v>
      </c>
      <c r="C31" s="436" t="s">
        <v>405</v>
      </c>
      <c r="D31" s="436" t="s">
        <v>405</v>
      </c>
      <c r="E31" s="436"/>
      <c r="F31" s="436" t="s">
        <v>405</v>
      </c>
      <c r="G31" s="436" t="s">
        <v>405</v>
      </c>
      <c r="H31" s="436" t="s">
        <v>405</v>
      </c>
      <c r="I31" s="437" t="s">
        <v>405</v>
      </c>
      <c r="J31" s="438" t="s">
        <v>413</v>
      </c>
    </row>
    <row r="32" spans="1:10" ht="14.4" customHeight="1" x14ac:dyDescent="0.3">
      <c r="A32" s="434" t="s">
        <v>403</v>
      </c>
      <c r="B32" s="435" t="s">
        <v>407</v>
      </c>
      <c r="C32" s="436">
        <v>21.747270000000004</v>
      </c>
      <c r="D32" s="436">
        <v>24.177689999999991</v>
      </c>
      <c r="E32" s="436"/>
      <c r="F32" s="436">
        <v>18.5731</v>
      </c>
      <c r="G32" s="436">
        <v>34.392863647249996</v>
      </c>
      <c r="H32" s="436">
        <v>-15.819763647249996</v>
      </c>
      <c r="I32" s="437">
        <v>0.54002772756856721</v>
      </c>
      <c r="J32" s="438" t="s">
        <v>408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729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2.1895581215821416</v>
      </c>
      <c r="J3" s="98">
        <f>SUBTOTAL(9,J5:J1048576)</f>
        <v>8495</v>
      </c>
      <c r="K3" s="99">
        <f>SUBTOTAL(9,K5:K1048576)</f>
        <v>18600.296242840293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403</v>
      </c>
      <c r="B5" s="508" t="s">
        <v>404</v>
      </c>
      <c r="C5" s="511" t="s">
        <v>409</v>
      </c>
      <c r="D5" s="554" t="s">
        <v>500</v>
      </c>
      <c r="E5" s="511" t="s">
        <v>716</v>
      </c>
      <c r="F5" s="554" t="s">
        <v>717</v>
      </c>
      <c r="G5" s="511" t="s">
        <v>656</v>
      </c>
      <c r="H5" s="511" t="s">
        <v>657</v>
      </c>
      <c r="I5" s="116">
        <v>4.3025000000000002</v>
      </c>
      <c r="J5" s="116">
        <v>28</v>
      </c>
      <c r="K5" s="534">
        <v>120.46</v>
      </c>
    </row>
    <row r="6" spans="1:11" ht="14.4" customHeight="1" x14ac:dyDescent="0.3">
      <c r="A6" s="522" t="s">
        <v>403</v>
      </c>
      <c r="B6" s="523" t="s">
        <v>404</v>
      </c>
      <c r="C6" s="526" t="s">
        <v>409</v>
      </c>
      <c r="D6" s="555" t="s">
        <v>500</v>
      </c>
      <c r="E6" s="526" t="s">
        <v>716</v>
      </c>
      <c r="F6" s="555" t="s">
        <v>717</v>
      </c>
      <c r="G6" s="526" t="s">
        <v>658</v>
      </c>
      <c r="H6" s="526" t="s">
        <v>659</v>
      </c>
      <c r="I6" s="535">
        <v>22.15</v>
      </c>
      <c r="J6" s="535">
        <v>3</v>
      </c>
      <c r="K6" s="536">
        <v>66.45</v>
      </c>
    </row>
    <row r="7" spans="1:11" ht="14.4" customHeight="1" x14ac:dyDescent="0.3">
      <c r="A7" s="522" t="s">
        <v>403</v>
      </c>
      <c r="B7" s="523" t="s">
        <v>404</v>
      </c>
      <c r="C7" s="526" t="s">
        <v>409</v>
      </c>
      <c r="D7" s="555" t="s">
        <v>500</v>
      </c>
      <c r="E7" s="526" t="s">
        <v>716</v>
      </c>
      <c r="F7" s="555" t="s">
        <v>717</v>
      </c>
      <c r="G7" s="526" t="s">
        <v>660</v>
      </c>
      <c r="H7" s="526" t="s">
        <v>661</v>
      </c>
      <c r="I7" s="535">
        <v>13.02</v>
      </c>
      <c r="J7" s="535">
        <v>5</v>
      </c>
      <c r="K7" s="536">
        <v>65.099999999999994</v>
      </c>
    </row>
    <row r="8" spans="1:11" ht="14.4" customHeight="1" x14ac:dyDescent="0.3">
      <c r="A8" s="522" t="s">
        <v>403</v>
      </c>
      <c r="B8" s="523" t="s">
        <v>404</v>
      </c>
      <c r="C8" s="526" t="s">
        <v>409</v>
      </c>
      <c r="D8" s="555" t="s">
        <v>500</v>
      </c>
      <c r="E8" s="526" t="s">
        <v>716</v>
      </c>
      <c r="F8" s="555" t="s">
        <v>717</v>
      </c>
      <c r="G8" s="526" t="s">
        <v>662</v>
      </c>
      <c r="H8" s="526" t="s">
        <v>663</v>
      </c>
      <c r="I8" s="535">
        <v>27.876666666666665</v>
      </c>
      <c r="J8" s="535">
        <v>4</v>
      </c>
      <c r="K8" s="536">
        <v>111.50999999999999</v>
      </c>
    </row>
    <row r="9" spans="1:11" ht="14.4" customHeight="1" x14ac:dyDescent="0.3">
      <c r="A9" s="522" t="s">
        <v>403</v>
      </c>
      <c r="B9" s="523" t="s">
        <v>404</v>
      </c>
      <c r="C9" s="526" t="s">
        <v>409</v>
      </c>
      <c r="D9" s="555" t="s">
        <v>500</v>
      </c>
      <c r="E9" s="526" t="s">
        <v>718</v>
      </c>
      <c r="F9" s="555" t="s">
        <v>719</v>
      </c>
      <c r="G9" s="526" t="s">
        <v>664</v>
      </c>
      <c r="H9" s="526" t="s">
        <v>665</v>
      </c>
      <c r="I9" s="535">
        <v>1.67</v>
      </c>
      <c r="J9" s="535">
        <v>200</v>
      </c>
      <c r="K9" s="536">
        <v>334</v>
      </c>
    </row>
    <row r="10" spans="1:11" ht="14.4" customHeight="1" x14ac:dyDescent="0.3">
      <c r="A10" s="522" t="s">
        <v>403</v>
      </c>
      <c r="B10" s="523" t="s">
        <v>404</v>
      </c>
      <c r="C10" s="526" t="s">
        <v>409</v>
      </c>
      <c r="D10" s="555" t="s">
        <v>500</v>
      </c>
      <c r="E10" s="526" t="s">
        <v>718</v>
      </c>
      <c r="F10" s="555" t="s">
        <v>719</v>
      </c>
      <c r="G10" s="526" t="s">
        <v>666</v>
      </c>
      <c r="H10" s="526" t="s">
        <v>667</v>
      </c>
      <c r="I10" s="535">
        <v>1.81</v>
      </c>
      <c r="J10" s="535">
        <v>100</v>
      </c>
      <c r="K10" s="536">
        <v>181</v>
      </c>
    </row>
    <row r="11" spans="1:11" ht="14.4" customHeight="1" x14ac:dyDescent="0.3">
      <c r="A11" s="522" t="s">
        <v>403</v>
      </c>
      <c r="B11" s="523" t="s">
        <v>404</v>
      </c>
      <c r="C11" s="526" t="s">
        <v>409</v>
      </c>
      <c r="D11" s="555" t="s">
        <v>500</v>
      </c>
      <c r="E11" s="526" t="s">
        <v>718</v>
      </c>
      <c r="F11" s="555" t="s">
        <v>719</v>
      </c>
      <c r="G11" s="526" t="s">
        <v>668</v>
      </c>
      <c r="H11" s="526" t="s">
        <v>669</v>
      </c>
      <c r="I11" s="535">
        <v>1.9</v>
      </c>
      <c r="J11" s="535">
        <v>100</v>
      </c>
      <c r="K11" s="536">
        <v>190</v>
      </c>
    </row>
    <row r="12" spans="1:11" ht="14.4" customHeight="1" x14ac:dyDescent="0.3">
      <c r="A12" s="522" t="s">
        <v>403</v>
      </c>
      <c r="B12" s="523" t="s">
        <v>404</v>
      </c>
      <c r="C12" s="526" t="s">
        <v>409</v>
      </c>
      <c r="D12" s="555" t="s">
        <v>500</v>
      </c>
      <c r="E12" s="526" t="s">
        <v>718</v>
      </c>
      <c r="F12" s="555" t="s">
        <v>719</v>
      </c>
      <c r="G12" s="526" t="s">
        <v>670</v>
      </c>
      <c r="H12" s="526" t="s">
        <v>671</v>
      </c>
      <c r="I12" s="535">
        <v>1.98</v>
      </c>
      <c r="J12" s="535">
        <v>200</v>
      </c>
      <c r="K12" s="536">
        <v>396</v>
      </c>
    </row>
    <row r="13" spans="1:11" ht="14.4" customHeight="1" x14ac:dyDescent="0.3">
      <c r="A13" s="522" t="s">
        <v>403</v>
      </c>
      <c r="B13" s="523" t="s">
        <v>404</v>
      </c>
      <c r="C13" s="526" t="s">
        <v>409</v>
      </c>
      <c r="D13" s="555" t="s">
        <v>500</v>
      </c>
      <c r="E13" s="526" t="s">
        <v>718</v>
      </c>
      <c r="F13" s="555" t="s">
        <v>719</v>
      </c>
      <c r="G13" s="526" t="s">
        <v>672</v>
      </c>
      <c r="H13" s="526" t="s">
        <v>673</v>
      </c>
      <c r="I13" s="535">
        <v>1.92</v>
      </c>
      <c r="J13" s="535">
        <v>100</v>
      </c>
      <c r="K13" s="536">
        <v>192</v>
      </c>
    </row>
    <row r="14" spans="1:11" ht="14.4" customHeight="1" x14ac:dyDescent="0.3">
      <c r="A14" s="522" t="s">
        <v>403</v>
      </c>
      <c r="B14" s="523" t="s">
        <v>404</v>
      </c>
      <c r="C14" s="526" t="s">
        <v>409</v>
      </c>
      <c r="D14" s="555" t="s">
        <v>500</v>
      </c>
      <c r="E14" s="526" t="s">
        <v>718</v>
      </c>
      <c r="F14" s="555" t="s">
        <v>719</v>
      </c>
      <c r="G14" s="526" t="s">
        <v>674</v>
      </c>
      <c r="H14" s="526" t="s">
        <v>675</v>
      </c>
      <c r="I14" s="535">
        <v>1.93</v>
      </c>
      <c r="J14" s="535">
        <v>10</v>
      </c>
      <c r="K14" s="536">
        <v>19.3</v>
      </c>
    </row>
    <row r="15" spans="1:11" ht="14.4" customHeight="1" x14ac:dyDescent="0.3">
      <c r="A15" s="522" t="s">
        <v>403</v>
      </c>
      <c r="B15" s="523" t="s">
        <v>404</v>
      </c>
      <c r="C15" s="526" t="s">
        <v>409</v>
      </c>
      <c r="D15" s="555" t="s">
        <v>500</v>
      </c>
      <c r="E15" s="526" t="s">
        <v>718</v>
      </c>
      <c r="F15" s="555" t="s">
        <v>719</v>
      </c>
      <c r="G15" s="526" t="s">
        <v>676</v>
      </c>
      <c r="H15" s="526" t="s">
        <v>677</v>
      </c>
      <c r="I15" s="535">
        <v>0.01</v>
      </c>
      <c r="J15" s="535">
        <v>400</v>
      </c>
      <c r="K15" s="536">
        <v>4</v>
      </c>
    </row>
    <row r="16" spans="1:11" ht="14.4" customHeight="1" x14ac:dyDescent="0.3">
      <c r="A16" s="522" t="s">
        <v>403</v>
      </c>
      <c r="B16" s="523" t="s">
        <v>404</v>
      </c>
      <c r="C16" s="526" t="s">
        <v>409</v>
      </c>
      <c r="D16" s="555" t="s">
        <v>500</v>
      </c>
      <c r="E16" s="526" t="s">
        <v>718</v>
      </c>
      <c r="F16" s="555" t="s">
        <v>719</v>
      </c>
      <c r="G16" s="526" t="s">
        <v>678</v>
      </c>
      <c r="H16" s="526" t="s">
        <v>679</v>
      </c>
      <c r="I16" s="535">
        <v>3.07</v>
      </c>
      <c r="J16" s="535">
        <v>100</v>
      </c>
      <c r="K16" s="536">
        <v>307</v>
      </c>
    </row>
    <row r="17" spans="1:11" ht="14.4" customHeight="1" x14ac:dyDescent="0.3">
      <c r="A17" s="522" t="s">
        <v>403</v>
      </c>
      <c r="B17" s="523" t="s">
        <v>404</v>
      </c>
      <c r="C17" s="526" t="s">
        <v>409</v>
      </c>
      <c r="D17" s="555" t="s">
        <v>500</v>
      </c>
      <c r="E17" s="526" t="s">
        <v>718</v>
      </c>
      <c r="F17" s="555" t="s">
        <v>719</v>
      </c>
      <c r="G17" s="526" t="s">
        <v>680</v>
      </c>
      <c r="H17" s="526" t="s">
        <v>681</v>
      </c>
      <c r="I17" s="535">
        <v>2.17</v>
      </c>
      <c r="J17" s="535">
        <v>15</v>
      </c>
      <c r="K17" s="536">
        <v>32.549999999999997</v>
      </c>
    </row>
    <row r="18" spans="1:11" ht="14.4" customHeight="1" x14ac:dyDescent="0.3">
      <c r="A18" s="522" t="s">
        <v>403</v>
      </c>
      <c r="B18" s="523" t="s">
        <v>404</v>
      </c>
      <c r="C18" s="526" t="s">
        <v>409</v>
      </c>
      <c r="D18" s="555" t="s">
        <v>500</v>
      </c>
      <c r="E18" s="526" t="s">
        <v>718</v>
      </c>
      <c r="F18" s="555" t="s">
        <v>719</v>
      </c>
      <c r="G18" s="526" t="s">
        <v>682</v>
      </c>
      <c r="H18" s="526" t="s">
        <v>683</v>
      </c>
      <c r="I18" s="535">
        <v>2.7</v>
      </c>
      <c r="J18" s="535">
        <v>200</v>
      </c>
      <c r="K18" s="536">
        <v>540</v>
      </c>
    </row>
    <row r="19" spans="1:11" ht="14.4" customHeight="1" x14ac:dyDescent="0.3">
      <c r="A19" s="522" t="s">
        <v>403</v>
      </c>
      <c r="B19" s="523" t="s">
        <v>404</v>
      </c>
      <c r="C19" s="526" t="s">
        <v>409</v>
      </c>
      <c r="D19" s="555" t="s">
        <v>500</v>
      </c>
      <c r="E19" s="526" t="s">
        <v>718</v>
      </c>
      <c r="F19" s="555" t="s">
        <v>719</v>
      </c>
      <c r="G19" s="526" t="s">
        <v>684</v>
      </c>
      <c r="H19" s="526" t="s">
        <v>685</v>
      </c>
      <c r="I19" s="535">
        <v>1.94</v>
      </c>
      <c r="J19" s="535">
        <v>15</v>
      </c>
      <c r="K19" s="536">
        <v>29.1</v>
      </c>
    </row>
    <row r="20" spans="1:11" ht="14.4" customHeight="1" x14ac:dyDescent="0.3">
      <c r="A20" s="522" t="s">
        <v>403</v>
      </c>
      <c r="B20" s="523" t="s">
        <v>404</v>
      </c>
      <c r="C20" s="526" t="s">
        <v>409</v>
      </c>
      <c r="D20" s="555" t="s">
        <v>500</v>
      </c>
      <c r="E20" s="526" t="s">
        <v>718</v>
      </c>
      <c r="F20" s="555" t="s">
        <v>719</v>
      </c>
      <c r="G20" s="526" t="s">
        <v>686</v>
      </c>
      <c r="H20" s="526" t="s">
        <v>687</v>
      </c>
      <c r="I20" s="535">
        <v>21.24</v>
      </c>
      <c r="J20" s="535">
        <v>15</v>
      </c>
      <c r="K20" s="536">
        <v>318.60000000000002</v>
      </c>
    </row>
    <row r="21" spans="1:11" ht="14.4" customHeight="1" x14ac:dyDescent="0.3">
      <c r="A21" s="522" t="s">
        <v>403</v>
      </c>
      <c r="B21" s="523" t="s">
        <v>404</v>
      </c>
      <c r="C21" s="526" t="s">
        <v>409</v>
      </c>
      <c r="D21" s="555" t="s">
        <v>500</v>
      </c>
      <c r="E21" s="526" t="s">
        <v>718</v>
      </c>
      <c r="F21" s="555" t="s">
        <v>719</v>
      </c>
      <c r="G21" s="526" t="s">
        <v>688</v>
      </c>
      <c r="H21" s="526" t="s">
        <v>689</v>
      </c>
      <c r="I21" s="535">
        <v>21.24</v>
      </c>
      <c r="J21" s="535">
        <v>5</v>
      </c>
      <c r="K21" s="536">
        <v>106.2</v>
      </c>
    </row>
    <row r="22" spans="1:11" ht="14.4" customHeight="1" x14ac:dyDescent="0.3">
      <c r="A22" s="522" t="s">
        <v>403</v>
      </c>
      <c r="B22" s="523" t="s">
        <v>404</v>
      </c>
      <c r="C22" s="526" t="s">
        <v>409</v>
      </c>
      <c r="D22" s="555" t="s">
        <v>500</v>
      </c>
      <c r="E22" s="526" t="s">
        <v>718</v>
      </c>
      <c r="F22" s="555" t="s">
        <v>719</v>
      </c>
      <c r="G22" s="526" t="s">
        <v>690</v>
      </c>
      <c r="H22" s="526" t="s">
        <v>691</v>
      </c>
      <c r="I22" s="535">
        <v>3.17</v>
      </c>
      <c r="J22" s="535">
        <v>200</v>
      </c>
      <c r="K22" s="536">
        <v>634</v>
      </c>
    </row>
    <row r="23" spans="1:11" ht="14.4" customHeight="1" x14ac:dyDescent="0.3">
      <c r="A23" s="522" t="s">
        <v>403</v>
      </c>
      <c r="B23" s="523" t="s">
        <v>404</v>
      </c>
      <c r="C23" s="526" t="s">
        <v>409</v>
      </c>
      <c r="D23" s="555" t="s">
        <v>500</v>
      </c>
      <c r="E23" s="526" t="s">
        <v>720</v>
      </c>
      <c r="F23" s="555" t="s">
        <v>721</v>
      </c>
      <c r="G23" s="526" t="s">
        <v>692</v>
      </c>
      <c r="H23" s="526" t="s">
        <v>693</v>
      </c>
      <c r="I23" s="535">
        <v>8.17</v>
      </c>
      <c r="J23" s="535">
        <v>200</v>
      </c>
      <c r="K23" s="536">
        <v>1634</v>
      </c>
    </row>
    <row r="24" spans="1:11" ht="14.4" customHeight="1" x14ac:dyDescent="0.3">
      <c r="A24" s="522" t="s">
        <v>403</v>
      </c>
      <c r="B24" s="523" t="s">
        <v>404</v>
      </c>
      <c r="C24" s="526" t="s">
        <v>409</v>
      </c>
      <c r="D24" s="555" t="s">
        <v>500</v>
      </c>
      <c r="E24" s="526" t="s">
        <v>722</v>
      </c>
      <c r="F24" s="555" t="s">
        <v>723</v>
      </c>
      <c r="G24" s="526" t="s">
        <v>694</v>
      </c>
      <c r="H24" s="526" t="s">
        <v>695</v>
      </c>
      <c r="I24" s="535">
        <v>0.3</v>
      </c>
      <c r="J24" s="535">
        <v>900</v>
      </c>
      <c r="K24" s="536">
        <v>270</v>
      </c>
    </row>
    <row r="25" spans="1:11" ht="14.4" customHeight="1" x14ac:dyDescent="0.3">
      <c r="A25" s="522" t="s">
        <v>403</v>
      </c>
      <c r="B25" s="523" t="s">
        <v>404</v>
      </c>
      <c r="C25" s="526" t="s">
        <v>409</v>
      </c>
      <c r="D25" s="555" t="s">
        <v>500</v>
      </c>
      <c r="E25" s="526" t="s">
        <v>722</v>
      </c>
      <c r="F25" s="555" t="s">
        <v>723</v>
      </c>
      <c r="G25" s="526" t="s">
        <v>696</v>
      </c>
      <c r="H25" s="526" t="s">
        <v>697</v>
      </c>
      <c r="I25" s="535">
        <v>0.48333333333333334</v>
      </c>
      <c r="J25" s="535">
        <v>300</v>
      </c>
      <c r="K25" s="536">
        <v>145</v>
      </c>
    </row>
    <row r="26" spans="1:11" ht="14.4" customHeight="1" x14ac:dyDescent="0.3">
      <c r="A26" s="522" t="s">
        <v>403</v>
      </c>
      <c r="B26" s="523" t="s">
        <v>404</v>
      </c>
      <c r="C26" s="526" t="s">
        <v>409</v>
      </c>
      <c r="D26" s="555" t="s">
        <v>500</v>
      </c>
      <c r="E26" s="526" t="s">
        <v>722</v>
      </c>
      <c r="F26" s="555" t="s">
        <v>723</v>
      </c>
      <c r="G26" s="526" t="s">
        <v>698</v>
      </c>
      <c r="H26" s="526" t="s">
        <v>699</v>
      </c>
      <c r="I26" s="535">
        <v>1.8</v>
      </c>
      <c r="J26" s="535">
        <v>700</v>
      </c>
      <c r="K26" s="536">
        <v>1260</v>
      </c>
    </row>
    <row r="27" spans="1:11" ht="14.4" customHeight="1" x14ac:dyDescent="0.3">
      <c r="A27" s="522" t="s">
        <v>403</v>
      </c>
      <c r="B27" s="523" t="s">
        <v>404</v>
      </c>
      <c r="C27" s="526" t="s">
        <v>409</v>
      </c>
      <c r="D27" s="555" t="s">
        <v>500</v>
      </c>
      <c r="E27" s="526" t="s">
        <v>724</v>
      </c>
      <c r="F27" s="555" t="s">
        <v>725</v>
      </c>
      <c r="G27" s="526" t="s">
        <v>700</v>
      </c>
      <c r="H27" s="526" t="s">
        <v>701</v>
      </c>
      <c r="I27" s="535">
        <v>0.71</v>
      </c>
      <c r="J27" s="535">
        <v>800</v>
      </c>
      <c r="K27" s="536">
        <v>568</v>
      </c>
    </row>
    <row r="28" spans="1:11" ht="14.4" customHeight="1" x14ac:dyDescent="0.3">
      <c r="A28" s="522" t="s">
        <v>403</v>
      </c>
      <c r="B28" s="523" t="s">
        <v>404</v>
      </c>
      <c r="C28" s="526" t="s">
        <v>409</v>
      </c>
      <c r="D28" s="555" t="s">
        <v>500</v>
      </c>
      <c r="E28" s="526" t="s">
        <v>726</v>
      </c>
      <c r="F28" s="555" t="s">
        <v>727</v>
      </c>
      <c r="G28" s="526" t="s">
        <v>702</v>
      </c>
      <c r="H28" s="526" t="s">
        <v>703</v>
      </c>
      <c r="I28" s="535">
        <v>195.56625</v>
      </c>
      <c r="J28" s="535">
        <v>29</v>
      </c>
      <c r="K28" s="536">
        <v>5670.0599999999995</v>
      </c>
    </row>
    <row r="29" spans="1:11" ht="14.4" customHeight="1" x14ac:dyDescent="0.3">
      <c r="A29" s="522" t="s">
        <v>403</v>
      </c>
      <c r="B29" s="523" t="s">
        <v>404</v>
      </c>
      <c r="C29" s="526" t="s">
        <v>409</v>
      </c>
      <c r="D29" s="555" t="s">
        <v>500</v>
      </c>
      <c r="E29" s="526" t="s">
        <v>726</v>
      </c>
      <c r="F29" s="555" t="s">
        <v>727</v>
      </c>
      <c r="G29" s="526" t="s">
        <v>704</v>
      </c>
      <c r="H29" s="526" t="s">
        <v>705</v>
      </c>
      <c r="I29" s="535">
        <v>65.756242840295755</v>
      </c>
      <c r="J29" s="535">
        <v>1</v>
      </c>
      <c r="K29" s="536">
        <v>65.756242840295755</v>
      </c>
    </row>
    <row r="30" spans="1:11" ht="14.4" customHeight="1" x14ac:dyDescent="0.3">
      <c r="A30" s="522" t="s">
        <v>403</v>
      </c>
      <c r="B30" s="523" t="s">
        <v>404</v>
      </c>
      <c r="C30" s="526" t="s">
        <v>653</v>
      </c>
      <c r="D30" s="555" t="s">
        <v>728</v>
      </c>
      <c r="E30" s="526" t="s">
        <v>716</v>
      </c>
      <c r="F30" s="555" t="s">
        <v>717</v>
      </c>
      <c r="G30" s="526" t="s">
        <v>656</v>
      </c>
      <c r="H30" s="526" t="s">
        <v>657</v>
      </c>
      <c r="I30" s="535">
        <v>4.3</v>
      </c>
      <c r="J30" s="535">
        <v>4</v>
      </c>
      <c r="K30" s="536">
        <v>17.2</v>
      </c>
    </row>
    <row r="31" spans="1:11" ht="14.4" customHeight="1" x14ac:dyDescent="0.3">
      <c r="A31" s="522" t="s">
        <v>403</v>
      </c>
      <c r="B31" s="523" t="s">
        <v>404</v>
      </c>
      <c r="C31" s="526" t="s">
        <v>653</v>
      </c>
      <c r="D31" s="555" t="s">
        <v>728</v>
      </c>
      <c r="E31" s="526" t="s">
        <v>716</v>
      </c>
      <c r="F31" s="555" t="s">
        <v>717</v>
      </c>
      <c r="G31" s="526" t="s">
        <v>706</v>
      </c>
      <c r="H31" s="526" t="s">
        <v>707</v>
      </c>
      <c r="I31" s="535">
        <v>28.734999999999999</v>
      </c>
      <c r="J31" s="535">
        <v>5</v>
      </c>
      <c r="K31" s="536">
        <v>143.68</v>
      </c>
    </row>
    <row r="32" spans="1:11" ht="14.4" customHeight="1" x14ac:dyDescent="0.3">
      <c r="A32" s="522" t="s">
        <v>403</v>
      </c>
      <c r="B32" s="523" t="s">
        <v>404</v>
      </c>
      <c r="C32" s="526" t="s">
        <v>653</v>
      </c>
      <c r="D32" s="555" t="s">
        <v>728</v>
      </c>
      <c r="E32" s="526" t="s">
        <v>716</v>
      </c>
      <c r="F32" s="555" t="s">
        <v>717</v>
      </c>
      <c r="G32" s="526" t="s">
        <v>708</v>
      </c>
      <c r="H32" s="526" t="s">
        <v>709</v>
      </c>
      <c r="I32" s="535">
        <v>30.17</v>
      </c>
      <c r="J32" s="535">
        <v>3</v>
      </c>
      <c r="K32" s="536">
        <v>90.51</v>
      </c>
    </row>
    <row r="33" spans="1:11" ht="14.4" customHeight="1" x14ac:dyDescent="0.3">
      <c r="A33" s="522" t="s">
        <v>403</v>
      </c>
      <c r="B33" s="523" t="s">
        <v>404</v>
      </c>
      <c r="C33" s="526" t="s">
        <v>653</v>
      </c>
      <c r="D33" s="555" t="s">
        <v>728</v>
      </c>
      <c r="E33" s="526" t="s">
        <v>716</v>
      </c>
      <c r="F33" s="555" t="s">
        <v>717</v>
      </c>
      <c r="G33" s="526" t="s">
        <v>660</v>
      </c>
      <c r="H33" s="526" t="s">
        <v>661</v>
      </c>
      <c r="I33" s="535">
        <v>13.01</v>
      </c>
      <c r="J33" s="535">
        <v>5</v>
      </c>
      <c r="K33" s="536">
        <v>65.05</v>
      </c>
    </row>
    <row r="34" spans="1:11" ht="14.4" customHeight="1" x14ac:dyDescent="0.3">
      <c r="A34" s="522" t="s">
        <v>403</v>
      </c>
      <c r="B34" s="523" t="s">
        <v>404</v>
      </c>
      <c r="C34" s="526" t="s">
        <v>653</v>
      </c>
      <c r="D34" s="555" t="s">
        <v>728</v>
      </c>
      <c r="E34" s="526" t="s">
        <v>716</v>
      </c>
      <c r="F34" s="555" t="s">
        <v>717</v>
      </c>
      <c r="G34" s="526" t="s">
        <v>662</v>
      </c>
      <c r="H34" s="526" t="s">
        <v>663</v>
      </c>
      <c r="I34" s="535">
        <v>27.875</v>
      </c>
      <c r="J34" s="535">
        <v>3</v>
      </c>
      <c r="K34" s="536">
        <v>83.62</v>
      </c>
    </row>
    <row r="35" spans="1:11" ht="14.4" customHeight="1" x14ac:dyDescent="0.3">
      <c r="A35" s="522" t="s">
        <v>403</v>
      </c>
      <c r="B35" s="523" t="s">
        <v>404</v>
      </c>
      <c r="C35" s="526" t="s">
        <v>653</v>
      </c>
      <c r="D35" s="555" t="s">
        <v>728</v>
      </c>
      <c r="E35" s="526" t="s">
        <v>718</v>
      </c>
      <c r="F35" s="555" t="s">
        <v>719</v>
      </c>
      <c r="G35" s="526" t="s">
        <v>664</v>
      </c>
      <c r="H35" s="526" t="s">
        <v>665</v>
      </c>
      <c r="I35" s="535">
        <v>1.67</v>
      </c>
      <c r="J35" s="535">
        <v>200</v>
      </c>
      <c r="K35" s="536">
        <v>334</v>
      </c>
    </row>
    <row r="36" spans="1:11" ht="14.4" customHeight="1" x14ac:dyDescent="0.3">
      <c r="A36" s="522" t="s">
        <v>403</v>
      </c>
      <c r="B36" s="523" t="s">
        <v>404</v>
      </c>
      <c r="C36" s="526" t="s">
        <v>653</v>
      </c>
      <c r="D36" s="555" t="s">
        <v>728</v>
      </c>
      <c r="E36" s="526" t="s">
        <v>718</v>
      </c>
      <c r="F36" s="555" t="s">
        <v>719</v>
      </c>
      <c r="G36" s="526" t="s">
        <v>710</v>
      </c>
      <c r="H36" s="526" t="s">
        <v>711</v>
      </c>
      <c r="I36" s="535">
        <v>0.48</v>
      </c>
      <c r="J36" s="535">
        <v>100</v>
      </c>
      <c r="K36" s="536">
        <v>48</v>
      </c>
    </row>
    <row r="37" spans="1:11" ht="14.4" customHeight="1" x14ac:dyDescent="0.3">
      <c r="A37" s="522" t="s">
        <v>403</v>
      </c>
      <c r="B37" s="523" t="s">
        <v>404</v>
      </c>
      <c r="C37" s="526" t="s">
        <v>653</v>
      </c>
      <c r="D37" s="555" t="s">
        <v>728</v>
      </c>
      <c r="E37" s="526" t="s">
        <v>718</v>
      </c>
      <c r="F37" s="555" t="s">
        <v>719</v>
      </c>
      <c r="G37" s="526" t="s">
        <v>666</v>
      </c>
      <c r="H37" s="526" t="s">
        <v>667</v>
      </c>
      <c r="I37" s="535">
        <v>1.8050000000000002</v>
      </c>
      <c r="J37" s="535">
        <v>200</v>
      </c>
      <c r="K37" s="536">
        <v>361</v>
      </c>
    </row>
    <row r="38" spans="1:11" ht="14.4" customHeight="1" x14ac:dyDescent="0.3">
      <c r="A38" s="522" t="s">
        <v>403</v>
      </c>
      <c r="B38" s="523" t="s">
        <v>404</v>
      </c>
      <c r="C38" s="526" t="s">
        <v>653</v>
      </c>
      <c r="D38" s="555" t="s">
        <v>728</v>
      </c>
      <c r="E38" s="526" t="s">
        <v>718</v>
      </c>
      <c r="F38" s="555" t="s">
        <v>719</v>
      </c>
      <c r="G38" s="526" t="s">
        <v>668</v>
      </c>
      <c r="H38" s="526" t="s">
        <v>669</v>
      </c>
      <c r="I38" s="535">
        <v>1.9</v>
      </c>
      <c r="J38" s="535">
        <v>300</v>
      </c>
      <c r="K38" s="536">
        <v>570</v>
      </c>
    </row>
    <row r="39" spans="1:11" ht="14.4" customHeight="1" x14ac:dyDescent="0.3">
      <c r="A39" s="522" t="s">
        <v>403</v>
      </c>
      <c r="B39" s="523" t="s">
        <v>404</v>
      </c>
      <c r="C39" s="526" t="s">
        <v>653</v>
      </c>
      <c r="D39" s="555" t="s">
        <v>728</v>
      </c>
      <c r="E39" s="526" t="s">
        <v>718</v>
      </c>
      <c r="F39" s="555" t="s">
        <v>719</v>
      </c>
      <c r="G39" s="526" t="s">
        <v>670</v>
      </c>
      <c r="H39" s="526" t="s">
        <v>671</v>
      </c>
      <c r="I39" s="535">
        <v>1.9833333333333334</v>
      </c>
      <c r="J39" s="535">
        <v>300</v>
      </c>
      <c r="K39" s="536">
        <v>595</v>
      </c>
    </row>
    <row r="40" spans="1:11" ht="14.4" customHeight="1" x14ac:dyDescent="0.3">
      <c r="A40" s="522" t="s">
        <v>403</v>
      </c>
      <c r="B40" s="523" t="s">
        <v>404</v>
      </c>
      <c r="C40" s="526" t="s">
        <v>653</v>
      </c>
      <c r="D40" s="555" t="s">
        <v>728</v>
      </c>
      <c r="E40" s="526" t="s">
        <v>718</v>
      </c>
      <c r="F40" s="555" t="s">
        <v>719</v>
      </c>
      <c r="G40" s="526" t="s">
        <v>672</v>
      </c>
      <c r="H40" s="526" t="s">
        <v>673</v>
      </c>
      <c r="I40" s="535">
        <v>1.9249999999999998</v>
      </c>
      <c r="J40" s="535">
        <v>200</v>
      </c>
      <c r="K40" s="536">
        <v>385</v>
      </c>
    </row>
    <row r="41" spans="1:11" ht="14.4" customHeight="1" x14ac:dyDescent="0.3">
      <c r="A41" s="522" t="s">
        <v>403</v>
      </c>
      <c r="B41" s="523" t="s">
        <v>404</v>
      </c>
      <c r="C41" s="526" t="s">
        <v>653</v>
      </c>
      <c r="D41" s="555" t="s">
        <v>728</v>
      </c>
      <c r="E41" s="526" t="s">
        <v>718</v>
      </c>
      <c r="F41" s="555" t="s">
        <v>719</v>
      </c>
      <c r="G41" s="526" t="s">
        <v>676</v>
      </c>
      <c r="H41" s="526" t="s">
        <v>677</v>
      </c>
      <c r="I41" s="535">
        <v>0.01</v>
      </c>
      <c r="J41" s="535">
        <v>500</v>
      </c>
      <c r="K41" s="536">
        <v>5</v>
      </c>
    </row>
    <row r="42" spans="1:11" ht="14.4" customHeight="1" x14ac:dyDescent="0.3">
      <c r="A42" s="522" t="s">
        <v>403</v>
      </c>
      <c r="B42" s="523" t="s">
        <v>404</v>
      </c>
      <c r="C42" s="526" t="s">
        <v>653</v>
      </c>
      <c r="D42" s="555" t="s">
        <v>728</v>
      </c>
      <c r="E42" s="526" t="s">
        <v>718</v>
      </c>
      <c r="F42" s="555" t="s">
        <v>719</v>
      </c>
      <c r="G42" s="526" t="s">
        <v>680</v>
      </c>
      <c r="H42" s="526" t="s">
        <v>681</v>
      </c>
      <c r="I42" s="535">
        <v>2.17</v>
      </c>
      <c r="J42" s="535">
        <v>5</v>
      </c>
      <c r="K42" s="536">
        <v>10.85</v>
      </c>
    </row>
    <row r="43" spans="1:11" ht="14.4" customHeight="1" x14ac:dyDescent="0.3">
      <c r="A43" s="522" t="s">
        <v>403</v>
      </c>
      <c r="B43" s="523" t="s">
        <v>404</v>
      </c>
      <c r="C43" s="526" t="s">
        <v>653</v>
      </c>
      <c r="D43" s="555" t="s">
        <v>728</v>
      </c>
      <c r="E43" s="526" t="s">
        <v>718</v>
      </c>
      <c r="F43" s="555" t="s">
        <v>719</v>
      </c>
      <c r="G43" s="526" t="s">
        <v>682</v>
      </c>
      <c r="H43" s="526" t="s">
        <v>683</v>
      </c>
      <c r="I43" s="535">
        <v>2.67</v>
      </c>
      <c r="J43" s="535">
        <v>200</v>
      </c>
      <c r="K43" s="536">
        <v>534</v>
      </c>
    </row>
    <row r="44" spans="1:11" ht="14.4" customHeight="1" x14ac:dyDescent="0.3">
      <c r="A44" s="522" t="s">
        <v>403</v>
      </c>
      <c r="B44" s="523" t="s">
        <v>404</v>
      </c>
      <c r="C44" s="526" t="s">
        <v>653</v>
      </c>
      <c r="D44" s="555" t="s">
        <v>728</v>
      </c>
      <c r="E44" s="526" t="s">
        <v>718</v>
      </c>
      <c r="F44" s="555" t="s">
        <v>719</v>
      </c>
      <c r="G44" s="526" t="s">
        <v>684</v>
      </c>
      <c r="H44" s="526" t="s">
        <v>685</v>
      </c>
      <c r="I44" s="535">
        <v>1.94</v>
      </c>
      <c r="J44" s="535">
        <v>30</v>
      </c>
      <c r="K44" s="536">
        <v>58.2</v>
      </c>
    </row>
    <row r="45" spans="1:11" ht="14.4" customHeight="1" x14ac:dyDescent="0.3">
      <c r="A45" s="522" t="s">
        <v>403</v>
      </c>
      <c r="B45" s="523" t="s">
        <v>404</v>
      </c>
      <c r="C45" s="526" t="s">
        <v>653</v>
      </c>
      <c r="D45" s="555" t="s">
        <v>728</v>
      </c>
      <c r="E45" s="526" t="s">
        <v>718</v>
      </c>
      <c r="F45" s="555" t="s">
        <v>719</v>
      </c>
      <c r="G45" s="526" t="s">
        <v>712</v>
      </c>
      <c r="H45" s="526" t="s">
        <v>713</v>
      </c>
      <c r="I45" s="535">
        <v>12.11</v>
      </c>
      <c r="J45" s="535">
        <v>10</v>
      </c>
      <c r="K45" s="536">
        <v>121.1</v>
      </c>
    </row>
    <row r="46" spans="1:11" ht="14.4" customHeight="1" x14ac:dyDescent="0.3">
      <c r="A46" s="522" t="s">
        <v>403</v>
      </c>
      <c r="B46" s="523" t="s">
        <v>404</v>
      </c>
      <c r="C46" s="526" t="s">
        <v>653</v>
      </c>
      <c r="D46" s="555" t="s">
        <v>728</v>
      </c>
      <c r="E46" s="526" t="s">
        <v>718</v>
      </c>
      <c r="F46" s="555" t="s">
        <v>719</v>
      </c>
      <c r="G46" s="526" t="s">
        <v>714</v>
      </c>
      <c r="H46" s="526" t="s">
        <v>715</v>
      </c>
      <c r="I46" s="535">
        <v>2.52</v>
      </c>
      <c r="J46" s="535">
        <v>100</v>
      </c>
      <c r="K46" s="536">
        <v>252</v>
      </c>
    </row>
    <row r="47" spans="1:11" ht="14.4" customHeight="1" x14ac:dyDescent="0.3">
      <c r="A47" s="522" t="s">
        <v>403</v>
      </c>
      <c r="B47" s="523" t="s">
        <v>404</v>
      </c>
      <c r="C47" s="526" t="s">
        <v>653</v>
      </c>
      <c r="D47" s="555" t="s">
        <v>728</v>
      </c>
      <c r="E47" s="526" t="s">
        <v>718</v>
      </c>
      <c r="F47" s="555" t="s">
        <v>719</v>
      </c>
      <c r="G47" s="526" t="s">
        <v>690</v>
      </c>
      <c r="H47" s="526" t="s">
        <v>691</v>
      </c>
      <c r="I47" s="535">
        <v>3.17</v>
      </c>
      <c r="J47" s="535">
        <v>200</v>
      </c>
      <c r="K47" s="536">
        <v>634</v>
      </c>
    </row>
    <row r="48" spans="1:11" ht="14.4" customHeight="1" x14ac:dyDescent="0.3">
      <c r="A48" s="522" t="s">
        <v>403</v>
      </c>
      <c r="B48" s="523" t="s">
        <v>404</v>
      </c>
      <c r="C48" s="526" t="s">
        <v>653</v>
      </c>
      <c r="D48" s="555" t="s">
        <v>728</v>
      </c>
      <c r="E48" s="526" t="s">
        <v>722</v>
      </c>
      <c r="F48" s="555" t="s">
        <v>723</v>
      </c>
      <c r="G48" s="526" t="s">
        <v>694</v>
      </c>
      <c r="H48" s="526" t="s">
        <v>695</v>
      </c>
      <c r="I48" s="535">
        <v>0.3</v>
      </c>
      <c r="J48" s="535">
        <v>500</v>
      </c>
      <c r="K48" s="536">
        <v>150</v>
      </c>
    </row>
    <row r="49" spans="1:11" ht="14.4" customHeight="1" x14ac:dyDescent="0.3">
      <c r="A49" s="522" t="s">
        <v>403</v>
      </c>
      <c r="B49" s="523" t="s">
        <v>404</v>
      </c>
      <c r="C49" s="526" t="s">
        <v>653</v>
      </c>
      <c r="D49" s="555" t="s">
        <v>728</v>
      </c>
      <c r="E49" s="526" t="s">
        <v>722</v>
      </c>
      <c r="F49" s="555" t="s">
        <v>723</v>
      </c>
      <c r="G49" s="526" t="s">
        <v>696</v>
      </c>
      <c r="H49" s="526" t="s">
        <v>697</v>
      </c>
      <c r="I49" s="535">
        <v>0.48</v>
      </c>
      <c r="J49" s="535">
        <v>200</v>
      </c>
      <c r="K49" s="536">
        <v>96</v>
      </c>
    </row>
    <row r="50" spans="1:11" ht="14.4" customHeight="1" x14ac:dyDescent="0.3">
      <c r="A50" s="522" t="s">
        <v>403</v>
      </c>
      <c r="B50" s="523" t="s">
        <v>404</v>
      </c>
      <c r="C50" s="526" t="s">
        <v>653</v>
      </c>
      <c r="D50" s="555" t="s">
        <v>728</v>
      </c>
      <c r="E50" s="526" t="s">
        <v>722</v>
      </c>
      <c r="F50" s="555" t="s">
        <v>723</v>
      </c>
      <c r="G50" s="526" t="s">
        <v>698</v>
      </c>
      <c r="H50" s="526" t="s">
        <v>699</v>
      </c>
      <c r="I50" s="535">
        <v>1.8</v>
      </c>
      <c r="J50" s="535">
        <v>200</v>
      </c>
      <c r="K50" s="536">
        <v>360</v>
      </c>
    </row>
    <row r="51" spans="1:11" ht="14.4" customHeight="1" thickBot="1" x14ac:dyDescent="0.35">
      <c r="A51" s="514" t="s">
        <v>403</v>
      </c>
      <c r="B51" s="515" t="s">
        <v>404</v>
      </c>
      <c r="C51" s="518" t="s">
        <v>653</v>
      </c>
      <c r="D51" s="556" t="s">
        <v>728</v>
      </c>
      <c r="E51" s="518" t="s">
        <v>724</v>
      </c>
      <c r="F51" s="556" t="s">
        <v>725</v>
      </c>
      <c r="G51" s="518" t="s">
        <v>700</v>
      </c>
      <c r="H51" s="518" t="s">
        <v>701</v>
      </c>
      <c r="I51" s="537">
        <v>0.71</v>
      </c>
      <c r="J51" s="537">
        <v>600</v>
      </c>
      <c r="K51" s="538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11.5</v>
      </c>
      <c r="C6" s="271">
        <f xml:space="preserve">
TRUNC(IF($A$4&lt;=12,SUMIFS('ON Data'!I:I,'ON Data'!$D:$D,$A$4,'ON Data'!$E:$E,1),SUMIFS('ON Data'!I:I,'ON Data'!$E:$E,1)/'ON Data'!$D$3),1)</f>
        <v>0.3</v>
      </c>
      <c r="D6" s="271">
        <f xml:space="preserve">
TRUNC(IF($A$4&lt;=12,SUMIFS('ON Data'!K:K,'ON Data'!$D:$D,$A$4,'ON Data'!$E:$E,1),SUMIFS('ON Data'!K:K,'ON Data'!$E:$E,1)/'ON Data'!$D$3),1)</f>
        <v>3.9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2.6</v>
      </c>
      <c r="G6" s="271">
        <f xml:space="preserve">
TRUNC(IF($A$4&lt;=12,SUMIFS('ON Data'!Q:Q,'ON Data'!$D:$D,$A$4,'ON Data'!$E:$E,1),SUMIFS('ON Data'!Q:Q,'ON Data'!$E:$E,1)/'ON Data'!$D$3),1)</f>
        <v>2.4</v>
      </c>
      <c r="H6" s="572">
        <f xml:space="preserve">
TRUNC(IF($A$4&lt;=12,SUMIFS('ON Data'!AW:AW,'ON Data'!$D:$D,$A$4,'ON Data'!$E:$E,1),SUMIFS('ON Data'!AW:AW,'ON Data'!$E:$E,1)/'ON Data'!$D$3),1)</f>
        <v>2.2000000000000002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8730.4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3330.4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2176</v>
      </c>
      <c r="G11" s="259">
        <f xml:space="preserve">
IF($A$4&lt;=12,SUMIFS('ON Data'!Q:Q,'ON Data'!$D:$D,$A$4,'ON Data'!$E:$E,2),SUMIFS('ON Data'!Q:Q,'ON Data'!$E:$E,2))</f>
        <v>1948</v>
      </c>
      <c r="H11" s="575">
        <f xml:space="preserve">
IF($A$4&lt;=12,SUMIFS('ON Data'!AW:AW,'ON Data'!$D:$D,$A$4,'ON Data'!$E:$E,2),SUMIFS('ON Data'!AW:AW,'ON Data'!$E:$E,2))</f>
        <v>1012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223346</v>
      </c>
      <c r="C18" s="259">
        <f t="shared" ref="C18:D18" si="0" xml:space="preserve">
C19-C16-C17</f>
        <v>0</v>
      </c>
      <c r="D18" s="259">
        <f t="shared" si="0"/>
        <v>143046</v>
      </c>
      <c r="E18" s="259">
        <f t="shared" ref="E18:G18" si="1" xml:space="preserve">
E19-E16-E17</f>
        <v>0</v>
      </c>
      <c r="F18" s="259">
        <f t="shared" si="1"/>
        <v>25700</v>
      </c>
      <c r="G18" s="259">
        <f t="shared" si="1"/>
        <v>39500</v>
      </c>
      <c r="H18" s="575">
        <f t="shared" ref="H18" si="2" xml:space="preserve">
H19-H16-H17</f>
        <v>15100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223346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143046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25700</v>
      </c>
      <c r="G19" s="265">
        <f xml:space="preserve">
IF($A$4&lt;=12,SUMIFS('ON Data'!Q:Q,'ON Data'!$D:$D,$A$4,'ON Data'!$E:$E,9),SUMIFS('ON Data'!Q:Q,'ON Data'!$E:$E,9))</f>
        <v>39500</v>
      </c>
      <c r="H19" s="578">
        <f xml:space="preserve">
IF($A$4&lt;=12,SUMIFS('ON Data'!AW:AW,'ON Data'!$D:$D,$A$4,'ON Data'!$E:$E,9),SUMIFS('ON Data'!AW:AW,'ON Data'!$E:$E,9))</f>
        <v>15100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2334577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1308434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429753</v>
      </c>
      <c r="G20" s="267">
        <f xml:space="preserve">
IF($A$4&lt;=12,SUMIFS('ON Data'!Q:Q,'ON Data'!$D:$D,$A$4,'ON Data'!$E:$E,6),SUMIFS('ON Data'!Q:Q,'ON Data'!$E:$E,6))</f>
        <v>376711</v>
      </c>
      <c r="H20" s="579">
        <f xml:space="preserve">
IF($A$4&lt;=12,SUMIFS('ON Data'!AW:AW,'ON Data'!$D:$D,$A$4,'ON Data'!$E:$E,6),SUMIFS('ON Data'!AW:AW,'ON Data'!$E:$E,6))</f>
        <v>152782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2334577</v>
      </c>
      <c r="C23" s="261">
        <f t="shared" ref="C23:D23" si="5" xml:space="preserve">
IF(C21="","",C20-C21)</f>
        <v>66897</v>
      </c>
      <c r="D23" s="261">
        <f t="shared" si="5"/>
        <v>1308434</v>
      </c>
      <c r="E23" s="261">
        <f t="shared" ref="E23:G23" si="6" xml:space="preserve">
IF(E21="","",E20-E21)</f>
        <v>0</v>
      </c>
      <c r="F23" s="261">
        <f t="shared" si="6"/>
        <v>429753</v>
      </c>
      <c r="G23" s="261">
        <f t="shared" si="6"/>
        <v>376711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625</v>
      </c>
      <c r="C26" s="586"/>
      <c r="D26" s="560"/>
      <c r="E26" s="563">
        <f xml:space="preserve">
IF($A$4&lt;=12,SUMIFS('ON Data'!O:O,'ON Data'!$D:$D,$A$4,'ON Data'!$E:$E,11),SUMIFS('ON Data'!O:O,'ON Data'!$E:$E,11))</f>
        <v>625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625</v>
      </c>
      <c r="C28" s="588"/>
      <c r="D28" s="566"/>
      <c r="E28" s="567">
        <f xml:space="preserve">
E26-E25</f>
        <v>625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730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5</v>
      </c>
      <c r="F3" s="231">
        <f>SUMIF($E5:$E1048576,"&lt;10",F5:F1048576)</f>
        <v>2566711.1500000004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1454830.35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457642</v>
      </c>
      <c r="Q3" s="231">
        <f t="shared" si="0"/>
        <v>418171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168905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733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928666</v>
      </c>
      <c r="C3" s="222">
        <f t="shared" ref="C3:R3" si="0">SUBTOTAL(9,C6:C1048576)</f>
        <v>3</v>
      </c>
      <c r="D3" s="222">
        <f>SUBTOTAL(9,D6:D1048576)/2</f>
        <v>1058176.67</v>
      </c>
      <c r="E3" s="222">
        <f t="shared" si="0"/>
        <v>3.1820132924321145</v>
      </c>
      <c r="F3" s="222">
        <f>SUBTOTAL(9,F6:F1048576)/2</f>
        <v>1060290</v>
      </c>
      <c r="G3" s="223">
        <f>IF(B3&lt;&gt;0,F3/B3,"")</f>
        <v>1.1417344879644566</v>
      </c>
      <c r="H3" s="224">
        <f t="shared" si="0"/>
        <v>29967.790000000019</v>
      </c>
      <c r="I3" s="222">
        <f t="shared" si="0"/>
        <v>1</v>
      </c>
      <c r="J3" s="222">
        <f t="shared" si="0"/>
        <v>30011.390000000007</v>
      </c>
      <c r="K3" s="222">
        <f t="shared" si="0"/>
        <v>1.0014548954060338</v>
      </c>
      <c r="L3" s="222">
        <f t="shared" si="0"/>
        <v>26639.879999999997</v>
      </c>
      <c r="M3" s="225">
        <f>IF(H3&lt;&gt;0,L3/H3,"")</f>
        <v>0.88895043645193661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731</v>
      </c>
      <c r="B6" s="593">
        <v>879955</v>
      </c>
      <c r="C6" s="445">
        <v>1</v>
      </c>
      <c r="D6" s="593">
        <v>1014860.6699999999</v>
      </c>
      <c r="E6" s="445">
        <v>1.153309737429755</v>
      </c>
      <c r="F6" s="593">
        <v>1021557.0000000001</v>
      </c>
      <c r="G6" s="468">
        <v>1.1609195924791611</v>
      </c>
      <c r="H6" s="593">
        <v>29967.790000000019</v>
      </c>
      <c r="I6" s="445">
        <v>1</v>
      </c>
      <c r="J6" s="593">
        <v>30011.390000000007</v>
      </c>
      <c r="K6" s="445">
        <v>1.0014548954060338</v>
      </c>
      <c r="L6" s="593">
        <v>26639.879999999997</v>
      </c>
      <c r="M6" s="468">
        <v>0.88895043645193661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732</v>
      </c>
      <c r="B7" s="594">
        <v>48711</v>
      </c>
      <c r="C7" s="515">
        <v>1</v>
      </c>
      <c r="D7" s="594">
        <v>43316</v>
      </c>
      <c r="E7" s="515">
        <v>0.88924472911662666</v>
      </c>
      <c r="F7" s="594">
        <v>38733</v>
      </c>
      <c r="G7" s="520">
        <v>0.7951592042865061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409</v>
      </c>
      <c r="B9" s="596">
        <v>928666</v>
      </c>
      <c r="C9" s="597">
        <v>1</v>
      </c>
      <c r="D9" s="596">
        <v>1058176.67</v>
      </c>
      <c r="E9" s="597">
        <v>1.1394588258857328</v>
      </c>
      <c r="F9" s="596">
        <v>1060290</v>
      </c>
      <c r="G9" s="290">
        <v>1.1417344879644566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509</v>
      </c>
    </row>
    <row r="11" spans="1:19" ht="14.4" customHeight="1" x14ac:dyDescent="0.3">
      <c r="A11" s="488" t="s">
        <v>510</v>
      </c>
    </row>
    <row r="12" spans="1:19" ht="14.4" customHeight="1" x14ac:dyDescent="0.3">
      <c r="A12" s="487" t="s">
        <v>734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4196.4502924693006</v>
      </c>
      <c r="D4" s="161">
        <f ca="1">IF(ISERROR(VLOOKUP("Náklady celkem",INDIRECT("HI!$A:$G"),5,0)),0,VLOOKUP("Náklady celkem",INDIRECT("HI!$A:$G"),5,0))</f>
        <v>4264.3621199999998</v>
      </c>
      <c r="E4" s="162">
        <f ca="1">IF(C4=0,0,D4/C4)</f>
        <v>1.0161831602420193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288.34966773728127</v>
      </c>
      <c r="D7" s="169">
        <f>IF(ISERROR(HI!E5),"",HI!E5)</f>
        <v>221.22752</v>
      </c>
      <c r="E7" s="166">
        <f t="shared" ref="E7:E14" si="0">IF(C7=0,0,D7/C7)</f>
        <v>0.76721961130041239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0.75629824598779971</v>
      </c>
      <c r="E10" s="166">
        <f t="shared" si="0"/>
        <v>1.2604970766463328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0.88033423251529697</v>
      </c>
      <c r="E11" s="166">
        <f t="shared" si="0"/>
        <v>1.100417790644121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34.392863647251666</v>
      </c>
      <c r="D14" s="169">
        <f>IF(ISERROR(HI!E6),"",HI!E6)</f>
        <v>18.5731</v>
      </c>
      <c r="E14" s="166">
        <f t="shared" si="0"/>
        <v>0.540027727568541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3111.6675244152584</v>
      </c>
      <c r="D15" s="165">
        <f ca="1">IF(ISERROR(VLOOKUP("Osobní náklady (Kč) *",INDIRECT("HI!$A:$G"),5,0)),0,VLOOKUP("Osobní náklady (Kč) *",INDIRECT("HI!$A:$G"),5,0))</f>
        <v>3162.0244599999996</v>
      </c>
      <c r="E15" s="166">
        <f ca="1">IF(C15=0,0,D15/C15)</f>
        <v>1.0161832635362302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928.66600000000005</v>
      </c>
      <c r="D17" s="184">
        <f ca="1">IF(ISERROR(VLOOKUP("Výnosy celkem",INDIRECT("HI!$A:$G"),5,0)),0,VLOOKUP("Výnosy celkem",INDIRECT("HI!$A:$G"),5,0))</f>
        <v>1060.29</v>
      </c>
      <c r="E17" s="185">
        <f t="shared" ref="E17:E20" ca="1" si="1">IF(C17=0,0,D17/C17)</f>
        <v>1.1417344879644564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928.66600000000005</v>
      </c>
      <c r="D18" s="165">
        <f ca="1">IF(ISERROR(VLOOKUP("Ambulance *",INDIRECT("HI!$A:$G"),5,0)),0,VLOOKUP("Ambulance *",INDIRECT("HI!$A:$G"),5,0))</f>
        <v>1060.29</v>
      </c>
      <c r="E18" s="166">
        <f t="shared" ca="1" si="1"/>
        <v>1.1417344879644564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1.1417344879644566</v>
      </c>
      <c r="E19" s="166">
        <f t="shared" si="1"/>
        <v>1.1417344879644566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0.13436800894854586</v>
      </c>
      <c r="E20" s="166">
        <f t="shared" si="1"/>
        <v>0.15808001052770101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738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8247</v>
      </c>
      <c r="C3" s="303">
        <f t="shared" si="0"/>
        <v>8959</v>
      </c>
      <c r="D3" s="303">
        <f t="shared" si="0"/>
        <v>8367</v>
      </c>
      <c r="E3" s="224">
        <f t="shared" si="0"/>
        <v>928666</v>
      </c>
      <c r="F3" s="222">
        <f t="shared" si="0"/>
        <v>1058176.67</v>
      </c>
      <c r="G3" s="304">
        <f t="shared" si="0"/>
        <v>1060290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735</v>
      </c>
      <c r="B6" s="448">
        <v>1888</v>
      </c>
      <c r="C6" s="448">
        <v>3094</v>
      </c>
      <c r="D6" s="448">
        <v>1599</v>
      </c>
      <c r="E6" s="593">
        <v>103660</v>
      </c>
      <c r="F6" s="593">
        <v>186413.67</v>
      </c>
      <c r="G6" s="599">
        <v>141643.33000000002</v>
      </c>
    </row>
    <row r="7" spans="1:7" ht="14.4" customHeight="1" x14ac:dyDescent="0.3">
      <c r="A7" s="547" t="s">
        <v>512</v>
      </c>
      <c r="B7" s="535">
        <v>3016</v>
      </c>
      <c r="C7" s="535">
        <v>2669</v>
      </c>
      <c r="D7" s="535">
        <v>2829</v>
      </c>
      <c r="E7" s="600">
        <v>277104</v>
      </c>
      <c r="F7" s="600">
        <v>271278</v>
      </c>
      <c r="G7" s="601">
        <v>282159.65999999997</v>
      </c>
    </row>
    <row r="8" spans="1:7" ht="14.4" customHeight="1" x14ac:dyDescent="0.3">
      <c r="A8" s="547" t="s">
        <v>736</v>
      </c>
      <c r="B8" s="535">
        <v>23</v>
      </c>
      <c r="C8" s="535">
        <v>9</v>
      </c>
      <c r="D8" s="535"/>
      <c r="E8" s="600">
        <v>4771</v>
      </c>
      <c r="F8" s="600">
        <v>1293</v>
      </c>
      <c r="G8" s="601"/>
    </row>
    <row r="9" spans="1:7" ht="14.4" customHeight="1" x14ac:dyDescent="0.3">
      <c r="A9" s="547" t="s">
        <v>513</v>
      </c>
      <c r="B9" s="535">
        <v>1398</v>
      </c>
      <c r="C9" s="535">
        <v>1462</v>
      </c>
      <c r="D9" s="535">
        <v>1616</v>
      </c>
      <c r="E9" s="600">
        <v>215420</v>
      </c>
      <c r="F9" s="600">
        <v>261238</v>
      </c>
      <c r="G9" s="601">
        <v>255356.34</v>
      </c>
    </row>
    <row r="10" spans="1:7" ht="14.4" customHeight="1" x14ac:dyDescent="0.3">
      <c r="A10" s="547" t="s">
        <v>514</v>
      </c>
      <c r="B10" s="535">
        <v>25</v>
      </c>
      <c r="C10" s="535">
        <v>45</v>
      </c>
      <c r="D10" s="535">
        <v>75</v>
      </c>
      <c r="E10" s="600">
        <v>3009</v>
      </c>
      <c r="F10" s="600">
        <v>7672</v>
      </c>
      <c r="G10" s="601">
        <v>13872</v>
      </c>
    </row>
    <row r="11" spans="1:7" ht="14.4" customHeight="1" x14ac:dyDescent="0.3">
      <c r="A11" s="547" t="s">
        <v>515</v>
      </c>
      <c r="B11" s="535">
        <v>1324</v>
      </c>
      <c r="C11" s="535">
        <v>1173</v>
      </c>
      <c r="D11" s="535">
        <v>1765</v>
      </c>
      <c r="E11" s="600">
        <v>222985</v>
      </c>
      <c r="F11" s="600">
        <v>264658</v>
      </c>
      <c r="G11" s="601">
        <v>307540</v>
      </c>
    </row>
    <row r="12" spans="1:7" ht="14.4" customHeight="1" x14ac:dyDescent="0.3">
      <c r="A12" s="547" t="s">
        <v>737</v>
      </c>
      <c r="B12" s="535"/>
      <c r="C12" s="535"/>
      <c r="D12" s="535">
        <v>1</v>
      </c>
      <c r="E12" s="600"/>
      <c r="F12" s="600"/>
      <c r="G12" s="601">
        <v>74</v>
      </c>
    </row>
    <row r="13" spans="1:7" ht="14.4" customHeight="1" thickBot="1" x14ac:dyDescent="0.35">
      <c r="A13" s="595" t="s">
        <v>516</v>
      </c>
      <c r="B13" s="537">
        <v>573</v>
      </c>
      <c r="C13" s="537">
        <v>507</v>
      </c>
      <c r="D13" s="537">
        <v>482</v>
      </c>
      <c r="E13" s="594">
        <v>101717</v>
      </c>
      <c r="F13" s="594">
        <v>65624</v>
      </c>
      <c r="G13" s="602">
        <v>59644.67</v>
      </c>
    </row>
    <row r="14" spans="1:7" ht="14.4" customHeight="1" x14ac:dyDescent="0.3">
      <c r="A14" s="487" t="s">
        <v>509</v>
      </c>
    </row>
    <row r="15" spans="1:7" ht="14.4" customHeight="1" x14ac:dyDescent="0.3">
      <c r="A15" s="488" t="s">
        <v>510</v>
      </c>
    </row>
    <row r="16" spans="1:7" ht="14.4" customHeight="1" x14ac:dyDescent="0.3">
      <c r="A16" s="487" t="s">
        <v>734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811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9756.7000000000007</v>
      </c>
      <c r="G3" s="103">
        <f t="shared" si="0"/>
        <v>958633.79</v>
      </c>
      <c r="H3" s="74"/>
      <c r="I3" s="74"/>
      <c r="J3" s="103">
        <f t="shared" si="0"/>
        <v>10601.2</v>
      </c>
      <c r="K3" s="103">
        <f t="shared" si="0"/>
        <v>1088188.06</v>
      </c>
      <c r="L3" s="74"/>
      <c r="M3" s="74"/>
      <c r="N3" s="103">
        <f t="shared" si="0"/>
        <v>10069.299999999999</v>
      </c>
      <c r="O3" s="103">
        <f t="shared" si="0"/>
        <v>1086929.8799999999</v>
      </c>
      <c r="P3" s="75">
        <f>IF(G3=0,0,O3/G3)</f>
        <v>1.133832221791389</v>
      </c>
      <c r="Q3" s="104">
        <f>IF(N3=0,0,O3/N3)</f>
        <v>107.94492963761135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739</v>
      </c>
      <c r="B6" s="445" t="s">
        <v>409</v>
      </c>
      <c r="C6" s="445" t="s">
        <v>740</v>
      </c>
      <c r="D6" s="445" t="s">
        <v>741</v>
      </c>
      <c r="E6" s="445" t="s">
        <v>742</v>
      </c>
      <c r="F6" s="448">
        <v>226.79999999999998</v>
      </c>
      <c r="G6" s="448">
        <v>12827.05</v>
      </c>
      <c r="H6" s="445">
        <v>1</v>
      </c>
      <c r="I6" s="445">
        <v>56.556657848324519</v>
      </c>
      <c r="J6" s="448">
        <v>247.99999999999997</v>
      </c>
      <c r="K6" s="448">
        <v>13416.799999999997</v>
      </c>
      <c r="L6" s="445">
        <v>1.045977056298993</v>
      </c>
      <c r="M6" s="445">
        <v>54.099999999999994</v>
      </c>
      <c r="N6" s="448">
        <v>260.2</v>
      </c>
      <c r="O6" s="448">
        <v>14076.820000000002</v>
      </c>
      <c r="P6" s="468">
        <v>1.0974323792298308</v>
      </c>
      <c r="Q6" s="534">
        <v>54.100000000000009</v>
      </c>
    </row>
    <row r="7" spans="1:17" ht="14.4" customHeight="1" x14ac:dyDescent="0.3">
      <c r="A7" s="522" t="s">
        <v>739</v>
      </c>
      <c r="B7" s="523" t="s">
        <v>409</v>
      </c>
      <c r="C7" s="523" t="s">
        <v>740</v>
      </c>
      <c r="D7" s="523" t="s">
        <v>743</v>
      </c>
      <c r="E7" s="523" t="s">
        <v>744</v>
      </c>
      <c r="F7" s="535"/>
      <c r="G7" s="535"/>
      <c r="H7" s="523"/>
      <c r="I7" s="523"/>
      <c r="J7" s="535">
        <v>3.4000000000000004</v>
      </c>
      <c r="K7" s="535">
        <v>368.04999999999995</v>
      </c>
      <c r="L7" s="523"/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739</v>
      </c>
      <c r="B8" s="523" t="s">
        <v>409</v>
      </c>
      <c r="C8" s="523" t="s">
        <v>740</v>
      </c>
      <c r="D8" s="523" t="s">
        <v>745</v>
      </c>
      <c r="E8" s="523" t="s">
        <v>746</v>
      </c>
      <c r="F8" s="535">
        <v>0.1</v>
      </c>
      <c r="G8" s="535">
        <v>13.65</v>
      </c>
      <c r="H8" s="523">
        <v>1</v>
      </c>
      <c r="I8" s="523">
        <v>136.5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739</v>
      </c>
      <c r="B9" s="523" t="s">
        <v>409</v>
      </c>
      <c r="C9" s="523" t="s">
        <v>740</v>
      </c>
      <c r="D9" s="523" t="s">
        <v>747</v>
      </c>
      <c r="E9" s="523" t="s">
        <v>748</v>
      </c>
      <c r="F9" s="535">
        <v>16.3</v>
      </c>
      <c r="G9" s="535">
        <v>1718.1399999999999</v>
      </c>
      <c r="H9" s="523">
        <v>1</v>
      </c>
      <c r="I9" s="523">
        <v>105.40736196319017</v>
      </c>
      <c r="J9" s="535">
        <v>13.5</v>
      </c>
      <c r="K9" s="535">
        <v>864.3599999999999</v>
      </c>
      <c r="L9" s="523">
        <v>0.50307891091529211</v>
      </c>
      <c r="M9" s="523">
        <v>64.026666666666657</v>
      </c>
      <c r="N9" s="535">
        <v>12.799999999999997</v>
      </c>
      <c r="O9" s="535">
        <v>785.92</v>
      </c>
      <c r="P9" s="528">
        <v>0.45742488970631034</v>
      </c>
      <c r="Q9" s="536">
        <v>61.400000000000013</v>
      </c>
    </row>
    <row r="10" spans="1:17" ht="14.4" customHeight="1" x14ac:dyDescent="0.3">
      <c r="A10" s="522" t="s">
        <v>739</v>
      </c>
      <c r="B10" s="523" t="s">
        <v>409</v>
      </c>
      <c r="C10" s="523" t="s">
        <v>740</v>
      </c>
      <c r="D10" s="523" t="s">
        <v>749</v>
      </c>
      <c r="E10" s="523" t="s">
        <v>750</v>
      </c>
      <c r="F10" s="535">
        <v>8.5</v>
      </c>
      <c r="G10" s="535">
        <v>940.16000000000008</v>
      </c>
      <c r="H10" s="523">
        <v>1</v>
      </c>
      <c r="I10" s="523">
        <v>110.60705882352943</v>
      </c>
      <c r="J10" s="535">
        <v>15.3</v>
      </c>
      <c r="K10" s="535">
        <v>2661.62</v>
      </c>
      <c r="L10" s="523">
        <v>2.8310287610619467</v>
      </c>
      <c r="M10" s="523">
        <v>173.96209150326797</v>
      </c>
      <c r="N10" s="535">
        <v>8.2999999999999989</v>
      </c>
      <c r="O10" s="535">
        <v>1469.1</v>
      </c>
      <c r="P10" s="528">
        <v>1.5626063648740638</v>
      </c>
      <c r="Q10" s="536">
        <v>177</v>
      </c>
    </row>
    <row r="11" spans="1:17" ht="14.4" customHeight="1" x14ac:dyDescent="0.3">
      <c r="A11" s="522" t="s">
        <v>739</v>
      </c>
      <c r="B11" s="523" t="s">
        <v>409</v>
      </c>
      <c r="C11" s="523" t="s">
        <v>740</v>
      </c>
      <c r="D11" s="523" t="s">
        <v>751</v>
      </c>
      <c r="E11" s="523"/>
      <c r="F11" s="535">
        <v>25</v>
      </c>
      <c r="G11" s="535">
        <v>236.25</v>
      </c>
      <c r="H11" s="523">
        <v>1</v>
      </c>
      <c r="I11" s="523">
        <v>9.4499999999999993</v>
      </c>
      <c r="J11" s="535"/>
      <c r="K11" s="535"/>
      <c r="L11" s="523"/>
      <c r="M11" s="523"/>
      <c r="N11" s="535"/>
      <c r="O11" s="535"/>
      <c r="P11" s="528"/>
      <c r="Q11" s="536"/>
    </row>
    <row r="12" spans="1:17" ht="14.4" customHeight="1" x14ac:dyDescent="0.3">
      <c r="A12" s="522" t="s">
        <v>739</v>
      </c>
      <c r="B12" s="523" t="s">
        <v>409</v>
      </c>
      <c r="C12" s="523" t="s">
        <v>740</v>
      </c>
      <c r="D12" s="523" t="s">
        <v>752</v>
      </c>
      <c r="E12" s="523"/>
      <c r="F12" s="535">
        <v>1061</v>
      </c>
      <c r="G12" s="535">
        <v>4010.58</v>
      </c>
      <c r="H12" s="523">
        <v>1</v>
      </c>
      <c r="I12" s="523">
        <v>3.78</v>
      </c>
      <c r="J12" s="535"/>
      <c r="K12" s="535"/>
      <c r="L12" s="523"/>
      <c r="M12" s="523"/>
      <c r="N12" s="535"/>
      <c r="O12" s="535"/>
      <c r="P12" s="528"/>
      <c r="Q12" s="536"/>
    </row>
    <row r="13" spans="1:17" ht="14.4" customHeight="1" x14ac:dyDescent="0.3">
      <c r="A13" s="522" t="s">
        <v>739</v>
      </c>
      <c r="B13" s="523" t="s">
        <v>409</v>
      </c>
      <c r="C13" s="523" t="s">
        <v>740</v>
      </c>
      <c r="D13" s="523" t="s">
        <v>753</v>
      </c>
      <c r="E13" s="523" t="s">
        <v>754</v>
      </c>
      <c r="F13" s="535">
        <v>172</v>
      </c>
      <c r="G13" s="535">
        <v>10221.960000000001</v>
      </c>
      <c r="H13" s="523">
        <v>1</v>
      </c>
      <c r="I13" s="523">
        <v>59.430000000000007</v>
      </c>
      <c r="J13" s="535">
        <v>146</v>
      </c>
      <c r="K13" s="535">
        <v>8298.64</v>
      </c>
      <c r="L13" s="523">
        <v>0.81184430383214168</v>
      </c>
      <c r="M13" s="523">
        <v>56.839999999999996</v>
      </c>
      <c r="N13" s="535">
        <v>103</v>
      </c>
      <c r="O13" s="535">
        <v>7092.1200000000008</v>
      </c>
      <c r="P13" s="528">
        <v>0.69381214561590931</v>
      </c>
      <c r="Q13" s="536">
        <v>68.855533980582535</v>
      </c>
    </row>
    <row r="14" spans="1:17" ht="14.4" customHeight="1" x14ac:dyDescent="0.3">
      <c r="A14" s="522" t="s">
        <v>739</v>
      </c>
      <c r="B14" s="523" t="s">
        <v>409</v>
      </c>
      <c r="C14" s="523" t="s">
        <v>740</v>
      </c>
      <c r="D14" s="523" t="s">
        <v>755</v>
      </c>
      <c r="E14" s="523" t="s">
        <v>756</v>
      </c>
      <c r="F14" s="535"/>
      <c r="G14" s="535"/>
      <c r="H14" s="523"/>
      <c r="I14" s="523"/>
      <c r="J14" s="535">
        <v>1216</v>
      </c>
      <c r="K14" s="535">
        <v>4401.92</v>
      </c>
      <c r="L14" s="523"/>
      <c r="M14" s="523">
        <v>3.62</v>
      </c>
      <c r="N14" s="535">
        <v>1318</v>
      </c>
      <c r="O14" s="535">
        <v>3215.9200000000005</v>
      </c>
      <c r="P14" s="528"/>
      <c r="Q14" s="536">
        <v>2.4400000000000004</v>
      </c>
    </row>
    <row r="15" spans="1:17" ht="14.4" customHeight="1" x14ac:dyDescent="0.3">
      <c r="A15" s="522" t="s">
        <v>739</v>
      </c>
      <c r="B15" s="523" t="s">
        <v>409</v>
      </c>
      <c r="C15" s="523" t="s">
        <v>757</v>
      </c>
      <c r="D15" s="523" t="s">
        <v>758</v>
      </c>
      <c r="E15" s="523" t="s">
        <v>759</v>
      </c>
      <c r="F15" s="535">
        <v>46</v>
      </c>
      <c r="G15" s="535">
        <v>7791</v>
      </c>
      <c r="H15" s="523">
        <v>1</v>
      </c>
      <c r="I15" s="523">
        <v>169.36956521739131</v>
      </c>
      <c r="J15" s="535">
        <v>38</v>
      </c>
      <c r="K15" s="535">
        <v>6498</v>
      </c>
      <c r="L15" s="523">
        <v>0.8340392760877936</v>
      </c>
      <c r="M15" s="523">
        <v>171</v>
      </c>
      <c r="N15" s="535">
        <v>56</v>
      </c>
      <c r="O15" s="535">
        <v>10248</v>
      </c>
      <c r="P15" s="528">
        <v>1.3153638814016173</v>
      </c>
      <c r="Q15" s="536">
        <v>183</v>
      </c>
    </row>
    <row r="16" spans="1:17" ht="14.4" customHeight="1" x14ac:dyDescent="0.3">
      <c r="A16" s="522" t="s">
        <v>739</v>
      </c>
      <c r="B16" s="523" t="s">
        <v>409</v>
      </c>
      <c r="C16" s="523" t="s">
        <v>757</v>
      </c>
      <c r="D16" s="523" t="s">
        <v>760</v>
      </c>
      <c r="E16" s="523" t="s">
        <v>761</v>
      </c>
      <c r="F16" s="535">
        <v>51</v>
      </c>
      <c r="G16" s="535">
        <v>5732</v>
      </c>
      <c r="H16" s="523">
        <v>1</v>
      </c>
      <c r="I16" s="523">
        <v>112.3921568627451</v>
      </c>
      <c r="J16" s="535">
        <v>26</v>
      </c>
      <c r="K16" s="535">
        <v>2938</v>
      </c>
      <c r="L16" s="523">
        <v>0.51256106071179341</v>
      </c>
      <c r="M16" s="523">
        <v>113</v>
      </c>
      <c r="N16" s="535">
        <v>24</v>
      </c>
      <c r="O16" s="535">
        <v>2928</v>
      </c>
      <c r="P16" s="528">
        <v>0.51081646894626653</v>
      </c>
      <c r="Q16" s="536">
        <v>122</v>
      </c>
    </row>
    <row r="17" spans="1:17" ht="14.4" customHeight="1" x14ac:dyDescent="0.3">
      <c r="A17" s="522" t="s">
        <v>739</v>
      </c>
      <c r="B17" s="523" t="s">
        <v>409</v>
      </c>
      <c r="C17" s="523" t="s">
        <v>757</v>
      </c>
      <c r="D17" s="523" t="s">
        <v>762</v>
      </c>
      <c r="E17" s="523" t="s">
        <v>763</v>
      </c>
      <c r="F17" s="535">
        <v>1726</v>
      </c>
      <c r="G17" s="535">
        <v>59451</v>
      </c>
      <c r="H17" s="523">
        <v>1</v>
      </c>
      <c r="I17" s="523">
        <v>34.444380069524911</v>
      </c>
      <c r="J17" s="535">
        <v>1636</v>
      </c>
      <c r="K17" s="535">
        <v>57260</v>
      </c>
      <c r="L17" s="523">
        <v>0.96314612033439306</v>
      </c>
      <c r="M17" s="523">
        <v>35</v>
      </c>
      <c r="N17" s="535">
        <v>1778</v>
      </c>
      <c r="O17" s="535">
        <v>65786</v>
      </c>
      <c r="P17" s="528">
        <v>1.1065583421641352</v>
      </c>
      <c r="Q17" s="536">
        <v>37</v>
      </c>
    </row>
    <row r="18" spans="1:17" ht="14.4" customHeight="1" x14ac:dyDescent="0.3">
      <c r="A18" s="522" t="s">
        <v>739</v>
      </c>
      <c r="B18" s="523" t="s">
        <v>409</v>
      </c>
      <c r="C18" s="523" t="s">
        <v>757</v>
      </c>
      <c r="D18" s="523" t="s">
        <v>764</v>
      </c>
      <c r="E18" s="523" t="s">
        <v>765</v>
      </c>
      <c r="F18" s="535">
        <v>418</v>
      </c>
      <c r="G18" s="535">
        <v>4180</v>
      </c>
      <c r="H18" s="523">
        <v>1</v>
      </c>
      <c r="I18" s="523">
        <v>10</v>
      </c>
      <c r="J18" s="535">
        <v>553</v>
      </c>
      <c r="K18" s="535">
        <v>5530</v>
      </c>
      <c r="L18" s="523">
        <v>1.3229665071770336</v>
      </c>
      <c r="M18" s="523">
        <v>10</v>
      </c>
      <c r="N18" s="535">
        <v>498</v>
      </c>
      <c r="O18" s="535">
        <v>4980</v>
      </c>
      <c r="P18" s="528">
        <v>1.1913875598086126</v>
      </c>
      <c r="Q18" s="536">
        <v>10</v>
      </c>
    </row>
    <row r="19" spans="1:17" ht="14.4" customHeight="1" x14ac:dyDescent="0.3">
      <c r="A19" s="522" t="s">
        <v>739</v>
      </c>
      <c r="B19" s="523" t="s">
        <v>409</v>
      </c>
      <c r="C19" s="523" t="s">
        <v>757</v>
      </c>
      <c r="D19" s="523" t="s">
        <v>766</v>
      </c>
      <c r="E19" s="523" t="s">
        <v>767</v>
      </c>
      <c r="F19" s="535">
        <v>53</v>
      </c>
      <c r="G19" s="535">
        <v>265</v>
      </c>
      <c r="H19" s="523">
        <v>1</v>
      </c>
      <c r="I19" s="523">
        <v>5</v>
      </c>
      <c r="J19" s="535">
        <v>51</v>
      </c>
      <c r="K19" s="535">
        <v>255</v>
      </c>
      <c r="L19" s="523">
        <v>0.96226415094339623</v>
      </c>
      <c r="M19" s="523">
        <v>5</v>
      </c>
      <c r="N19" s="535">
        <v>59</v>
      </c>
      <c r="O19" s="535">
        <v>295</v>
      </c>
      <c r="P19" s="528">
        <v>1.1132075471698113</v>
      </c>
      <c r="Q19" s="536">
        <v>5</v>
      </c>
    </row>
    <row r="20" spans="1:17" ht="14.4" customHeight="1" x14ac:dyDescent="0.3">
      <c r="A20" s="522" t="s">
        <v>739</v>
      </c>
      <c r="B20" s="523" t="s">
        <v>409</v>
      </c>
      <c r="C20" s="523" t="s">
        <v>757</v>
      </c>
      <c r="D20" s="523" t="s">
        <v>768</v>
      </c>
      <c r="E20" s="523" t="s">
        <v>769</v>
      </c>
      <c r="F20" s="535">
        <v>7</v>
      </c>
      <c r="G20" s="535">
        <v>35</v>
      </c>
      <c r="H20" s="523">
        <v>1</v>
      </c>
      <c r="I20" s="523">
        <v>5</v>
      </c>
      <c r="J20" s="535">
        <v>10</v>
      </c>
      <c r="K20" s="535">
        <v>50</v>
      </c>
      <c r="L20" s="523">
        <v>1.4285714285714286</v>
      </c>
      <c r="M20" s="523">
        <v>5</v>
      </c>
      <c r="N20" s="535">
        <v>9</v>
      </c>
      <c r="O20" s="535">
        <v>45</v>
      </c>
      <c r="P20" s="528">
        <v>1.2857142857142858</v>
      </c>
      <c r="Q20" s="536">
        <v>5</v>
      </c>
    </row>
    <row r="21" spans="1:17" ht="14.4" customHeight="1" x14ac:dyDescent="0.3">
      <c r="A21" s="522" t="s">
        <v>739</v>
      </c>
      <c r="B21" s="523" t="s">
        <v>409</v>
      </c>
      <c r="C21" s="523" t="s">
        <v>757</v>
      </c>
      <c r="D21" s="523" t="s">
        <v>770</v>
      </c>
      <c r="E21" s="523" t="s">
        <v>771</v>
      </c>
      <c r="F21" s="535">
        <v>148</v>
      </c>
      <c r="G21" s="535">
        <v>10253</v>
      </c>
      <c r="H21" s="523">
        <v>1</v>
      </c>
      <c r="I21" s="523">
        <v>69.277027027027032</v>
      </c>
      <c r="J21" s="535">
        <v>80</v>
      </c>
      <c r="K21" s="535">
        <v>5600</v>
      </c>
      <c r="L21" s="523">
        <v>0.54618160538379013</v>
      </c>
      <c r="M21" s="523">
        <v>70</v>
      </c>
      <c r="N21" s="535">
        <v>23</v>
      </c>
      <c r="O21" s="535">
        <v>1702</v>
      </c>
      <c r="P21" s="528">
        <v>0.16600019506485905</v>
      </c>
      <c r="Q21" s="536">
        <v>74</v>
      </c>
    </row>
    <row r="22" spans="1:17" ht="14.4" customHeight="1" x14ac:dyDescent="0.3">
      <c r="A22" s="522" t="s">
        <v>739</v>
      </c>
      <c r="B22" s="523" t="s">
        <v>409</v>
      </c>
      <c r="C22" s="523" t="s">
        <v>757</v>
      </c>
      <c r="D22" s="523" t="s">
        <v>772</v>
      </c>
      <c r="E22" s="523" t="s">
        <v>773</v>
      </c>
      <c r="F22" s="535"/>
      <c r="G22" s="535"/>
      <c r="H22" s="523"/>
      <c r="I22" s="523"/>
      <c r="J22" s="535">
        <v>58</v>
      </c>
      <c r="K22" s="535">
        <v>2030</v>
      </c>
      <c r="L22" s="523"/>
      <c r="M22" s="523">
        <v>35</v>
      </c>
      <c r="N22" s="535"/>
      <c r="O22" s="535"/>
      <c r="P22" s="528"/>
      <c r="Q22" s="536"/>
    </row>
    <row r="23" spans="1:17" ht="14.4" customHeight="1" x14ac:dyDescent="0.3">
      <c r="A23" s="522" t="s">
        <v>739</v>
      </c>
      <c r="B23" s="523" t="s">
        <v>409</v>
      </c>
      <c r="C23" s="523" t="s">
        <v>757</v>
      </c>
      <c r="D23" s="523" t="s">
        <v>774</v>
      </c>
      <c r="E23" s="523"/>
      <c r="F23" s="535">
        <v>30</v>
      </c>
      <c r="G23" s="535">
        <v>3513</v>
      </c>
      <c r="H23" s="523">
        <v>1</v>
      </c>
      <c r="I23" s="523">
        <v>117.1</v>
      </c>
      <c r="J23" s="535">
        <v>16</v>
      </c>
      <c r="K23" s="535">
        <v>1904</v>
      </c>
      <c r="L23" s="523">
        <v>0.54198690577853681</v>
      </c>
      <c r="M23" s="523">
        <v>119</v>
      </c>
      <c r="N23" s="535"/>
      <c r="O23" s="535"/>
      <c r="P23" s="528"/>
      <c r="Q23" s="536"/>
    </row>
    <row r="24" spans="1:17" ht="14.4" customHeight="1" x14ac:dyDescent="0.3">
      <c r="A24" s="522" t="s">
        <v>739</v>
      </c>
      <c r="B24" s="523" t="s">
        <v>409</v>
      </c>
      <c r="C24" s="523" t="s">
        <v>757</v>
      </c>
      <c r="D24" s="523" t="s">
        <v>775</v>
      </c>
      <c r="E24" s="523" t="s">
        <v>776</v>
      </c>
      <c r="F24" s="535">
        <v>93</v>
      </c>
      <c r="G24" s="535">
        <v>10881</v>
      </c>
      <c r="H24" s="523">
        <v>1</v>
      </c>
      <c r="I24" s="523">
        <v>117</v>
      </c>
      <c r="J24" s="535"/>
      <c r="K24" s="535"/>
      <c r="L24" s="523"/>
      <c r="M24" s="523"/>
      <c r="N24" s="535"/>
      <c r="O24" s="535"/>
      <c r="P24" s="528"/>
      <c r="Q24" s="536"/>
    </row>
    <row r="25" spans="1:17" ht="14.4" customHeight="1" x14ac:dyDescent="0.3">
      <c r="A25" s="522" t="s">
        <v>739</v>
      </c>
      <c r="B25" s="523" t="s">
        <v>409</v>
      </c>
      <c r="C25" s="523" t="s">
        <v>757</v>
      </c>
      <c r="D25" s="523" t="s">
        <v>777</v>
      </c>
      <c r="E25" s="523" t="s">
        <v>778</v>
      </c>
      <c r="F25" s="535">
        <v>152</v>
      </c>
      <c r="G25" s="535">
        <v>24837</v>
      </c>
      <c r="H25" s="523">
        <v>1</v>
      </c>
      <c r="I25" s="523">
        <v>163.40131578947367</v>
      </c>
      <c r="J25" s="535">
        <v>246</v>
      </c>
      <c r="K25" s="535">
        <v>40590</v>
      </c>
      <c r="L25" s="523">
        <v>1.6342553448484116</v>
      </c>
      <c r="M25" s="523">
        <v>165</v>
      </c>
      <c r="N25" s="535">
        <v>252</v>
      </c>
      <c r="O25" s="535">
        <v>44604</v>
      </c>
      <c r="P25" s="528">
        <v>1.7958690663123567</v>
      </c>
      <c r="Q25" s="536">
        <v>177</v>
      </c>
    </row>
    <row r="26" spans="1:17" ht="14.4" customHeight="1" x14ac:dyDescent="0.3">
      <c r="A26" s="522" t="s">
        <v>739</v>
      </c>
      <c r="B26" s="523" t="s">
        <v>409</v>
      </c>
      <c r="C26" s="523" t="s">
        <v>757</v>
      </c>
      <c r="D26" s="523" t="s">
        <v>779</v>
      </c>
      <c r="E26" s="523" t="s">
        <v>780</v>
      </c>
      <c r="F26" s="535">
        <v>2</v>
      </c>
      <c r="G26" s="535">
        <v>0</v>
      </c>
      <c r="H26" s="523"/>
      <c r="I26" s="523">
        <v>0</v>
      </c>
      <c r="J26" s="535"/>
      <c r="K26" s="535"/>
      <c r="L26" s="523"/>
      <c r="M26" s="523"/>
      <c r="N26" s="535"/>
      <c r="O26" s="535"/>
      <c r="P26" s="528"/>
      <c r="Q26" s="536"/>
    </row>
    <row r="27" spans="1:17" ht="14.4" customHeight="1" x14ac:dyDescent="0.3">
      <c r="A27" s="522" t="s">
        <v>739</v>
      </c>
      <c r="B27" s="523" t="s">
        <v>409</v>
      </c>
      <c r="C27" s="523" t="s">
        <v>757</v>
      </c>
      <c r="D27" s="523" t="s">
        <v>781</v>
      </c>
      <c r="E27" s="523" t="s">
        <v>782</v>
      </c>
      <c r="F27" s="535">
        <v>283</v>
      </c>
      <c r="G27" s="535">
        <v>47736</v>
      </c>
      <c r="H27" s="523">
        <v>1</v>
      </c>
      <c r="I27" s="523">
        <v>168.67844522968198</v>
      </c>
      <c r="J27" s="535">
        <v>239</v>
      </c>
      <c r="K27" s="535">
        <v>40869</v>
      </c>
      <c r="L27" s="523">
        <v>0.8561463046757164</v>
      </c>
      <c r="M27" s="523">
        <v>171</v>
      </c>
      <c r="N27" s="535">
        <v>220</v>
      </c>
      <c r="O27" s="535">
        <v>39380</v>
      </c>
      <c r="P27" s="528">
        <v>0.8249539131892073</v>
      </c>
      <c r="Q27" s="536">
        <v>179</v>
      </c>
    </row>
    <row r="28" spans="1:17" ht="14.4" customHeight="1" x14ac:dyDescent="0.3">
      <c r="A28" s="522" t="s">
        <v>739</v>
      </c>
      <c r="B28" s="523" t="s">
        <v>409</v>
      </c>
      <c r="C28" s="523" t="s">
        <v>757</v>
      </c>
      <c r="D28" s="523" t="s">
        <v>783</v>
      </c>
      <c r="E28" s="523" t="s">
        <v>784</v>
      </c>
      <c r="F28" s="535">
        <v>760</v>
      </c>
      <c r="G28" s="535">
        <v>0</v>
      </c>
      <c r="H28" s="523"/>
      <c r="I28" s="523">
        <v>0</v>
      </c>
      <c r="J28" s="535">
        <v>1021</v>
      </c>
      <c r="K28" s="535">
        <v>14466.67</v>
      </c>
      <c r="L28" s="523"/>
      <c r="M28" s="523">
        <v>14.169118511263468</v>
      </c>
      <c r="N28" s="535">
        <v>624</v>
      </c>
      <c r="O28" s="535">
        <v>20800</v>
      </c>
      <c r="P28" s="528"/>
      <c r="Q28" s="536">
        <v>33.333333333333336</v>
      </c>
    </row>
    <row r="29" spans="1:17" ht="14.4" customHeight="1" x14ac:dyDescent="0.3">
      <c r="A29" s="522" t="s">
        <v>739</v>
      </c>
      <c r="B29" s="523" t="s">
        <v>409</v>
      </c>
      <c r="C29" s="523" t="s">
        <v>757</v>
      </c>
      <c r="D29" s="523" t="s">
        <v>785</v>
      </c>
      <c r="E29" s="523" t="s">
        <v>786</v>
      </c>
      <c r="F29" s="535">
        <v>373</v>
      </c>
      <c r="G29" s="535">
        <v>13186</v>
      </c>
      <c r="H29" s="523">
        <v>1</v>
      </c>
      <c r="I29" s="523">
        <v>35.351206434316353</v>
      </c>
      <c r="J29" s="535">
        <v>318</v>
      </c>
      <c r="K29" s="535">
        <v>11448</v>
      </c>
      <c r="L29" s="523">
        <v>0.86819353860154713</v>
      </c>
      <c r="M29" s="523">
        <v>36</v>
      </c>
      <c r="N29" s="535">
        <v>340</v>
      </c>
      <c r="O29" s="535">
        <v>12580</v>
      </c>
      <c r="P29" s="528">
        <v>0.95404216593356594</v>
      </c>
      <c r="Q29" s="536">
        <v>37</v>
      </c>
    </row>
    <row r="30" spans="1:17" ht="14.4" customHeight="1" x14ac:dyDescent="0.3">
      <c r="A30" s="522" t="s">
        <v>739</v>
      </c>
      <c r="B30" s="523" t="s">
        <v>409</v>
      </c>
      <c r="C30" s="523" t="s">
        <v>757</v>
      </c>
      <c r="D30" s="523" t="s">
        <v>787</v>
      </c>
      <c r="E30" s="523" t="s">
        <v>788</v>
      </c>
      <c r="F30" s="535">
        <v>1</v>
      </c>
      <c r="G30" s="535">
        <v>82</v>
      </c>
      <c r="H30" s="523">
        <v>1</v>
      </c>
      <c r="I30" s="523">
        <v>82</v>
      </c>
      <c r="J30" s="535"/>
      <c r="K30" s="535"/>
      <c r="L30" s="523"/>
      <c r="M30" s="523"/>
      <c r="N30" s="535"/>
      <c r="O30" s="535"/>
      <c r="P30" s="528"/>
      <c r="Q30" s="536"/>
    </row>
    <row r="31" spans="1:17" ht="14.4" customHeight="1" x14ac:dyDescent="0.3">
      <c r="A31" s="522" t="s">
        <v>739</v>
      </c>
      <c r="B31" s="523" t="s">
        <v>409</v>
      </c>
      <c r="C31" s="523" t="s">
        <v>757</v>
      </c>
      <c r="D31" s="523" t="s">
        <v>789</v>
      </c>
      <c r="E31" s="523" t="s">
        <v>790</v>
      </c>
      <c r="F31" s="535">
        <v>1267</v>
      </c>
      <c r="G31" s="535">
        <v>170795</v>
      </c>
      <c r="H31" s="523">
        <v>1</v>
      </c>
      <c r="I31" s="523">
        <v>134.80268350434096</v>
      </c>
      <c r="J31" s="535">
        <v>1360</v>
      </c>
      <c r="K31" s="535">
        <v>175440</v>
      </c>
      <c r="L31" s="523">
        <v>1.0271963464972629</v>
      </c>
      <c r="M31" s="523">
        <v>129</v>
      </c>
      <c r="N31" s="535">
        <v>1415</v>
      </c>
      <c r="O31" s="535">
        <v>185365</v>
      </c>
      <c r="P31" s="528">
        <v>1.0853069469246759</v>
      </c>
      <c r="Q31" s="536">
        <v>131</v>
      </c>
    </row>
    <row r="32" spans="1:17" ht="14.4" customHeight="1" x14ac:dyDescent="0.3">
      <c r="A32" s="522" t="s">
        <v>739</v>
      </c>
      <c r="B32" s="523" t="s">
        <v>409</v>
      </c>
      <c r="C32" s="523" t="s">
        <v>757</v>
      </c>
      <c r="D32" s="523" t="s">
        <v>791</v>
      </c>
      <c r="E32" s="523" t="s">
        <v>792</v>
      </c>
      <c r="F32" s="535">
        <v>492</v>
      </c>
      <c r="G32" s="535">
        <v>34101</v>
      </c>
      <c r="H32" s="523">
        <v>1</v>
      </c>
      <c r="I32" s="523">
        <v>69.310975609756099</v>
      </c>
      <c r="J32" s="535">
        <v>730</v>
      </c>
      <c r="K32" s="535">
        <v>51100</v>
      </c>
      <c r="L32" s="523">
        <v>1.4984897803583472</v>
      </c>
      <c r="M32" s="523">
        <v>70</v>
      </c>
      <c r="N32" s="535">
        <v>675</v>
      </c>
      <c r="O32" s="535">
        <v>49950</v>
      </c>
      <c r="P32" s="528">
        <v>1.4647664291369755</v>
      </c>
      <c r="Q32" s="536">
        <v>74</v>
      </c>
    </row>
    <row r="33" spans="1:17" ht="14.4" customHeight="1" x14ac:dyDescent="0.3">
      <c r="A33" s="522" t="s">
        <v>739</v>
      </c>
      <c r="B33" s="523" t="s">
        <v>409</v>
      </c>
      <c r="C33" s="523" t="s">
        <v>757</v>
      </c>
      <c r="D33" s="523" t="s">
        <v>793</v>
      </c>
      <c r="E33" s="523" t="s">
        <v>794</v>
      </c>
      <c r="F33" s="535">
        <v>425</v>
      </c>
      <c r="G33" s="535">
        <v>139572</v>
      </c>
      <c r="H33" s="523">
        <v>1</v>
      </c>
      <c r="I33" s="523">
        <v>328.40470588235291</v>
      </c>
      <c r="J33" s="535">
        <v>515</v>
      </c>
      <c r="K33" s="535">
        <v>170465</v>
      </c>
      <c r="L33" s="523">
        <v>1.2213409566388673</v>
      </c>
      <c r="M33" s="523">
        <v>331</v>
      </c>
      <c r="N33" s="535">
        <v>511</v>
      </c>
      <c r="O33" s="535">
        <v>180894</v>
      </c>
      <c r="P33" s="528">
        <v>1.2960622474421803</v>
      </c>
      <c r="Q33" s="536">
        <v>354</v>
      </c>
    </row>
    <row r="34" spans="1:17" ht="14.4" customHeight="1" x14ac:dyDescent="0.3">
      <c r="A34" s="522" t="s">
        <v>739</v>
      </c>
      <c r="B34" s="523" t="s">
        <v>409</v>
      </c>
      <c r="C34" s="523" t="s">
        <v>757</v>
      </c>
      <c r="D34" s="523" t="s">
        <v>795</v>
      </c>
      <c r="E34" s="523" t="s">
        <v>796</v>
      </c>
      <c r="F34" s="535">
        <v>142</v>
      </c>
      <c r="G34" s="535">
        <v>29456</v>
      </c>
      <c r="H34" s="523">
        <v>1</v>
      </c>
      <c r="I34" s="523">
        <v>207.43661971830986</v>
      </c>
      <c r="J34" s="535">
        <v>137</v>
      </c>
      <c r="K34" s="535">
        <v>28770</v>
      </c>
      <c r="L34" s="523">
        <v>0.97671102661596954</v>
      </c>
      <c r="M34" s="523">
        <v>210</v>
      </c>
      <c r="N34" s="535">
        <v>107</v>
      </c>
      <c r="O34" s="535">
        <v>23754</v>
      </c>
      <c r="P34" s="528">
        <v>0.80642313959804457</v>
      </c>
      <c r="Q34" s="536">
        <v>222</v>
      </c>
    </row>
    <row r="35" spans="1:17" ht="14.4" customHeight="1" x14ac:dyDescent="0.3">
      <c r="A35" s="522" t="s">
        <v>739</v>
      </c>
      <c r="B35" s="523" t="s">
        <v>409</v>
      </c>
      <c r="C35" s="523" t="s">
        <v>757</v>
      </c>
      <c r="D35" s="523" t="s">
        <v>797</v>
      </c>
      <c r="E35" s="523" t="s">
        <v>798</v>
      </c>
      <c r="F35" s="535">
        <v>382</v>
      </c>
      <c r="G35" s="535">
        <v>29170</v>
      </c>
      <c r="H35" s="523">
        <v>1</v>
      </c>
      <c r="I35" s="523">
        <v>76.361256544502623</v>
      </c>
      <c r="J35" s="535">
        <v>334</v>
      </c>
      <c r="K35" s="535">
        <v>25718</v>
      </c>
      <c r="L35" s="523">
        <v>0.88165923894412068</v>
      </c>
      <c r="M35" s="523">
        <v>77</v>
      </c>
      <c r="N35" s="535">
        <v>299</v>
      </c>
      <c r="O35" s="535">
        <v>23023</v>
      </c>
      <c r="P35" s="528">
        <v>0.78926979773740147</v>
      </c>
      <c r="Q35" s="536">
        <v>77</v>
      </c>
    </row>
    <row r="36" spans="1:17" ht="14.4" customHeight="1" x14ac:dyDescent="0.3">
      <c r="A36" s="522" t="s">
        <v>739</v>
      </c>
      <c r="B36" s="523" t="s">
        <v>409</v>
      </c>
      <c r="C36" s="523" t="s">
        <v>757</v>
      </c>
      <c r="D36" s="523" t="s">
        <v>799</v>
      </c>
      <c r="E36" s="523" t="s">
        <v>800</v>
      </c>
      <c r="F36" s="535">
        <v>11</v>
      </c>
      <c r="G36" s="535">
        <v>288</v>
      </c>
      <c r="H36" s="523">
        <v>1</v>
      </c>
      <c r="I36" s="523">
        <v>26.181818181818183</v>
      </c>
      <c r="J36" s="535">
        <v>22</v>
      </c>
      <c r="K36" s="535">
        <v>594</v>
      </c>
      <c r="L36" s="523">
        <v>2.0625</v>
      </c>
      <c r="M36" s="523">
        <v>27</v>
      </c>
      <c r="N36" s="535">
        <v>64</v>
      </c>
      <c r="O36" s="535">
        <v>1792</v>
      </c>
      <c r="P36" s="528">
        <v>6.2222222222222223</v>
      </c>
      <c r="Q36" s="536">
        <v>28</v>
      </c>
    </row>
    <row r="37" spans="1:17" ht="14.4" customHeight="1" x14ac:dyDescent="0.3">
      <c r="A37" s="522" t="s">
        <v>739</v>
      </c>
      <c r="B37" s="523" t="s">
        <v>409</v>
      </c>
      <c r="C37" s="523" t="s">
        <v>757</v>
      </c>
      <c r="D37" s="523" t="s">
        <v>801</v>
      </c>
      <c r="E37" s="523" t="s">
        <v>802</v>
      </c>
      <c r="F37" s="535">
        <v>82</v>
      </c>
      <c r="G37" s="535">
        <v>4625</v>
      </c>
      <c r="H37" s="523">
        <v>1</v>
      </c>
      <c r="I37" s="523">
        <v>56.402439024390247</v>
      </c>
      <c r="J37" s="535">
        <v>90</v>
      </c>
      <c r="K37" s="535">
        <v>5130</v>
      </c>
      <c r="L37" s="523">
        <v>1.1091891891891892</v>
      </c>
      <c r="M37" s="523">
        <v>57</v>
      </c>
      <c r="N37" s="535">
        <v>123</v>
      </c>
      <c r="O37" s="535">
        <v>7257</v>
      </c>
      <c r="P37" s="528">
        <v>1.5690810810810811</v>
      </c>
      <c r="Q37" s="536">
        <v>59</v>
      </c>
    </row>
    <row r="38" spans="1:17" ht="14.4" customHeight="1" x14ac:dyDescent="0.3">
      <c r="A38" s="522" t="s">
        <v>739</v>
      </c>
      <c r="B38" s="523" t="s">
        <v>409</v>
      </c>
      <c r="C38" s="523" t="s">
        <v>757</v>
      </c>
      <c r="D38" s="523" t="s">
        <v>803</v>
      </c>
      <c r="E38" s="523"/>
      <c r="F38" s="535">
        <v>112</v>
      </c>
      <c r="G38" s="535">
        <v>26984</v>
      </c>
      <c r="H38" s="523">
        <v>1</v>
      </c>
      <c r="I38" s="523">
        <v>240.92857142857142</v>
      </c>
      <c r="J38" s="535">
        <v>146</v>
      </c>
      <c r="K38" s="535">
        <v>35478</v>
      </c>
      <c r="L38" s="523">
        <v>1.3147791283723689</v>
      </c>
      <c r="M38" s="523">
        <v>243</v>
      </c>
      <c r="N38" s="535"/>
      <c r="O38" s="535"/>
      <c r="P38" s="528"/>
      <c r="Q38" s="536"/>
    </row>
    <row r="39" spans="1:17" ht="14.4" customHeight="1" x14ac:dyDescent="0.3">
      <c r="A39" s="522" t="s">
        <v>739</v>
      </c>
      <c r="B39" s="523" t="s">
        <v>409</v>
      </c>
      <c r="C39" s="523" t="s">
        <v>757</v>
      </c>
      <c r="D39" s="523" t="s">
        <v>804</v>
      </c>
      <c r="E39" s="523" t="s">
        <v>805</v>
      </c>
      <c r="F39" s="535">
        <v>212</v>
      </c>
      <c r="G39" s="535">
        <v>137220</v>
      </c>
      <c r="H39" s="523">
        <v>1</v>
      </c>
      <c r="I39" s="523">
        <v>647.2641509433962</v>
      </c>
      <c r="J39" s="535">
        <v>284</v>
      </c>
      <c r="K39" s="535">
        <v>185452</v>
      </c>
      <c r="L39" s="523">
        <v>1.3514939513190496</v>
      </c>
      <c r="M39" s="523">
        <v>653</v>
      </c>
      <c r="N39" s="535">
        <v>232</v>
      </c>
      <c r="O39" s="535">
        <v>162632</v>
      </c>
      <c r="P39" s="528">
        <v>1.1851916630228829</v>
      </c>
      <c r="Q39" s="536">
        <v>701</v>
      </c>
    </row>
    <row r="40" spans="1:17" ht="14.4" customHeight="1" x14ac:dyDescent="0.3">
      <c r="A40" s="522" t="s">
        <v>739</v>
      </c>
      <c r="B40" s="523" t="s">
        <v>409</v>
      </c>
      <c r="C40" s="523" t="s">
        <v>757</v>
      </c>
      <c r="D40" s="523" t="s">
        <v>806</v>
      </c>
      <c r="E40" s="523" t="s">
        <v>807</v>
      </c>
      <c r="F40" s="535">
        <v>563</v>
      </c>
      <c r="G40" s="535">
        <v>119802</v>
      </c>
      <c r="H40" s="523">
        <v>1</v>
      </c>
      <c r="I40" s="523">
        <v>212.79218472468918</v>
      </c>
      <c r="J40" s="535">
        <v>685</v>
      </c>
      <c r="K40" s="535">
        <v>147275</v>
      </c>
      <c r="L40" s="523">
        <v>1.2293200447404884</v>
      </c>
      <c r="M40" s="523">
        <v>215</v>
      </c>
      <c r="N40" s="535">
        <v>674</v>
      </c>
      <c r="O40" s="535">
        <v>155694</v>
      </c>
      <c r="P40" s="528">
        <v>1.2995943306455653</v>
      </c>
      <c r="Q40" s="536">
        <v>231</v>
      </c>
    </row>
    <row r="41" spans="1:17" ht="14.4" customHeight="1" x14ac:dyDescent="0.3">
      <c r="A41" s="522" t="s">
        <v>739</v>
      </c>
      <c r="B41" s="523" t="s">
        <v>409</v>
      </c>
      <c r="C41" s="523" t="s">
        <v>757</v>
      </c>
      <c r="D41" s="523" t="s">
        <v>808</v>
      </c>
      <c r="E41" s="523" t="s">
        <v>809</v>
      </c>
      <c r="F41" s="535"/>
      <c r="G41" s="535"/>
      <c r="H41" s="523"/>
      <c r="I41" s="523"/>
      <c r="J41" s="535"/>
      <c r="K41" s="535"/>
      <c r="L41" s="523"/>
      <c r="M41" s="523"/>
      <c r="N41" s="535">
        <v>59</v>
      </c>
      <c r="O41" s="535">
        <v>27848</v>
      </c>
      <c r="P41" s="528"/>
      <c r="Q41" s="536">
        <v>472</v>
      </c>
    </row>
    <row r="42" spans="1:17" ht="14.4" customHeight="1" x14ac:dyDescent="0.3">
      <c r="A42" s="522" t="s">
        <v>810</v>
      </c>
      <c r="B42" s="523" t="s">
        <v>409</v>
      </c>
      <c r="C42" s="523" t="s">
        <v>757</v>
      </c>
      <c r="D42" s="523" t="s">
        <v>762</v>
      </c>
      <c r="E42" s="523" t="s">
        <v>763</v>
      </c>
      <c r="F42" s="535"/>
      <c r="G42" s="535"/>
      <c r="H42" s="523"/>
      <c r="I42" s="523"/>
      <c r="J42" s="535"/>
      <c r="K42" s="535"/>
      <c r="L42" s="523"/>
      <c r="M42" s="523"/>
      <c r="N42" s="535">
        <v>8</v>
      </c>
      <c r="O42" s="535">
        <v>296</v>
      </c>
      <c r="P42" s="528"/>
      <c r="Q42" s="536">
        <v>37</v>
      </c>
    </row>
    <row r="43" spans="1:17" ht="14.4" customHeight="1" x14ac:dyDescent="0.3">
      <c r="A43" s="522" t="s">
        <v>810</v>
      </c>
      <c r="B43" s="523" t="s">
        <v>409</v>
      </c>
      <c r="C43" s="523" t="s">
        <v>757</v>
      </c>
      <c r="D43" s="523" t="s">
        <v>766</v>
      </c>
      <c r="E43" s="523" t="s">
        <v>767</v>
      </c>
      <c r="F43" s="535">
        <v>1</v>
      </c>
      <c r="G43" s="535">
        <v>5</v>
      </c>
      <c r="H43" s="523">
        <v>1</v>
      </c>
      <c r="I43" s="523">
        <v>5</v>
      </c>
      <c r="J43" s="535"/>
      <c r="K43" s="535"/>
      <c r="L43" s="523"/>
      <c r="M43" s="523"/>
      <c r="N43" s="535"/>
      <c r="O43" s="535"/>
      <c r="P43" s="528"/>
      <c r="Q43" s="536"/>
    </row>
    <row r="44" spans="1:17" ht="14.4" customHeight="1" x14ac:dyDescent="0.3">
      <c r="A44" s="522" t="s">
        <v>810</v>
      </c>
      <c r="B44" s="523" t="s">
        <v>409</v>
      </c>
      <c r="C44" s="523" t="s">
        <v>757</v>
      </c>
      <c r="D44" s="523" t="s">
        <v>775</v>
      </c>
      <c r="E44" s="523" t="s">
        <v>776</v>
      </c>
      <c r="F44" s="535">
        <v>415</v>
      </c>
      <c r="G44" s="535">
        <v>48706</v>
      </c>
      <c r="H44" s="523">
        <v>1</v>
      </c>
      <c r="I44" s="523">
        <v>117.36385542168675</v>
      </c>
      <c r="J44" s="535">
        <v>364</v>
      </c>
      <c r="K44" s="535">
        <v>43316</v>
      </c>
      <c r="L44" s="523">
        <v>0.88933601609657953</v>
      </c>
      <c r="M44" s="523">
        <v>119</v>
      </c>
      <c r="N44" s="535">
        <v>309</v>
      </c>
      <c r="O44" s="535">
        <v>37389</v>
      </c>
      <c r="P44" s="528">
        <v>0.76764669650556394</v>
      </c>
      <c r="Q44" s="536">
        <v>121</v>
      </c>
    </row>
    <row r="45" spans="1:17" ht="14.4" customHeight="1" thickBot="1" x14ac:dyDescent="0.35">
      <c r="A45" s="514" t="s">
        <v>810</v>
      </c>
      <c r="B45" s="515" t="s">
        <v>409</v>
      </c>
      <c r="C45" s="515" t="s">
        <v>757</v>
      </c>
      <c r="D45" s="515" t="s">
        <v>789</v>
      </c>
      <c r="E45" s="515" t="s">
        <v>790</v>
      </c>
      <c r="F45" s="537"/>
      <c r="G45" s="537"/>
      <c r="H45" s="515"/>
      <c r="I45" s="515"/>
      <c r="J45" s="537"/>
      <c r="K45" s="537"/>
      <c r="L45" s="515"/>
      <c r="M45" s="515"/>
      <c r="N45" s="537">
        <v>8</v>
      </c>
      <c r="O45" s="537">
        <v>1048</v>
      </c>
      <c r="P45" s="520"/>
      <c r="Q45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7152</v>
      </c>
      <c r="C3" s="222">
        <f t="shared" ref="C3:R3" si="0">SUBTOTAL(9,C6:C1048576)</f>
        <v>4</v>
      </c>
      <c r="D3" s="222">
        <f t="shared" si="0"/>
        <v>535</v>
      </c>
      <c r="E3" s="222">
        <f t="shared" si="0"/>
        <v>0.16797488226059654</v>
      </c>
      <c r="F3" s="222">
        <f t="shared" si="0"/>
        <v>961</v>
      </c>
      <c r="G3" s="225">
        <f>IF(B3&lt;&gt;0,F3/B3,"")</f>
        <v>0.13436800894854586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812</v>
      </c>
      <c r="B6" s="593">
        <v>3185</v>
      </c>
      <c r="C6" s="445">
        <v>1</v>
      </c>
      <c r="D6" s="593">
        <v>535</v>
      </c>
      <c r="E6" s="445">
        <v>0.16797488226059654</v>
      </c>
      <c r="F6" s="593">
        <v>924</v>
      </c>
      <c r="G6" s="468">
        <v>0.29010989010989013</v>
      </c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813</v>
      </c>
      <c r="B7" s="600">
        <v>34</v>
      </c>
      <c r="C7" s="523">
        <v>1</v>
      </c>
      <c r="D7" s="600"/>
      <c r="E7" s="523"/>
      <c r="F7" s="600"/>
      <c r="G7" s="528"/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814</v>
      </c>
      <c r="B8" s="600"/>
      <c r="C8" s="523"/>
      <c r="D8" s="600"/>
      <c r="E8" s="523"/>
      <c r="F8" s="600">
        <v>37</v>
      </c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815</v>
      </c>
      <c r="B9" s="600">
        <v>2643</v>
      </c>
      <c r="C9" s="523">
        <v>1</v>
      </c>
      <c r="D9" s="600"/>
      <c r="E9" s="523"/>
      <c r="F9" s="600"/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thickBot="1" x14ac:dyDescent="0.35">
      <c r="A10" s="595" t="s">
        <v>816</v>
      </c>
      <c r="B10" s="594">
        <v>1290</v>
      </c>
      <c r="C10" s="515">
        <v>1</v>
      </c>
      <c r="D10" s="594"/>
      <c r="E10" s="515"/>
      <c r="F10" s="594"/>
      <c r="G10" s="520"/>
      <c r="H10" s="594"/>
      <c r="I10" s="515"/>
      <c r="J10" s="594"/>
      <c r="K10" s="515"/>
      <c r="L10" s="594"/>
      <c r="M10" s="520"/>
      <c r="N10" s="594"/>
      <c r="O10" s="515"/>
      <c r="P10" s="594"/>
      <c r="Q10" s="515"/>
      <c r="R10" s="594"/>
      <c r="S10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822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37</v>
      </c>
      <c r="G3" s="103">
        <f t="shared" si="0"/>
        <v>7152</v>
      </c>
      <c r="H3" s="103"/>
      <c r="I3" s="103"/>
      <c r="J3" s="103">
        <f t="shared" si="0"/>
        <v>5</v>
      </c>
      <c r="K3" s="103">
        <f t="shared" si="0"/>
        <v>535</v>
      </c>
      <c r="L3" s="103"/>
      <c r="M3" s="103"/>
      <c r="N3" s="103">
        <f t="shared" si="0"/>
        <v>5</v>
      </c>
      <c r="O3" s="103">
        <f t="shared" si="0"/>
        <v>961</v>
      </c>
      <c r="P3" s="75">
        <f>IF(G3=0,0,O3/G3)</f>
        <v>0.13436800894854586</v>
      </c>
      <c r="Q3" s="104">
        <f>IF(N3=0,0,O3/N3)</f>
        <v>192.2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817</v>
      </c>
      <c r="B6" s="445" t="s">
        <v>739</v>
      </c>
      <c r="C6" s="445" t="s">
        <v>757</v>
      </c>
      <c r="D6" s="445" t="s">
        <v>762</v>
      </c>
      <c r="E6" s="445" t="s">
        <v>763</v>
      </c>
      <c r="F6" s="448">
        <v>10</v>
      </c>
      <c r="G6" s="448">
        <v>349</v>
      </c>
      <c r="H6" s="448">
        <v>1</v>
      </c>
      <c r="I6" s="448">
        <v>34.9</v>
      </c>
      <c r="J6" s="448">
        <v>3</v>
      </c>
      <c r="K6" s="448">
        <v>105</v>
      </c>
      <c r="L6" s="448">
        <v>0.3008595988538682</v>
      </c>
      <c r="M6" s="448">
        <v>35</v>
      </c>
      <c r="N6" s="448"/>
      <c r="O6" s="448"/>
      <c r="P6" s="468"/>
      <c r="Q6" s="534"/>
    </row>
    <row r="7" spans="1:17" ht="14.4" customHeight="1" x14ac:dyDescent="0.3">
      <c r="A7" s="522" t="s">
        <v>817</v>
      </c>
      <c r="B7" s="523" t="s">
        <v>739</v>
      </c>
      <c r="C7" s="523" t="s">
        <v>757</v>
      </c>
      <c r="D7" s="523" t="s">
        <v>775</v>
      </c>
      <c r="E7" s="523" t="s">
        <v>776</v>
      </c>
      <c r="F7" s="535">
        <v>14</v>
      </c>
      <c r="G7" s="535">
        <v>1652</v>
      </c>
      <c r="H7" s="535">
        <v>1</v>
      </c>
      <c r="I7" s="535">
        <v>118</v>
      </c>
      <c r="J7" s="535"/>
      <c r="K7" s="535"/>
      <c r="L7" s="535"/>
      <c r="M7" s="535"/>
      <c r="N7" s="535"/>
      <c r="O7" s="535"/>
      <c r="P7" s="528"/>
      <c r="Q7" s="536"/>
    </row>
    <row r="8" spans="1:17" ht="14.4" customHeight="1" x14ac:dyDescent="0.3">
      <c r="A8" s="522" t="s">
        <v>817</v>
      </c>
      <c r="B8" s="523" t="s">
        <v>739</v>
      </c>
      <c r="C8" s="523" t="s">
        <v>757</v>
      </c>
      <c r="D8" s="523" t="s">
        <v>793</v>
      </c>
      <c r="E8" s="523" t="s">
        <v>794</v>
      </c>
      <c r="F8" s="535">
        <v>1</v>
      </c>
      <c r="G8" s="535">
        <v>327</v>
      </c>
      <c r="H8" s="535">
        <v>1</v>
      </c>
      <c r="I8" s="535">
        <v>327</v>
      </c>
      <c r="J8" s="535"/>
      <c r="K8" s="535"/>
      <c r="L8" s="535"/>
      <c r="M8" s="535"/>
      <c r="N8" s="535"/>
      <c r="O8" s="535"/>
      <c r="P8" s="528"/>
      <c r="Q8" s="536"/>
    </row>
    <row r="9" spans="1:17" ht="14.4" customHeight="1" x14ac:dyDescent="0.3">
      <c r="A9" s="522" t="s">
        <v>817</v>
      </c>
      <c r="B9" s="523" t="s">
        <v>739</v>
      </c>
      <c r="C9" s="523" t="s">
        <v>757</v>
      </c>
      <c r="D9" s="523" t="s">
        <v>804</v>
      </c>
      <c r="E9" s="523" t="s">
        <v>805</v>
      </c>
      <c r="F9" s="535">
        <v>1</v>
      </c>
      <c r="G9" s="535">
        <v>645</v>
      </c>
      <c r="H9" s="535">
        <v>1</v>
      </c>
      <c r="I9" s="535">
        <v>645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817</v>
      </c>
      <c r="B10" s="523" t="s">
        <v>739</v>
      </c>
      <c r="C10" s="523" t="s">
        <v>757</v>
      </c>
      <c r="D10" s="523" t="s">
        <v>806</v>
      </c>
      <c r="E10" s="523" t="s">
        <v>807</v>
      </c>
      <c r="F10" s="535">
        <v>1</v>
      </c>
      <c r="G10" s="535">
        <v>212</v>
      </c>
      <c r="H10" s="535">
        <v>1</v>
      </c>
      <c r="I10" s="535">
        <v>212</v>
      </c>
      <c r="J10" s="535">
        <v>2</v>
      </c>
      <c r="K10" s="535">
        <v>430</v>
      </c>
      <c r="L10" s="535">
        <v>2.0283018867924527</v>
      </c>
      <c r="M10" s="535">
        <v>215</v>
      </c>
      <c r="N10" s="535">
        <v>4</v>
      </c>
      <c r="O10" s="535">
        <v>924</v>
      </c>
      <c r="P10" s="528">
        <v>4.3584905660377355</v>
      </c>
      <c r="Q10" s="536">
        <v>231</v>
      </c>
    </row>
    <row r="11" spans="1:17" ht="14.4" customHeight="1" x14ac:dyDescent="0.3">
      <c r="A11" s="522" t="s">
        <v>818</v>
      </c>
      <c r="B11" s="523" t="s">
        <v>739</v>
      </c>
      <c r="C11" s="523" t="s">
        <v>757</v>
      </c>
      <c r="D11" s="523" t="s">
        <v>762</v>
      </c>
      <c r="E11" s="523" t="s">
        <v>763</v>
      </c>
      <c r="F11" s="535">
        <v>1</v>
      </c>
      <c r="G11" s="535">
        <v>34</v>
      </c>
      <c r="H11" s="535">
        <v>1</v>
      </c>
      <c r="I11" s="535">
        <v>34</v>
      </c>
      <c r="J11" s="535"/>
      <c r="K11" s="535"/>
      <c r="L11" s="535"/>
      <c r="M11" s="535"/>
      <c r="N11" s="535"/>
      <c r="O11" s="535"/>
      <c r="P11" s="528"/>
      <c r="Q11" s="536"/>
    </row>
    <row r="12" spans="1:17" ht="14.4" customHeight="1" x14ac:dyDescent="0.3">
      <c r="A12" s="522" t="s">
        <v>819</v>
      </c>
      <c r="B12" s="523" t="s">
        <v>739</v>
      </c>
      <c r="C12" s="523" t="s">
        <v>757</v>
      </c>
      <c r="D12" s="523" t="s">
        <v>762</v>
      </c>
      <c r="E12" s="523" t="s">
        <v>763</v>
      </c>
      <c r="F12" s="535"/>
      <c r="G12" s="535"/>
      <c r="H12" s="535"/>
      <c r="I12" s="535"/>
      <c r="J12" s="535"/>
      <c r="K12" s="535"/>
      <c r="L12" s="535"/>
      <c r="M12" s="535"/>
      <c r="N12" s="535">
        <v>1</v>
      </c>
      <c r="O12" s="535">
        <v>37</v>
      </c>
      <c r="P12" s="528"/>
      <c r="Q12" s="536">
        <v>37</v>
      </c>
    </row>
    <row r="13" spans="1:17" ht="14.4" customHeight="1" x14ac:dyDescent="0.3">
      <c r="A13" s="522" t="s">
        <v>820</v>
      </c>
      <c r="B13" s="523" t="s">
        <v>739</v>
      </c>
      <c r="C13" s="523" t="s">
        <v>757</v>
      </c>
      <c r="D13" s="523" t="s">
        <v>762</v>
      </c>
      <c r="E13" s="523" t="s">
        <v>763</v>
      </c>
      <c r="F13" s="535">
        <v>1</v>
      </c>
      <c r="G13" s="535">
        <v>34</v>
      </c>
      <c r="H13" s="535">
        <v>1</v>
      </c>
      <c r="I13" s="535">
        <v>34</v>
      </c>
      <c r="J13" s="535"/>
      <c r="K13" s="535"/>
      <c r="L13" s="535"/>
      <c r="M13" s="535"/>
      <c r="N13" s="535"/>
      <c r="O13" s="535"/>
      <c r="P13" s="528"/>
      <c r="Q13" s="536"/>
    </row>
    <row r="14" spans="1:17" ht="14.4" customHeight="1" x14ac:dyDescent="0.3">
      <c r="A14" s="522" t="s">
        <v>820</v>
      </c>
      <c r="B14" s="523" t="s">
        <v>739</v>
      </c>
      <c r="C14" s="523" t="s">
        <v>757</v>
      </c>
      <c r="D14" s="523" t="s">
        <v>781</v>
      </c>
      <c r="E14" s="523" t="s">
        <v>782</v>
      </c>
      <c r="F14" s="535">
        <v>2</v>
      </c>
      <c r="G14" s="535">
        <v>338</v>
      </c>
      <c r="H14" s="535">
        <v>1</v>
      </c>
      <c r="I14" s="535">
        <v>169</v>
      </c>
      <c r="J14" s="535"/>
      <c r="K14" s="535"/>
      <c r="L14" s="535"/>
      <c r="M14" s="535"/>
      <c r="N14" s="535"/>
      <c r="O14" s="535"/>
      <c r="P14" s="528"/>
      <c r="Q14" s="536"/>
    </row>
    <row r="15" spans="1:17" ht="14.4" customHeight="1" x14ac:dyDescent="0.3">
      <c r="A15" s="522" t="s">
        <v>820</v>
      </c>
      <c r="B15" s="523" t="s">
        <v>739</v>
      </c>
      <c r="C15" s="523" t="s">
        <v>757</v>
      </c>
      <c r="D15" s="523" t="s">
        <v>793</v>
      </c>
      <c r="E15" s="523" t="s">
        <v>794</v>
      </c>
      <c r="F15" s="535">
        <v>1</v>
      </c>
      <c r="G15" s="535">
        <v>330</v>
      </c>
      <c r="H15" s="535">
        <v>1</v>
      </c>
      <c r="I15" s="535">
        <v>330</v>
      </c>
      <c r="J15" s="535"/>
      <c r="K15" s="535"/>
      <c r="L15" s="535"/>
      <c r="M15" s="535"/>
      <c r="N15" s="535"/>
      <c r="O15" s="535"/>
      <c r="P15" s="528"/>
      <c r="Q15" s="536"/>
    </row>
    <row r="16" spans="1:17" ht="14.4" customHeight="1" x14ac:dyDescent="0.3">
      <c r="A16" s="522" t="s">
        <v>820</v>
      </c>
      <c r="B16" s="523" t="s">
        <v>739</v>
      </c>
      <c r="C16" s="523" t="s">
        <v>757</v>
      </c>
      <c r="D16" s="523" t="s">
        <v>804</v>
      </c>
      <c r="E16" s="523" t="s">
        <v>805</v>
      </c>
      <c r="F16" s="535">
        <v>3</v>
      </c>
      <c r="G16" s="535">
        <v>1941</v>
      </c>
      <c r="H16" s="535">
        <v>1</v>
      </c>
      <c r="I16" s="535">
        <v>647</v>
      </c>
      <c r="J16" s="535"/>
      <c r="K16" s="535"/>
      <c r="L16" s="535"/>
      <c r="M16" s="535"/>
      <c r="N16" s="535"/>
      <c r="O16" s="535"/>
      <c r="P16" s="528"/>
      <c r="Q16" s="536"/>
    </row>
    <row r="17" spans="1:17" ht="14.4" customHeight="1" thickBot="1" x14ac:dyDescent="0.35">
      <c r="A17" s="514" t="s">
        <v>821</v>
      </c>
      <c r="B17" s="515" t="s">
        <v>739</v>
      </c>
      <c r="C17" s="515" t="s">
        <v>757</v>
      </c>
      <c r="D17" s="515" t="s">
        <v>804</v>
      </c>
      <c r="E17" s="515" t="s">
        <v>805</v>
      </c>
      <c r="F17" s="537">
        <v>2</v>
      </c>
      <c r="G17" s="537">
        <v>1290</v>
      </c>
      <c r="H17" s="537">
        <v>1</v>
      </c>
      <c r="I17" s="537">
        <v>645</v>
      </c>
      <c r="J17" s="537"/>
      <c r="K17" s="537"/>
      <c r="L17" s="537"/>
      <c r="M17" s="537"/>
      <c r="N17" s="537"/>
      <c r="O17" s="537"/>
      <c r="P17" s="520"/>
      <c r="Q17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246.69029</v>
      </c>
      <c r="C5" s="29">
        <v>230.81267000000003</v>
      </c>
      <c r="D5" s="8"/>
      <c r="E5" s="117">
        <v>221.22752</v>
      </c>
      <c r="F5" s="28">
        <v>288.34966773728127</v>
      </c>
      <c r="G5" s="116">
        <f>E5-F5</f>
        <v>-67.122147737281267</v>
      </c>
      <c r="H5" s="122">
        <f>IF(F5&lt;0.00000001,"",E5/F5)</f>
        <v>0.76721961130041239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21.74727</v>
      </c>
      <c r="C6" s="31">
        <v>24.177689999999998</v>
      </c>
      <c r="D6" s="8"/>
      <c r="E6" s="118">
        <v>18.5731</v>
      </c>
      <c r="F6" s="30">
        <v>34.392863647251666</v>
      </c>
      <c r="G6" s="119">
        <f>E6-F6</f>
        <v>-15.819763647251666</v>
      </c>
      <c r="H6" s="123">
        <f>IF(F6&lt;0.00000001,"",E6/F6)</f>
        <v>0.540027727568541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2639.4646600000033</v>
      </c>
      <c r="C7" s="31">
        <v>3013.7164500000017</v>
      </c>
      <c r="D7" s="8"/>
      <c r="E7" s="118">
        <v>3162.0244599999996</v>
      </c>
      <c r="F7" s="30">
        <v>3111.6675244152584</v>
      </c>
      <c r="G7" s="119">
        <f>E7-F7</f>
        <v>50.356935584741223</v>
      </c>
      <c r="H7" s="123">
        <f>IF(F7&lt;0.00000001,"",E7/F7)</f>
        <v>1.0161832635362302</v>
      </c>
    </row>
    <row r="8" spans="1:8" ht="14.4" customHeight="1" thickBot="1" x14ac:dyDescent="0.35">
      <c r="A8" s="1" t="s">
        <v>76</v>
      </c>
      <c r="B8" s="11">
        <v>808.36557999999911</v>
      </c>
      <c r="C8" s="33">
        <v>856.92881000000011</v>
      </c>
      <c r="D8" s="8"/>
      <c r="E8" s="120">
        <v>862.53704000000016</v>
      </c>
      <c r="F8" s="32">
        <v>762.04023666950923</v>
      </c>
      <c r="G8" s="121">
        <f>E8-F8</f>
        <v>100.49680333049093</v>
      </c>
      <c r="H8" s="124">
        <f>IF(F8&lt;0.00000001,"",E8/F8)</f>
        <v>1.1318786049536065</v>
      </c>
    </row>
    <row r="9" spans="1:8" ht="14.4" customHeight="1" thickBot="1" x14ac:dyDescent="0.35">
      <c r="A9" s="2" t="s">
        <v>77</v>
      </c>
      <c r="B9" s="3">
        <v>3716.2678000000024</v>
      </c>
      <c r="C9" s="35">
        <v>4125.6356200000018</v>
      </c>
      <c r="D9" s="8"/>
      <c r="E9" s="3">
        <v>4264.3621199999998</v>
      </c>
      <c r="F9" s="34">
        <v>4196.4502924693006</v>
      </c>
      <c r="G9" s="34">
        <f>E9-F9</f>
        <v>67.911827530699156</v>
      </c>
      <c r="H9" s="125">
        <f>IF(F9&lt;0.00000001,"",E9/F9)</f>
        <v>1.0161831602420193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928.66600000000005</v>
      </c>
      <c r="C11" s="29">
        <f>IF(ISERROR(VLOOKUP("Celkem:",'ZV Vykáz.-A'!A:F,4,0)),0,VLOOKUP("Celkem:",'ZV Vykáz.-A'!A:F,4,0)/1000)</f>
        <v>1058.1766699999998</v>
      </c>
      <c r="D11" s="8"/>
      <c r="E11" s="117">
        <f>IF(ISERROR(VLOOKUP("Celkem:",'ZV Vykáz.-A'!A:F,6,0)),0,VLOOKUP("Celkem:",'ZV Vykáz.-A'!A:F,6,0)/1000)</f>
        <v>1060.29</v>
      </c>
      <c r="F11" s="28">
        <f>B11</f>
        <v>928.66600000000005</v>
      </c>
      <c r="G11" s="116">
        <f>E11-F11</f>
        <v>131.62399999999991</v>
      </c>
      <c r="H11" s="122">
        <f>IF(F11&lt;0.00000001,"",E11/F11)</f>
        <v>1.1417344879644564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928.66600000000005</v>
      </c>
      <c r="C13" s="37">
        <f>SUM(C11:C12)</f>
        <v>1058.1766699999998</v>
      </c>
      <c r="D13" s="8"/>
      <c r="E13" s="5">
        <f>SUM(E11:E12)</f>
        <v>1060.29</v>
      </c>
      <c r="F13" s="36">
        <f>SUM(F11:F12)</f>
        <v>928.66600000000005</v>
      </c>
      <c r="G13" s="36">
        <f>E13-F13</f>
        <v>131.62399999999991</v>
      </c>
      <c r="H13" s="126">
        <f>IF(F13&lt;0.00000001,"",E13/F13)</f>
        <v>1.1417344879644564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0.24989210949759849</v>
      </c>
      <c r="C15" s="39">
        <f>IF(C9=0,"",C13/C9)</f>
        <v>0.25648815539361652</v>
      </c>
      <c r="D15" s="8"/>
      <c r="E15" s="6">
        <f>IF(E9=0,"",E13/E9)</f>
        <v>0.24863976608065358</v>
      </c>
      <c r="F15" s="38">
        <f>IF(F9=0,"",F13/F9)</f>
        <v>0.22129798645930077</v>
      </c>
      <c r="G15" s="38">
        <f>IF(ISERROR(F15-E15),"",E15-F15)</f>
        <v>2.7341779621352813E-2</v>
      </c>
      <c r="H15" s="127">
        <f>IF(ISERROR(F15-E15),"",IF(F15&lt;0.00000001,"",E15/F15))</f>
        <v>1.1235518680436853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0.27364282331245343</v>
      </c>
      <c r="C4" s="201">
        <f t="shared" ref="C4:M4" si="0">(C10+C8)/C6</f>
        <v>0.26779401414919063</v>
      </c>
      <c r="D4" s="201">
        <f t="shared" si="0"/>
        <v>0.25726396126849593</v>
      </c>
      <c r="E4" s="201">
        <f t="shared" si="0"/>
        <v>0.24276436773295471</v>
      </c>
      <c r="F4" s="201">
        <f t="shared" si="0"/>
        <v>0.24863976139062038</v>
      </c>
      <c r="G4" s="201">
        <f t="shared" si="0"/>
        <v>0.24863976139062038</v>
      </c>
      <c r="H4" s="201">
        <f t="shared" si="0"/>
        <v>0.24863976139062038</v>
      </c>
      <c r="I4" s="201">
        <f t="shared" si="0"/>
        <v>0.24863976139062038</v>
      </c>
      <c r="J4" s="201">
        <f t="shared" si="0"/>
        <v>0.24863976139062038</v>
      </c>
      <c r="K4" s="201">
        <f t="shared" si="0"/>
        <v>0.24863976139062038</v>
      </c>
      <c r="L4" s="201">
        <f t="shared" si="0"/>
        <v>0.24863976139062038</v>
      </c>
      <c r="M4" s="201">
        <f t="shared" si="0"/>
        <v>0.24863976139062038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4264.3621199999998</v>
      </c>
      <c r="H6" s="203">
        <f t="shared" si="1"/>
        <v>4264.3621199999998</v>
      </c>
      <c r="I6" s="203">
        <f t="shared" si="1"/>
        <v>4264.3621199999998</v>
      </c>
      <c r="J6" s="203">
        <f t="shared" si="1"/>
        <v>4264.3621199999998</v>
      </c>
      <c r="K6" s="203">
        <f t="shared" si="1"/>
        <v>4264.3621199999998</v>
      </c>
      <c r="L6" s="203">
        <f t="shared" si="1"/>
        <v>4264.3621199999998</v>
      </c>
      <c r="M6" s="203">
        <f t="shared" si="1"/>
        <v>4264.3621199999998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230405.64</v>
      </c>
      <c r="C9" s="202">
        <v>207799.32</v>
      </c>
      <c r="D9" s="202">
        <v>198449</v>
      </c>
      <c r="E9" s="202">
        <v>210997.66999999998</v>
      </c>
      <c r="F9" s="202">
        <v>212638.34999999998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230.40564000000001</v>
      </c>
      <c r="C10" s="203">
        <f t="shared" ref="C10:M10" si="3">C9/1000+B10</f>
        <v>438.20496000000003</v>
      </c>
      <c r="D10" s="203">
        <f t="shared" si="3"/>
        <v>636.6539600000001</v>
      </c>
      <c r="E10" s="203">
        <f t="shared" si="3"/>
        <v>847.65163000000007</v>
      </c>
      <c r="F10" s="203">
        <f t="shared" si="3"/>
        <v>1060.28998</v>
      </c>
      <c r="G10" s="203">
        <f t="shared" si="3"/>
        <v>1060.28998</v>
      </c>
      <c r="H10" s="203">
        <f t="shared" si="3"/>
        <v>1060.28998</v>
      </c>
      <c r="I10" s="203">
        <f t="shared" si="3"/>
        <v>1060.28998</v>
      </c>
      <c r="J10" s="203">
        <f t="shared" si="3"/>
        <v>1060.28998</v>
      </c>
      <c r="K10" s="203">
        <f t="shared" si="3"/>
        <v>1060.28998</v>
      </c>
      <c r="L10" s="203">
        <f t="shared" si="3"/>
        <v>1060.28998</v>
      </c>
      <c r="M10" s="203">
        <f t="shared" si="3"/>
        <v>1060.28998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0.22129798645930077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0.22129798645930077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692.03920256947504</v>
      </c>
      <c r="C7" s="52">
        <v>57.669933547455997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221.22752</v>
      </c>
      <c r="Q7" s="95">
        <v>0.76721961130000005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82.542872753403998</v>
      </c>
      <c r="C9" s="52">
        <v>6.8785727294500001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18.5731</v>
      </c>
      <c r="Q9" s="95">
        <v>0.54002772756799999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83.707602594278001</v>
      </c>
      <c r="C11" s="52">
        <v>6.9756335495229997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22.837949999999999</v>
      </c>
      <c r="Q11" s="95">
        <v>0.654792137168</v>
      </c>
    </row>
    <row r="12" spans="1:17" ht="14.4" customHeight="1" x14ac:dyDescent="0.3">
      <c r="A12" s="15" t="s">
        <v>40</v>
      </c>
      <c r="B12" s="51">
        <v>1.198534382122</v>
      </c>
      <c r="C12" s="52">
        <v>9.9877865176000002E-2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0.38200000000000001</v>
      </c>
      <c r="Q12" s="95">
        <v>0.76493425109400004</v>
      </c>
    </row>
    <row r="13" spans="1:17" ht="14.4" customHeight="1" x14ac:dyDescent="0.3">
      <c r="A13" s="15" t="s">
        <v>41</v>
      </c>
      <c r="B13" s="51">
        <v>2.000000551311</v>
      </c>
      <c r="C13" s="52">
        <v>0.16666671260900001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2.6106099999999999</v>
      </c>
      <c r="Q13" s="95">
        <v>3.1327311364439998</v>
      </c>
    </row>
    <row r="14" spans="1:17" ht="14.4" customHeight="1" x14ac:dyDescent="0.3">
      <c r="A14" s="15" t="s">
        <v>42</v>
      </c>
      <c r="B14" s="51">
        <v>1163.47350828806</v>
      </c>
      <c r="C14" s="52">
        <v>96.956125690671001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565.74599999999998</v>
      </c>
      <c r="Q14" s="95">
        <v>1.1670144531240001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52.728345657689999</v>
      </c>
      <c r="C17" s="52">
        <v>4.3940288048070002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23.483899999999998</v>
      </c>
      <c r="Q17" s="95">
        <v>1.0689005941109999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1.8140000000000001</v>
      </c>
      <c r="Q18" s="95" t="s">
        <v>247</v>
      </c>
    </row>
    <row r="19" spans="1:17" ht="14.4" customHeight="1" x14ac:dyDescent="0.3">
      <c r="A19" s="15" t="s">
        <v>47</v>
      </c>
      <c r="B19" s="51">
        <v>209.84358889128799</v>
      </c>
      <c r="C19" s="52">
        <v>17.486965740940001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119.14533</v>
      </c>
      <c r="Q19" s="95">
        <v>1.362675855435</v>
      </c>
    </row>
    <row r="20" spans="1:17" ht="14.4" customHeight="1" x14ac:dyDescent="0.3">
      <c r="A20" s="15" t="s">
        <v>48</v>
      </c>
      <c r="B20" s="51">
        <v>7468.0020585966204</v>
      </c>
      <c r="C20" s="52">
        <v>622.333504883052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3162.0244600000001</v>
      </c>
      <c r="Q20" s="95">
        <v>1.016183263536</v>
      </c>
    </row>
    <row r="21" spans="1:17" ht="14.4" customHeight="1" x14ac:dyDescent="0.3">
      <c r="A21" s="16" t="s">
        <v>49</v>
      </c>
      <c r="B21" s="51">
        <v>306.00076335869301</v>
      </c>
      <c r="C21" s="52">
        <v>25.500063613224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127.17</v>
      </c>
      <c r="Q21" s="95">
        <v>0.99740927653199996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9.9442242833820007</v>
      </c>
      <c r="C24" s="52">
        <v>0.82868535694800005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-0.65274999999899996</v>
      </c>
      <c r="Q24" s="95">
        <v>-0.15753868329500001</v>
      </c>
    </row>
    <row r="25" spans="1:17" ht="14.4" customHeight="1" x14ac:dyDescent="0.3">
      <c r="A25" s="17" t="s">
        <v>53</v>
      </c>
      <c r="B25" s="54">
        <v>10071.480701926301</v>
      </c>
      <c r="C25" s="55">
        <v>839.29005849385999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4264.3621199999998</v>
      </c>
      <c r="Q25" s="96">
        <v>1.0161831602419999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512.26459999999997</v>
      </c>
      <c r="Q26" s="95" t="s">
        <v>247</v>
      </c>
    </row>
    <row r="27" spans="1:17" ht="14.4" customHeight="1" x14ac:dyDescent="0.3">
      <c r="A27" s="18" t="s">
        <v>55</v>
      </c>
      <c r="B27" s="54">
        <v>10071.480701926301</v>
      </c>
      <c r="C27" s="55">
        <v>839.29005849385999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4776.6267200000002</v>
      </c>
      <c r="Q27" s="96">
        <v>1.138254092648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1929.6168399999999</v>
      </c>
      <c r="Q28" s="95">
        <v>1.039819673702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10071.480701926301</v>
      </c>
      <c r="G6" s="406">
        <v>4196.4502924692997</v>
      </c>
      <c r="H6" s="408">
        <v>772.69800999999995</v>
      </c>
      <c r="I6" s="405">
        <v>4264.3621199999998</v>
      </c>
      <c r="J6" s="406">
        <v>67.911827530698005</v>
      </c>
      <c r="K6" s="409">
        <v>0.42340965009999998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2024.9617211386501</v>
      </c>
      <c r="G7" s="406">
        <v>843.73405047443703</v>
      </c>
      <c r="H7" s="408">
        <v>132.38042999999999</v>
      </c>
      <c r="I7" s="405">
        <v>831.37717999999995</v>
      </c>
      <c r="J7" s="406">
        <v>-12.356870474437001</v>
      </c>
      <c r="K7" s="409">
        <v>0.41056439305499998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861.48821285059205</v>
      </c>
      <c r="G8" s="406">
        <v>358.95342202107997</v>
      </c>
      <c r="H8" s="408">
        <v>61.146430000000002</v>
      </c>
      <c r="I8" s="405">
        <v>265.63117999999997</v>
      </c>
      <c r="J8" s="406">
        <v>-93.322242021079006</v>
      </c>
      <c r="K8" s="409">
        <v>0.30833988908600002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0</v>
      </c>
      <c r="J9" s="411">
        <v>0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0</v>
      </c>
      <c r="J10" s="406">
        <v>0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692.03920256947504</v>
      </c>
      <c r="G11" s="411">
        <v>288.34966773728098</v>
      </c>
      <c r="H11" s="413">
        <v>50.737789999999997</v>
      </c>
      <c r="I11" s="410">
        <v>221.22752</v>
      </c>
      <c r="J11" s="411">
        <v>-67.122147737280997</v>
      </c>
      <c r="K11" s="418">
        <v>0.319674838041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692.03920256947504</v>
      </c>
      <c r="G12" s="406">
        <v>288.34966773728098</v>
      </c>
      <c r="H12" s="408">
        <v>50.737789999999997</v>
      </c>
      <c r="I12" s="405">
        <v>221.22752</v>
      </c>
      <c r="J12" s="406">
        <v>-67.122147737280997</v>
      </c>
      <c r="K12" s="409">
        <v>0.319674838041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82.542872753403998</v>
      </c>
      <c r="G13" s="411">
        <v>34.392863647250998</v>
      </c>
      <c r="H13" s="413">
        <v>4.4275000000000002</v>
      </c>
      <c r="I13" s="410">
        <v>18.5731</v>
      </c>
      <c r="J13" s="411">
        <v>-15.819763647250999</v>
      </c>
      <c r="K13" s="418">
        <v>0.225011553153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17.542854835785</v>
      </c>
      <c r="G14" s="406">
        <v>7.3095228482439998</v>
      </c>
      <c r="H14" s="408">
        <v>0.78408</v>
      </c>
      <c r="I14" s="405">
        <v>5.7086199999999998</v>
      </c>
      <c r="J14" s="406">
        <v>-1.600902848244</v>
      </c>
      <c r="K14" s="409">
        <v>0.325409977648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2.000000551311</v>
      </c>
      <c r="G15" s="406">
        <v>0.83333356304600004</v>
      </c>
      <c r="H15" s="408">
        <v>0.30357000000000001</v>
      </c>
      <c r="I15" s="405">
        <v>0.76358000000000004</v>
      </c>
      <c r="J15" s="406">
        <v>-6.9753563046E-2</v>
      </c>
      <c r="K15" s="409">
        <v>0.38178989475699998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25.000006891390999</v>
      </c>
      <c r="G16" s="406">
        <v>10.416669538079001</v>
      </c>
      <c r="H16" s="408">
        <v>1.93085</v>
      </c>
      <c r="I16" s="405">
        <v>7.1919000000000004</v>
      </c>
      <c r="J16" s="406">
        <v>-3.2247695380789998</v>
      </c>
      <c r="K16" s="409">
        <v>0.28767592069999998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30.000008269670001</v>
      </c>
      <c r="G17" s="406">
        <v>12.500003445695</v>
      </c>
      <c r="H17" s="408">
        <v>0.81699999999999995</v>
      </c>
      <c r="I17" s="405">
        <v>1.6339999999999999</v>
      </c>
      <c r="J17" s="406">
        <v>-10.866003445695</v>
      </c>
      <c r="K17" s="409">
        <v>5.4466651652E-2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5.0000013782780002</v>
      </c>
      <c r="G18" s="406">
        <v>2.0833339076150001</v>
      </c>
      <c r="H18" s="408">
        <v>0.45</v>
      </c>
      <c r="I18" s="405">
        <v>2.2810000000000001</v>
      </c>
      <c r="J18" s="406">
        <v>0.19766609238399999</v>
      </c>
      <c r="K18" s="409">
        <v>0.45619987424500003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3.0000008269670002</v>
      </c>
      <c r="G19" s="406">
        <v>1.250000344569</v>
      </c>
      <c r="H19" s="408">
        <v>0.14199999999999999</v>
      </c>
      <c r="I19" s="405">
        <v>0.99399999999999999</v>
      </c>
      <c r="J19" s="406">
        <v>-0.256000344569</v>
      </c>
      <c r="K19" s="409">
        <v>0.33133324199899999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83.707602594278001</v>
      </c>
      <c r="G20" s="411">
        <v>34.878167747615002</v>
      </c>
      <c r="H20" s="413">
        <v>5.2109699999999997</v>
      </c>
      <c r="I20" s="410">
        <v>22.837949999999999</v>
      </c>
      <c r="J20" s="411">
        <v>-12.040217747614999</v>
      </c>
      <c r="K20" s="418">
        <v>0.27283005715300002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9.3666165666920005</v>
      </c>
      <c r="G21" s="406">
        <v>3.902756902788</v>
      </c>
      <c r="H21" s="408">
        <v>0</v>
      </c>
      <c r="I21" s="405">
        <v>0</v>
      </c>
      <c r="J21" s="406">
        <v>-3.902756902788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0.81644467868000004</v>
      </c>
      <c r="G22" s="406">
        <v>0.34018528278299998</v>
      </c>
      <c r="H22" s="408">
        <v>3.7280000000000001E-2</v>
      </c>
      <c r="I22" s="405">
        <v>0.10843</v>
      </c>
      <c r="J22" s="406">
        <v>-0.23175528278300001</v>
      </c>
      <c r="K22" s="409">
        <v>0.13280752858200001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11.539130529221</v>
      </c>
      <c r="G23" s="406">
        <v>4.8079710538420004</v>
      </c>
      <c r="H23" s="408">
        <v>0.68481000000000003</v>
      </c>
      <c r="I23" s="405">
        <v>4.11456</v>
      </c>
      <c r="J23" s="406">
        <v>-0.69341105384199997</v>
      </c>
      <c r="K23" s="409">
        <v>0.35657452609399998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30.880350957488002</v>
      </c>
      <c r="G24" s="406">
        <v>12.866812898953</v>
      </c>
      <c r="H24" s="408">
        <v>2.99586</v>
      </c>
      <c r="I24" s="405">
        <v>8.25366</v>
      </c>
      <c r="J24" s="406">
        <v>-4.6131528989530004</v>
      </c>
      <c r="K24" s="409">
        <v>0.26727869807400001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1.6195936339300001</v>
      </c>
      <c r="G25" s="406">
        <v>0.67483068080399999</v>
      </c>
      <c r="H25" s="408">
        <v>0.23027</v>
      </c>
      <c r="I25" s="405">
        <v>0.55623</v>
      </c>
      <c r="J25" s="406">
        <v>-0.11860068080400001</v>
      </c>
      <c r="K25" s="409">
        <v>0.343438000957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5.0093437668E-2</v>
      </c>
      <c r="G26" s="406">
        <v>2.0872265694999999E-2</v>
      </c>
      <c r="H26" s="408">
        <v>0</v>
      </c>
      <c r="I26" s="405">
        <v>3.159E-2</v>
      </c>
      <c r="J26" s="406">
        <v>1.0717734304E-2</v>
      </c>
      <c r="K26" s="409">
        <v>0.63062152390100001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24.916954111247001</v>
      </c>
      <c r="G27" s="406">
        <v>10.382064213019</v>
      </c>
      <c r="H27" s="408">
        <v>1.1122700000000001</v>
      </c>
      <c r="I27" s="405">
        <v>8.0541999999999998</v>
      </c>
      <c r="J27" s="406">
        <v>-2.3278642130190002</v>
      </c>
      <c r="K27" s="409">
        <v>0.32324175595600002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4.5184186793479997</v>
      </c>
      <c r="G28" s="406">
        <v>1.8826744497279999</v>
      </c>
      <c r="H28" s="408">
        <v>0.15048</v>
      </c>
      <c r="I28" s="405">
        <v>1.7192799999999999</v>
      </c>
      <c r="J28" s="406">
        <v>-0.16339444972799999</v>
      </c>
      <c r="K28" s="409">
        <v>0.38050480090599997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1.198534382122</v>
      </c>
      <c r="G29" s="411">
        <v>0.49938932588399998</v>
      </c>
      <c r="H29" s="413">
        <v>0</v>
      </c>
      <c r="I29" s="410">
        <v>0.38200000000000001</v>
      </c>
      <c r="J29" s="411">
        <v>-0.117389325884</v>
      </c>
      <c r="K29" s="418">
        <v>0.31872260462200003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0.85346706382699999</v>
      </c>
      <c r="G30" s="406">
        <v>0.35561127659399999</v>
      </c>
      <c r="H30" s="408">
        <v>0</v>
      </c>
      <c r="I30" s="405">
        <v>0</v>
      </c>
      <c r="J30" s="406">
        <v>-0.35561127659399999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0.345067318294</v>
      </c>
      <c r="G31" s="406">
        <v>0.14377804928900001</v>
      </c>
      <c r="H31" s="408">
        <v>0</v>
      </c>
      <c r="I31" s="405">
        <v>0.38200000000000001</v>
      </c>
      <c r="J31" s="406">
        <v>0.23822195070999999</v>
      </c>
      <c r="K31" s="409">
        <v>1.107030366966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2.000000551311</v>
      </c>
      <c r="G32" s="411">
        <v>0.83333356304600004</v>
      </c>
      <c r="H32" s="413">
        <v>0.77017000000000002</v>
      </c>
      <c r="I32" s="410">
        <v>2.6106099999999999</v>
      </c>
      <c r="J32" s="411">
        <v>1.7772764369530001</v>
      </c>
      <c r="K32" s="418">
        <v>1.3053046401849999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0.53119000000000005</v>
      </c>
      <c r="I33" s="405">
        <v>1.3394900000000001</v>
      </c>
      <c r="J33" s="406">
        <v>1.3394900000000001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2.000000551311</v>
      </c>
      <c r="G34" s="406">
        <v>0.83333356304600004</v>
      </c>
      <c r="H34" s="408">
        <v>0.23898</v>
      </c>
      <c r="I34" s="405">
        <v>1.27112</v>
      </c>
      <c r="J34" s="406">
        <v>0.43778643695300001</v>
      </c>
      <c r="K34" s="409">
        <v>0.63555982480399997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1163.47350828806</v>
      </c>
      <c r="G35" s="406">
        <v>484.780628453357</v>
      </c>
      <c r="H35" s="408">
        <v>71.233999999999995</v>
      </c>
      <c r="I35" s="405">
        <v>565.74599999999998</v>
      </c>
      <c r="J35" s="406">
        <v>80.965371546642004</v>
      </c>
      <c r="K35" s="409">
        <v>0.48625602213500002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1163.47350828806</v>
      </c>
      <c r="G36" s="411">
        <v>484.780628453357</v>
      </c>
      <c r="H36" s="413">
        <v>71.233999999999995</v>
      </c>
      <c r="I36" s="410">
        <v>565.74599999999998</v>
      </c>
      <c r="J36" s="411">
        <v>80.965371546642004</v>
      </c>
      <c r="K36" s="418">
        <v>0.48625602213500002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358.42377791363498</v>
      </c>
      <c r="G37" s="406">
        <v>149.34324079734799</v>
      </c>
      <c r="H37" s="408">
        <v>26.968</v>
      </c>
      <c r="I37" s="405">
        <v>133.02500000000001</v>
      </c>
      <c r="J37" s="406">
        <v>-16.318240797346999</v>
      </c>
      <c r="K37" s="409">
        <v>0.37113888139399998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92.787638396231003</v>
      </c>
      <c r="G38" s="406">
        <v>38.661515998429003</v>
      </c>
      <c r="H38" s="408">
        <v>8.43</v>
      </c>
      <c r="I38" s="405">
        <v>42.741</v>
      </c>
      <c r="J38" s="406">
        <v>4.07948400157</v>
      </c>
      <c r="K38" s="409">
        <v>0.460632480131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712.26209197819196</v>
      </c>
      <c r="G39" s="406">
        <v>296.77587165758001</v>
      </c>
      <c r="H39" s="408">
        <v>35.835999999999999</v>
      </c>
      <c r="I39" s="405">
        <v>389.98</v>
      </c>
      <c r="J39" s="406">
        <v>93.204128342420006</v>
      </c>
      <c r="K39" s="409">
        <v>0.54752317214699997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262.57193454897799</v>
      </c>
      <c r="G40" s="411">
        <v>109.404972728741</v>
      </c>
      <c r="H40" s="413">
        <v>33.114809999999999</v>
      </c>
      <c r="I40" s="410">
        <v>144.44323</v>
      </c>
      <c r="J40" s="411">
        <v>35.038257271258999</v>
      </c>
      <c r="K40" s="418">
        <v>0.55010917388400005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52.728345657689999</v>
      </c>
      <c r="G41" s="406">
        <v>21.970144024037001</v>
      </c>
      <c r="H41" s="408">
        <v>15.696999999999999</v>
      </c>
      <c r="I41" s="405">
        <v>23.483899999999998</v>
      </c>
      <c r="J41" s="406">
        <v>1.5137559759620001</v>
      </c>
      <c r="K41" s="409">
        <v>0.445375247546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52.728345657689999</v>
      </c>
      <c r="G42" s="406">
        <v>21.970144024037001</v>
      </c>
      <c r="H42" s="408">
        <v>15.696999999999999</v>
      </c>
      <c r="I42" s="405">
        <v>23.483899999999998</v>
      </c>
      <c r="J42" s="406">
        <v>1.5137559759620001</v>
      </c>
      <c r="K42" s="409">
        <v>0.445375247546</v>
      </c>
    </row>
    <row r="43" spans="1:11" ht="14.4" customHeight="1" thickBot="1" x14ac:dyDescent="0.35">
      <c r="A43" s="427" t="s">
        <v>285</v>
      </c>
      <c r="B43" s="405">
        <v>0</v>
      </c>
      <c r="C43" s="405">
        <v>0</v>
      </c>
      <c r="D43" s="406">
        <v>0</v>
      </c>
      <c r="E43" s="407">
        <v>1</v>
      </c>
      <c r="F43" s="405">
        <v>0</v>
      </c>
      <c r="G43" s="406">
        <v>0</v>
      </c>
      <c r="H43" s="408">
        <v>10.156700000000001</v>
      </c>
      <c r="I43" s="405">
        <v>10.156700000000001</v>
      </c>
      <c r="J43" s="406">
        <v>10.156700000000001</v>
      </c>
      <c r="K43" s="416" t="s">
        <v>265</v>
      </c>
    </row>
    <row r="44" spans="1:11" ht="14.4" customHeight="1" thickBot="1" x14ac:dyDescent="0.35">
      <c r="A44" s="427" t="s">
        <v>286</v>
      </c>
      <c r="B44" s="405">
        <v>1.471836690445</v>
      </c>
      <c r="C44" s="405">
        <v>0</v>
      </c>
      <c r="D44" s="406">
        <v>-1.471836690445</v>
      </c>
      <c r="E44" s="407">
        <v>0</v>
      </c>
      <c r="F44" s="405">
        <v>0</v>
      </c>
      <c r="G44" s="406">
        <v>0</v>
      </c>
      <c r="H44" s="408">
        <v>0</v>
      </c>
      <c r="I44" s="405">
        <v>0</v>
      </c>
      <c r="J44" s="406">
        <v>0</v>
      </c>
      <c r="K44" s="409">
        <v>0</v>
      </c>
    </row>
    <row r="45" spans="1:11" ht="14.4" customHeight="1" thickBot="1" x14ac:dyDescent="0.35">
      <c r="A45" s="427" t="s">
        <v>287</v>
      </c>
      <c r="B45" s="405">
        <v>0.72318584568599997</v>
      </c>
      <c r="C45" s="405">
        <v>0.65410000000000001</v>
      </c>
      <c r="D45" s="406">
        <v>-6.9085845686E-2</v>
      </c>
      <c r="E45" s="407">
        <v>0.90447013572099999</v>
      </c>
      <c r="F45" s="405">
        <v>0.43308447286700003</v>
      </c>
      <c r="G45" s="406">
        <v>0.18045186369399999</v>
      </c>
      <c r="H45" s="408">
        <v>0</v>
      </c>
      <c r="I45" s="405">
        <v>0</v>
      </c>
      <c r="J45" s="406">
        <v>-0.18045186369399999</v>
      </c>
      <c r="K45" s="409">
        <v>0</v>
      </c>
    </row>
    <row r="46" spans="1:11" ht="14.4" customHeight="1" thickBot="1" x14ac:dyDescent="0.35">
      <c r="A46" s="427" t="s">
        <v>288</v>
      </c>
      <c r="B46" s="405">
        <v>71.999997732173995</v>
      </c>
      <c r="C46" s="405">
        <v>12.19828</v>
      </c>
      <c r="D46" s="406">
        <v>-59.801717732173998</v>
      </c>
      <c r="E46" s="407">
        <v>0.16942056089099999</v>
      </c>
      <c r="F46" s="405">
        <v>12.536648032244999</v>
      </c>
      <c r="G46" s="406">
        <v>5.2236033467679999</v>
      </c>
      <c r="H46" s="408">
        <v>3.3512</v>
      </c>
      <c r="I46" s="405">
        <v>4.6268000000000002</v>
      </c>
      <c r="J46" s="406">
        <v>-0.59680334676799995</v>
      </c>
      <c r="K46" s="409">
        <v>0.36906196840599997</v>
      </c>
    </row>
    <row r="47" spans="1:11" ht="14.4" customHeight="1" thickBot="1" x14ac:dyDescent="0.35">
      <c r="A47" s="427" t="s">
        <v>289</v>
      </c>
      <c r="B47" s="405">
        <v>18.720804951009999</v>
      </c>
      <c r="C47" s="405">
        <v>13.526160000000001</v>
      </c>
      <c r="D47" s="406">
        <v>-5.1946449510099999</v>
      </c>
      <c r="E47" s="407">
        <v>0.72252021402900002</v>
      </c>
      <c r="F47" s="405">
        <v>39.758613152576999</v>
      </c>
      <c r="G47" s="406">
        <v>16.566088813574002</v>
      </c>
      <c r="H47" s="408">
        <v>2.1890999999999998</v>
      </c>
      <c r="I47" s="405">
        <v>8.7004000000000001</v>
      </c>
      <c r="J47" s="406">
        <v>-7.8656888135739997</v>
      </c>
      <c r="K47" s="409">
        <v>0.21883057053800001</v>
      </c>
    </row>
    <row r="48" spans="1:11" ht="14.4" customHeight="1" thickBot="1" x14ac:dyDescent="0.35">
      <c r="A48" s="430" t="s">
        <v>46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0.66400000000000003</v>
      </c>
      <c r="I48" s="410">
        <v>1.8140000000000001</v>
      </c>
      <c r="J48" s="411">
        <v>1.8140000000000001</v>
      </c>
      <c r="K48" s="414" t="s">
        <v>247</v>
      </c>
    </row>
    <row r="49" spans="1:11" ht="14.4" customHeight="1" thickBot="1" x14ac:dyDescent="0.35">
      <c r="A49" s="426" t="s">
        <v>290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0.66400000000000003</v>
      </c>
      <c r="I49" s="410">
        <v>1.8140000000000001</v>
      </c>
      <c r="J49" s="411">
        <v>1.8140000000000001</v>
      </c>
      <c r="K49" s="414" t="s">
        <v>247</v>
      </c>
    </row>
    <row r="50" spans="1:11" ht="14.4" customHeight="1" thickBot="1" x14ac:dyDescent="0.35">
      <c r="A50" s="427" t="s">
        <v>291</v>
      </c>
      <c r="B50" s="405">
        <v>0</v>
      </c>
      <c r="C50" s="405">
        <v>20.07</v>
      </c>
      <c r="D50" s="406">
        <v>20.07</v>
      </c>
      <c r="E50" s="415" t="s">
        <v>247</v>
      </c>
      <c r="F50" s="405">
        <v>0</v>
      </c>
      <c r="G50" s="406">
        <v>0</v>
      </c>
      <c r="H50" s="408">
        <v>0.66400000000000003</v>
      </c>
      <c r="I50" s="405">
        <v>1.8140000000000001</v>
      </c>
      <c r="J50" s="406">
        <v>1.8140000000000001</v>
      </c>
      <c r="K50" s="416" t="s">
        <v>247</v>
      </c>
    </row>
    <row r="51" spans="1:11" ht="14.4" customHeight="1" thickBot="1" x14ac:dyDescent="0.35">
      <c r="A51" s="425" t="s">
        <v>47</v>
      </c>
      <c r="B51" s="405">
        <v>212.941452026062</v>
      </c>
      <c r="C51" s="405">
        <v>234.11643000000001</v>
      </c>
      <c r="D51" s="406">
        <v>21.174977973937001</v>
      </c>
      <c r="E51" s="407">
        <v>1.0994403756169999</v>
      </c>
      <c r="F51" s="405">
        <v>209.84358889128799</v>
      </c>
      <c r="G51" s="406">
        <v>87.434828704702994</v>
      </c>
      <c r="H51" s="408">
        <v>16.753810000000001</v>
      </c>
      <c r="I51" s="405">
        <v>119.14533</v>
      </c>
      <c r="J51" s="406">
        <v>31.710501295296002</v>
      </c>
      <c r="K51" s="409">
        <v>0.56778160643099995</v>
      </c>
    </row>
    <row r="52" spans="1:11" ht="14.4" customHeight="1" thickBot="1" x14ac:dyDescent="0.35">
      <c r="A52" s="426" t="s">
        <v>292</v>
      </c>
      <c r="B52" s="410">
        <v>0.106905161646</v>
      </c>
      <c r="C52" s="410">
        <v>0</v>
      </c>
      <c r="D52" s="411">
        <v>-0.106905161646</v>
      </c>
      <c r="E52" s="417">
        <v>0</v>
      </c>
      <c r="F52" s="410">
        <v>0</v>
      </c>
      <c r="G52" s="411">
        <v>0</v>
      </c>
      <c r="H52" s="413">
        <v>0</v>
      </c>
      <c r="I52" s="410">
        <v>0</v>
      </c>
      <c r="J52" s="411">
        <v>0</v>
      </c>
      <c r="K52" s="418">
        <v>0</v>
      </c>
    </row>
    <row r="53" spans="1:11" ht="14.4" customHeight="1" thickBot="1" x14ac:dyDescent="0.35">
      <c r="A53" s="427" t="s">
        <v>293</v>
      </c>
      <c r="B53" s="405">
        <v>0.106905161646</v>
      </c>
      <c r="C53" s="405">
        <v>0</v>
      </c>
      <c r="D53" s="406">
        <v>-0.106905161646</v>
      </c>
      <c r="E53" s="407">
        <v>0</v>
      </c>
      <c r="F53" s="405">
        <v>0</v>
      </c>
      <c r="G53" s="406">
        <v>0</v>
      </c>
      <c r="H53" s="408">
        <v>0</v>
      </c>
      <c r="I53" s="405">
        <v>0</v>
      </c>
      <c r="J53" s="406">
        <v>0</v>
      </c>
      <c r="K53" s="409">
        <v>0</v>
      </c>
    </row>
    <row r="54" spans="1:11" ht="14.4" customHeight="1" thickBot="1" x14ac:dyDescent="0.35">
      <c r="A54" s="426" t="s">
        <v>294</v>
      </c>
      <c r="B54" s="410">
        <v>67.213177318033999</v>
      </c>
      <c r="C54" s="410">
        <v>67.380809999999997</v>
      </c>
      <c r="D54" s="411">
        <v>0.167632681965</v>
      </c>
      <c r="E54" s="417">
        <v>1.0024940448969999</v>
      </c>
      <c r="F54" s="410">
        <v>50.264374707592999</v>
      </c>
      <c r="G54" s="411">
        <v>20.943489461496998</v>
      </c>
      <c r="H54" s="413">
        <v>5.9466700000000001</v>
      </c>
      <c r="I54" s="410">
        <v>26.45288</v>
      </c>
      <c r="J54" s="411">
        <v>5.5093905385020001</v>
      </c>
      <c r="K54" s="418">
        <v>0.52627492441400003</v>
      </c>
    </row>
    <row r="55" spans="1:11" ht="14.4" customHeight="1" thickBot="1" x14ac:dyDescent="0.35">
      <c r="A55" s="427" t="s">
        <v>295</v>
      </c>
      <c r="B55" s="405">
        <v>58.804281319527</v>
      </c>
      <c r="C55" s="405">
        <v>56.882300000000001</v>
      </c>
      <c r="D55" s="406">
        <v>-1.9219813195269999</v>
      </c>
      <c r="E55" s="407">
        <v>0.96731562266500004</v>
      </c>
      <c r="F55" s="405">
        <v>38.691038476655002</v>
      </c>
      <c r="G55" s="406">
        <v>16.121266031939999</v>
      </c>
      <c r="H55" s="408">
        <v>4.9108000000000001</v>
      </c>
      <c r="I55" s="405">
        <v>22.949000000000002</v>
      </c>
      <c r="J55" s="406">
        <v>6.8277339680600004</v>
      </c>
      <c r="K55" s="409">
        <v>0.59313476462600001</v>
      </c>
    </row>
    <row r="56" spans="1:11" ht="14.4" customHeight="1" thickBot="1" x14ac:dyDescent="0.35">
      <c r="A56" s="427" t="s">
        <v>296</v>
      </c>
      <c r="B56" s="405">
        <v>8.4088959985060008</v>
      </c>
      <c r="C56" s="405">
        <v>10.49851</v>
      </c>
      <c r="D56" s="406">
        <v>2.089614001493</v>
      </c>
      <c r="E56" s="407">
        <v>1.248500397895</v>
      </c>
      <c r="F56" s="405">
        <v>11.573336230937</v>
      </c>
      <c r="G56" s="406">
        <v>4.8222234295569999</v>
      </c>
      <c r="H56" s="408">
        <v>1.0358700000000001</v>
      </c>
      <c r="I56" s="405">
        <v>3.5038800000000001</v>
      </c>
      <c r="J56" s="406">
        <v>-1.318343429557</v>
      </c>
      <c r="K56" s="409">
        <v>0.30275453249399997</v>
      </c>
    </row>
    <row r="57" spans="1:11" ht="14.4" customHeight="1" thickBot="1" x14ac:dyDescent="0.35">
      <c r="A57" s="426" t="s">
        <v>297</v>
      </c>
      <c r="B57" s="410">
        <v>5.6780128977870001</v>
      </c>
      <c r="C57" s="410">
        <v>5.2015799999999999</v>
      </c>
      <c r="D57" s="411">
        <v>-0.47643289778699999</v>
      </c>
      <c r="E57" s="417">
        <v>0.91609161402700001</v>
      </c>
      <c r="F57" s="410">
        <v>6.3311708829429998</v>
      </c>
      <c r="G57" s="411">
        <v>2.6379878678919999</v>
      </c>
      <c r="H57" s="413">
        <v>0</v>
      </c>
      <c r="I57" s="410">
        <v>3.79467</v>
      </c>
      <c r="J57" s="411">
        <v>1.156682132107</v>
      </c>
      <c r="K57" s="418">
        <v>0.59936306729900002</v>
      </c>
    </row>
    <row r="58" spans="1:11" ht="14.4" customHeight="1" thickBot="1" x14ac:dyDescent="0.35">
      <c r="A58" s="427" t="s">
        <v>298</v>
      </c>
      <c r="B58" s="405">
        <v>1.6780130237769999</v>
      </c>
      <c r="C58" s="405">
        <v>1.62</v>
      </c>
      <c r="D58" s="406">
        <v>-5.8013023777000003E-2</v>
      </c>
      <c r="E58" s="407">
        <v>0.96542754856099999</v>
      </c>
      <c r="F58" s="405">
        <v>2.000000551311</v>
      </c>
      <c r="G58" s="406">
        <v>0.83333356304600004</v>
      </c>
      <c r="H58" s="408">
        <v>0</v>
      </c>
      <c r="I58" s="405">
        <v>0.81</v>
      </c>
      <c r="J58" s="406">
        <v>-2.3333563046000001E-2</v>
      </c>
      <c r="K58" s="409">
        <v>0.40499988835900003</v>
      </c>
    </row>
    <row r="59" spans="1:11" ht="14.4" customHeight="1" thickBot="1" x14ac:dyDescent="0.35">
      <c r="A59" s="427" t="s">
        <v>299</v>
      </c>
      <c r="B59" s="405">
        <v>3.9999998740090001</v>
      </c>
      <c r="C59" s="405">
        <v>3.5815800000000002</v>
      </c>
      <c r="D59" s="406">
        <v>-0.41841987400899999</v>
      </c>
      <c r="E59" s="407">
        <v>0.89539502820200001</v>
      </c>
      <c r="F59" s="405">
        <v>4.3311703316310002</v>
      </c>
      <c r="G59" s="406">
        <v>1.804654304846</v>
      </c>
      <c r="H59" s="408">
        <v>0</v>
      </c>
      <c r="I59" s="405">
        <v>2.9846699999999999</v>
      </c>
      <c r="J59" s="406">
        <v>1.1800156951530001</v>
      </c>
      <c r="K59" s="409">
        <v>0.68911397416099995</v>
      </c>
    </row>
    <row r="60" spans="1:11" ht="14.4" customHeight="1" thickBot="1" x14ac:dyDescent="0.35">
      <c r="A60" s="426" t="s">
        <v>300</v>
      </c>
      <c r="B60" s="410">
        <v>0</v>
      </c>
      <c r="C60" s="410">
        <v>0</v>
      </c>
      <c r="D60" s="411">
        <v>0</v>
      </c>
      <c r="E60" s="417">
        <v>1</v>
      </c>
      <c r="F60" s="410">
        <v>0</v>
      </c>
      <c r="G60" s="411">
        <v>0</v>
      </c>
      <c r="H60" s="413">
        <v>0</v>
      </c>
      <c r="I60" s="410">
        <v>19.8</v>
      </c>
      <c r="J60" s="411">
        <v>19.8</v>
      </c>
      <c r="K60" s="414" t="s">
        <v>265</v>
      </c>
    </row>
    <row r="61" spans="1:11" ht="14.4" customHeight="1" thickBot="1" x14ac:dyDescent="0.35">
      <c r="A61" s="427" t="s">
        <v>301</v>
      </c>
      <c r="B61" s="405">
        <v>0</v>
      </c>
      <c r="C61" s="405">
        <v>0</v>
      </c>
      <c r="D61" s="406">
        <v>0</v>
      </c>
      <c r="E61" s="407">
        <v>1</v>
      </c>
      <c r="F61" s="405">
        <v>0</v>
      </c>
      <c r="G61" s="406">
        <v>0</v>
      </c>
      <c r="H61" s="408">
        <v>0</v>
      </c>
      <c r="I61" s="405">
        <v>19.8</v>
      </c>
      <c r="J61" s="406">
        <v>19.8</v>
      </c>
      <c r="K61" s="416" t="s">
        <v>265</v>
      </c>
    </row>
    <row r="62" spans="1:11" ht="14.4" customHeight="1" thickBot="1" x14ac:dyDescent="0.35">
      <c r="A62" s="426" t="s">
        <v>302</v>
      </c>
      <c r="B62" s="410">
        <v>128.73763545437299</v>
      </c>
      <c r="C62" s="410">
        <v>119.48847000000001</v>
      </c>
      <c r="D62" s="411">
        <v>-9.2491654543719992</v>
      </c>
      <c r="E62" s="417">
        <v>0.92815492204899996</v>
      </c>
      <c r="F62" s="410">
        <v>119.683949225552</v>
      </c>
      <c r="G62" s="411">
        <v>49.868312177313001</v>
      </c>
      <c r="H62" s="413">
        <v>9.9121000000000006</v>
      </c>
      <c r="I62" s="410">
        <v>49.692129999999999</v>
      </c>
      <c r="J62" s="411">
        <v>-0.17618217731300001</v>
      </c>
      <c r="K62" s="418">
        <v>0.41519460480300002</v>
      </c>
    </row>
    <row r="63" spans="1:11" ht="14.4" customHeight="1" thickBot="1" x14ac:dyDescent="0.35">
      <c r="A63" s="427" t="s">
        <v>303</v>
      </c>
      <c r="B63" s="405">
        <v>110.034476577294</v>
      </c>
      <c r="C63" s="405">
        <v>102.38137</v>
      </c>
      <c r="D63" s="406">
        <v>-7.6531065772940003</v>
      </c>
      <c r="E63" s="407">
        <v>0.93044810303600001</v>
      </c>
      <c r="F63" s="405">
        <v>104.81450053840901</v>
      </c>
      <c r="G63" s="406">
        <v>43.672708557669999</v>
      </c>
      <c r="H63" s="408">
        <v>8.7893500000000007</v>
      </c>
      <c r="I63" s="405">
        <v>43.680430000000001</v>
      </c>
      <c r="J63" s="406">
        <v>7.7214423290000002E-3</v>
      </c>
      <c r="K63" s="409">
        <v>0.41674033435800001</v>
      </c>
    </row>
    <row r="64" spans="1:11" ht="14.4" customHeight="1" thickBot="1" x14ac:dyDescent="0.35">
      <c r="A64" s="427" t="s">
        <v>304</v>
      </c>
      <c r="B64" s="405">
        <v>18.703158877078</v>
      </c>
      <c r="C64" s="405">
        <v>17.107099999999999</v>
      </c>
      <c r="D64" s="406">
        <v>-1.596058877078</v>
      </c>
      <c r="E64" s="407">
        <v>0.91466367325599995</v>
      </c>
      <c r="F64" s="405">
        <v>14.869448687142</v>
      </c>
      <c r="G64" s="406">
        <v>6.1956036196420001</v>
      </c>
      <c r="H64" s="408">
        <v>1.1227499999999999</v>
      </c>
      <c r="I64" s="405">
        <v>6.0117000000000003</v>
      </c>
      <c r="J64" s="406">
        <v>-0.183903619642</v>
      </c>
      <c r="K64" s="409">
        <v>0.40429878245500001</v>
      </c>
    </row>
    <row r="65" spans="1:11" ht="14.4" customHeight="1" thickBot="1" x14ac:dyDescent="0.35">
      <c r="A65" s="426" t="s">
        <v>305</v>
      </c>
      <c r="B65" s="410">
        <v>0</v>
      </c>
      <c r="C65" s="410">
        <v>14.64738</v>
      </c>
      <c r="D65" s="411">
        <v>14.64738</v>
      </c>
      <c r="E65" s="412" t="s">
        <v>265</v>
      </c>
      <c r="F65" s="410">
        <v>0</v>
      </c>
      <c r="G65" s="411">
        <v>0</v>
      </c>
      <c r="H65" s="413">
        <v>0</v>
      </c>
      <c r="I65" s="410">
        <v>0</v>
      </c>
      <c r="J65" s="411">
        <v>0</v>
      </c>
      <c r="K65" s="414" t="s">
        <v>247</v>
      </c>
    </row>
    <row r="66" spans="1:11" ht="14.4" customHeight="1" thickBot="1" x14ac:dyDescent="0.35">
      <c r="A66" s="427" t="s">
        <v>306</v>
      </c>
      <c r="B66" s="405">
        <v>0</v>
      </c>
      <c r="C66" s="405">
        <v>14.64738</v>
      </c>
      <c r="D66" s="406">
        <v>14.64738</v>
      </c>
      <c r="E66" s="415" t="s">
        <v>265</v>
      </c>
      <c r="F66" s="405">
        <v>0</v>
      </c>
      <c r="G66" s="406">
        <v>0</v>
      </c>
      <c r="H66" s="408">
        <v>0</v>
      </c>
      <c r="I66" s="405">
        <v>0</v>
      </c>
      <c r="J66" s="406">
        <v>0</v>
      </c>
      <c r="K66" s="416" t="s">
        <v>247</v>
      </c>
    </row>
    <row r="67" spans="1:11" ht="14.4" customHeight="1" thickBot="1" x14ac:dyDescent="0.35">
      <c r="A67" s="426" t="s">
        <v>307</v>
      </c>
      <c r="B67" s="410">
        <v>11.205721194221001</v>
      </c>
      <c r="C67" s="410">
        <v>26.580469999999998</v>
      </c>
      <c r="D67" s="411">
        <v>15.374748805777999</v>
      </c>
      <c r="E67" s="417">
        <v>2.3720445600329998</v>
      </c>
      <c r="F67" s="410">
        <v>33.134971299996998</v>
      </c>
      <c r="G67" s="411">
        <v>13.806238041665001</v>
      </c>
      <c r="H67" s="413">
        <v>0.43803999999999998</v>
      </c>
      <c r="I67" s="410">
        <v>9.2636500000000002</v>
      </c>
      <c r="J67" s="411">
        <v>-4.5425880416649997</v>
      </c>
      <c r="K67" s="418">
        <v>0.27957320126000001</v>
      </c>
    </row>
    <row r="68" spans="1:11" ht="14.4" customHeight="1" thickBot="1" x14ac:dyDescent="0.35">
      <c r="A68" s="427" t="s">
        <v>308</v>
      </c>
      <c r="B68" s="405">
        <v>4.3088658392359998</v>
      </c>
      <c r="C68" s="405">
        <v>18.068850000000001</v>
      </c>
      <c r="D68" s="406">
        <v>13.759984160763</v>
      </c>
      <c r="E68" s="407">
        <v>4.1934120657599996</v>
      </c>
      <c r="F68" s="405">
        <v>16.500062741640001</v>
      </c>
      <c r="G68" s="406">
        <v>6.8750261423500003</v>
      </c>
      <c r="H68" s="408">
        <v>0.43803999999999998</v>
      </c>
      <c r="I68" s="405">
        <v>7.1890400000000003</v>
      </c>
      <c r="J68" s="406">
        <v>0.31401385764900003</v>
      </c>
      <c r="K68" s="409">
        <v>0.43569773718799998</v>
      </c>
    </row>
    <row r="69" spans="1:11" ht="14.4" customHeight="1" thickBot="1" x14ac:dyDescent="0.35">
      <c r="A69" s="427" t="s">
        <v>309</v>
      </c>
      <c r="B69" s="405">
        <v>1.129546625353</v>
      </c>
      <c r="C69" s="405">
        <v>0.91</v>
      </c>
      <c r="D69" s="406">
        <v>-0.21954662535300001</v>
      </c>
      <c r="E69" s="407">
        <v>0.80563296775299997</v>
      </c>
      <c r="F69" s="405">
        <v>1.0000002756549999</v>
      </c>
      <c r="G69" s="406">
        <v>0.41666678152300002</v>
      </c>
      <c r="H69" s="408">
        <v>0</v>
      </c>
      <c r="I69" s="405">
        <v>1.2989999999999999</v>
      </c>
      <c r="J69" s="406">
        <v>0.88233321847599999</v>
      </c>
      <c r="K69" s="409">
        <v>1.2989996419230001</v>
      </c>
    </row>
    <row r="70" spans="1:11" ht="14.4" customHeight="1" thickBot="1" x14ac:dyDescent="0.35">
      <c r="A70" s="427" t="s">
        <v>310</v>
      </c>
      <c r="B70" s="405">
        <v>1.6519580822390001</v>
      </c>
      <c r="C70" s="405">
        <v>3.1463999999999999</v>
      </c>
      <c r="D70" s="406">
        <v>1.4944419177599999</v>
      </c>
      <c r="E70" s="407">
        <v>1.904648812719</v>
      </c>
      <c r="F70" s="405">
        <v>5.1388074784100004</v>
      </c>
      <c r="G70" s="406">
        <v>2.1411697826710001</v>
      </c>
      <c r="H70" s="408">
        <v>0</v>
      </c>
      <c r="I70" s="405">
        <v>0.19359999999999999</v>
      </c>
      <c r="J70" s="406">
        <v>-1.9475697826709999</v>
      </c>
      <c r="K70" s="409">
        <v>3.7674110348000001E-2</v>
      </c>
    </row>
    <row r="71" spans="1:11" ht="14.4" customHeight="1" thickBot="1" x14ac:dyDescent="0.35">
      <c r="A71" s="427" t="s">
        <v>311</v>
      </c>
      <c r="B71" s="405">
        <v>4.1153506473909998</v>
      </c>
      <c r="C71" s="405">
        <v>4.4552199999999997</v>
      </c>
      <c r="D71" s="406">
        <v>0.339869352608</v>
      </c>
      <c r="E71" s="407">
        <v>1.0825857579889999</v>
      </c>
      <c r="F71" s="405">
        <v>10.49610080429</v>
      </c>
      <c r="G71" s="406">
        <v>4.3733753351209996</v>
      </c>
      <c r="H71" s="408">
        <v>0</v>
      </c>
      <c r="I71" s="405">
        <v>0.58201000000000003</v>
      </c>
      <c r="J71" s="406">
        <v>-3.7913653351210002</v>
      </c>
      <c r="K71" s="409">
        <v>5.5450115319000001E-2</v>
      </c>
    </row>
    <row r="72" spans="1:11" ht="14.4" customHeight="1" thickBot="1" x14ac:dyDescent="0.35">
      <c r="A72" s="426" t="s">
        <v>312</v>
      </c>
      <c r="B72" s="410">
        <v>0</v>
      </c>
      <c r="C72" s="410">
        <v>0.81772</v>
      </c>
      <c r="D72" s="411">
        <v>0.81772</v>
      </c>
      <c r="E72" s="412" t="s">
        <v>247</v>
      </c>
      <c r="F72" s="410">
        <v>0.42912277520199998</v>
      </c>
      <c r="G72" s="411">
        <v>0.17880115633400001</v>
      </c>
      <c r="H72" s="413">
        <v>0.45700000000000002</v>
      </c>
      <c r="I72" s="410">
        <v>10.141999999999999</v>
      </c>
      <c r="J72" s="411">
        <v>9.9631988436649994</v>
      </c>
      <c r="K72" s="418">
        <v>0</v>
      </c>
    </row>
    <row r="73" spans="1:11" ht="14.4" customHeight="1" thickBot="1" x14ac:dyDescent="0.35">
      <c r="A73" s="427" t="s">
        <v>313</v>
      </c>
      <c r="B73" s="405">
        <v>0</v>
      </c>
      <c r="C73" s="405">
        <v>0</v>
      </c>
      <c r="D73" s="406">
        <v>0</v>
      </c>
      <c r="E73" s="407">
        <v>1</v>
      </c>
      <c r="F73" s="405">
        <v>0</v>
      </c>
      <c r="G73" s="406">
        <v>0</v>
      </c>
      <c r="H73" s="408">
        <v>0</v>
      </c>
      <c r="I73" s="405">
        <v>9.4749999999999996</v>
      </c>
      <c r="J73" s="406">
        <v>9.4749999999999996</v>
      </c>
      <c r="K73" s="416" t="s">
        <v>265</v>
      </c>
    </row>
    <row r="74" spans="1:11" ht="14.4" customHeight="1" thickBot="1" x14ac:dyDescent="0.35">
      <c r="A74" s="427" t="s">
        <v>314</v>
      </c>
      <c r="B74" s="405">
        <v>0</v>
      </c>
      <c r="C74" s="405">
        <v>0.81772</v>
      </c>
      <c r="D74" s="406">
        <v>0.81772</v>
      </c>
      <c r="E74" s="415" t="s">
        <v>247</v>
      </c>
      <c r="F74" s="405">
        <v>0.42912277520199998</v>
      </c>
      <c r="G74" s="406">
        <v>0.17880115633400001</v>
      </c>
      <c r="H74" s="408">
        <v>0</v>
      </c>
      <c r="I74" s="405">
        <v>0.21</v>
      </c>
      <c r="J74" s="406">
        <v>3.1198843665E-2</v>
      </c>
      <c r="K74" s="409">
        <v>0.48937043693600002</v>
      </c>
    </row>
    <row r="75" spans="1:11" ht="14.4" customHeight="1" thickBot="1" x14ac:dyDescent="0.35">
      <c r="A75" s="427" t="s">
        <v>315</v>
      </c>
      <c r="B75" s="405">
        <v>0</v>
      </c>
      <c r="C75" s="405">
        <v>0</v>
      </c>
      <c r="D75" s="406">
        <v>0</v>
      </c>
      <c r="E75" s="407">
        <v>1</v>
      </c>
      <c r="F75" s="405">
        <v>0</v>
      </c>
      <c r="G75" s="406">
        <v>0</v>
      </c>
      <c r="H75" s="408">
        <v>0.45700000000000002</v>
      </c>
      <c r="I75" s="405">
        <v>0.45700000000000002</v>
      </c>
      <c r="J75" s="406">
        <v>0.45700000000000002</v>
      </c>
      <c r="K75" s="416" t="s">
        <v>265</v>
      </c>
    </row>
    <row r="76" spans="1:11" ht="14.4" customHeight="1" thickBot="1" x14ac:dyDescent="0.35">
      <c r="A76" s="424" t="s">
        <v>48</v>
      </c>
      <c r="B76" s="405">
        <v>7036.99977835155</v>
      </c>
      <c r="C76" s="405">
        <v>7699.9281300000002</v>
      </c>
      <c r="D76" s="406">
        <v>662.92835164844701</v>
      </c>
      <c r="E76" s="407">
        <v>1.0942061066540001</v>
      </c>
      <c r="F76" s="405">
        <v>7468.0020585966204</v>
      </c>
      <c r="G76" s="406">
        <v>3111.6675244152598</v>
      </c>
      <c r="H76" s="408">
        <v>581.76877000000002</v>
      </c>
      <c r="I76" s="405">
        <v>3162.0244600000001</v>
      </c>
      <c r="J76" s="406">
        <v>50.356935584741002</v>
      </c>
      <c r="K76" s="409">
        <v>0.42340969313999999</v>
      </c>
    </row>
    <row r="77" spans="1:11" ht="14.4" customHeight="1" thickBot="1" x14ac:dyDescent="0.35">
      <c r="A77" s="430" t="s">
        <v>316</v>
      </c>
      <c r="B77" s="410">
        <v>5216.9998356771403</v>
      </c>
      <c r="C77" s="410">
        <v>5705.491</v>
      </c>
      <c r="D77" s="411">
        <v>488.491164322857</v>
      </c>
      <c r="E77" s="417">
        <v>1.093634498698</v>
      </c>
      <c r="F77" s="410">
        <v>5515.0015202410796</v>
      </c>
      <c r="G77" s="411">
        <v>2297.9173001004501</v>
      </c>
      <c r="H77" s="413">
        <v>429.35</v>
      </c>
      <c r="I77" s="410">
        <v>2334.5770000000002</v>
      </c>
      <c r="J77" s="411">
        <v>36.659699899551001</v>
      </c>
      <c r="K77" s="418">
        <v>0.42331393589400002</v>
      </c>
    </row>
    <row r="78" spans="1:11" ht="14.4" customHeight="1" thickBot="1" x14ac:dyDescent="0.35">
      <c r="A78" s="426" t="s">
        <v>317</v>
      </c>
      <c r="B78" s="410">
        <v>5199.9998362125998</v>
      </c>
      <c r="C78" s="410">
        <v>5698.6840000000002</v>
      </c>
      <c r="D78" s="411">
        <v>498.68416378739897</v>
      </c>
      <c r="E78" s="417">
        <v>1.095900803748</v>
      </c>
      <c r="F78" s="410">
        <v>5500.0015161062402</v>
      </c>
      <c r="G78" s="411">
        <v>2291.6672983776002</v>
      </c>
      <c r="H78" s="413">
        <v>429.35</v>
      </c>
      <c r="I78" s="410">
        <v>2330.6729999999998</v>
      </c>
      <c r="J78" s="411">
        <v>39.005701622399002</v>
      </c>
      <c r="K78" s="418">
        <v>0.423758610461</v>
      </c>
    </row>
    <row r="79" spans="1:11" ht="14.4" customHeight="1" thickBot="1" x14ac:dyDescent="0.35">
      <c r="A79" s="427" t="s">
        <v>318</v>
      </c>
      <c r="B79" s="405">
        <v>5199.9998362125998</v>
      </c>
      <c r="C79" s="405">
        <v>5698.6840000000002</v>
      </c>
      <c r="D79" s="406">
        <v>498.68416378739897</v>
      </c>
      <c r="E79" s="407">
        <v>1.095900803748</v>
      </c>
      <c r="F79" s="405">
        <v>5500.0015161062402</v>
      </c>
      <c r="G79" s="406">
        <v>2291.6672983776002</v>
      </c>
      <c r="H79" s="408">
        <v>429.35</v>
      </c>
      <c r="I79" s="405">
        <v>2330.6729999999998</v>
      </c>
      <c r="J79" s="406">
        <v>39.005701622399002</v>
      </c>
      <c r="K79" s="409">
        <v>0.423758610461</v>
      </c>
    </row>
    <row r="80" spans="1:11" ht="14.4" customHeight="1" thickBot="1" x14ac:dyDescent="0.35">
      <c r="A80" s="426" t="s">
        <v>319</v>
      </c>
      <c r="B80" s="410">
        <v>16.999999464540998</v>
      </c>
      <c r="C80" s="410">
        <v>6.8070000000000004</v>
      </c>
      <c r="D80" s="411">
        <v>-10.192999464541</v>
      </c>
      <c r="E80" s="417">
        <v>0.40041177731700001</v>
      </c>
      <c r="F80" s="410">
        <v>15.000004134835001</v>
      </c>
      <c r="G80" s="411">
        <v>6.2500017228480003</v>
      </c>
      <c r="H80" s="413">
        <v>0</v>
      </c>
      <c r="I80" s="410">
        <v>3.9039999999999999</v>
      </c>
      <c r="J80" s="411">
        <v>-2.3460017228479999</v>
      </c>
      <c r="K80" s="418">
        <v>0.26026659492199999</v>
      </c>
    </row>
    <row r="81" spans="1:11" ht="14.4" customHeight="1" thickBot="1" x14ac:dyDescent="0.35">
      <c r="A81" s="427" t="s">
        <v>320</v>
      </c>
      <c r="B81" s="405">
        <v>16.999999464540998</v>
      </c>
      <c r="C81" s="405">
        <v>6.8070000000000004</v>
      </c>
      <c r="D81" s="406">
        <v>-10.192999464541</v>
      </c>
      <c r="E81" s="407">
        <v>0.40041177731700001</v>
      </c>
      <c r="F81" s="405">
        <v>15.000004134835001</v>
      </c>
      <c r="G81" s="406">
        <v>6.2500017228480003</v>
      </c>
      <c r="H81" s="408">
        <v>0</v>
      </c>
      <c r="I81" s="405">
        <v>3.9039999999999999</v>
      </c>
      <c r="J81" s="406">
        <v>-2.3460017228479999</v>
      </c>
      <c r="K81" s="409">
        <v>0.26026659492199999</v>
      </c>
    </row>
    <row r="82" spans="1:11" ht="14.4" customHeight="1" thickBot="1" x14ac:dyDescent="0.35">
      <c r="A82" s="425" t="s">
        <v>321</v>
      </c>
      <c r="B82" s="405">
        <v>1767.9999443122799</v>
      </c>
      <c r="C82" s="405">
        <v>1937.3815500000001</v>
      </c>
      <c r="D82" s="406">
        <v>169.38160568771599</v>
      </c>
      <c r="E82" s="407">
        <v>1.095804078632</v>
      </c>
      <c r="F82" s="405">
        <v>1870.00051547612</v>
      </c>
      <c r="G82" s="406">
        <v>779.16688144838395</v>
      </c>
      <c r="H82" s="408">
        <v>145.9795</v>
      </c>
      <c r="I82" s="405">
        <v>792.43053999999995</v>
      </c>
      <c r="J82" s="406">
        <v>13.263658551615</v>
      </c>
      <c r="K82" s="409">
        <v>0.42375953024700003</v>
      </c>
    </row>
    <row r="83" spans="1:11" ht="14.4" customHeight="1" thickBot="1" x14ac:dyDescent="0.35">
      <c r="A83" s="426" t="s">
        <v>322</v>
      </c>
      <c r="B83" s="410">
        <v>467.99998525913401</v>
      </c>
      <c r="C83" s="410">
        <v>512.88554999999997</v>
      </c>
      <c r="D83" s="411">
        <v>44.885564740865</v>
      </c>
      <c r="E83" s="417">
        <v>1.09590932939</v>
      </c>
      <c r="F83" s="410">
        <v>495.00013644956198</v>
      </c>
      <c r="G83" s="411">
        <v>206.25005685398401</v>
      </c>
      <c r="H83" s="413">
        <v>38.642000000000003</v>
      </c>
      <c r="I83" s="410">
        <v>209.76229000000001</v>
      </c>
      <c r="J83" s="411">
        <v>3.5122331460149998</v>
      </c>
      <c r="K83" s="418">
        <v>0.42376208520699998</v>
      </c>
    </row>
    <row r="84" spans="1:11" ht="14.4" customHeight="1" thickBot="1" x14ac:dyDescent="0.35">
      <c r="A84" s="427" t="s">
        <v>323</v>
      </c>
      <c r="B84" s="405">
        <v>467.99998525913401</v>
      </c>
      <c r="C84" s="405">
        <v>512.88554999999997</v>
      </c>
      <c r="D84" s="406">
        <v>44.885564740865</v>
      </c>
      <c r="E84" s="407">
        <v>1.09590932939</v>
      </c>
      <c r="F84" s="405">
        <v>495.00013644956198</v>
      </c>
      <c r="G84" s="406">
        <v>206.25005685398401</v>
      </c>
      <c r="H84" s="408">
        <v>38.642000000000003</v>
      </c>
      <c r="I84" s="405">
        <v>209.76229000000001</v>
      </c>
      <c r="J84" s="406">
        <v>3.5122331460149998</v>
      </c>
      <c r="K84" s="409">
        <v>0.42376208520699998</v>
      </c>
    </row>
    <row r="85" spans="1:11" ht="14.4" customHeight="1" thickBot="1" x14ac:dyDescent="0.35">
      <c r="A85" s="426" t="s">
        <v>324</v>
      </c>
      <c r="B85" s="410">
        <v>1299.99995905315</v>
      </c>
      <c r="C85" s="410">
        <v>1424.4960000000001</v>
      </c>
      <c r="D85" s="411">
        <v>124.49604094685</v>
      </c>
      <c r="E85" s="417">
        <v>1.0957661883600001</v>
      </c>
      <c r="F85" s="410">
        <v>1375.00037902656</v>
      </c>
      <c r="G85" s="411">
        <v>572.91682459440005</v>
      </c>
      <c r="H85" s="413">
        <v>107.33750000000001</v>
      </c>
      <c r="I85" s="410">
        <v>582.66824999999994</v>
      </c>
      <c r="J85" s="411">
        <v>9.7514254055990008</v>
      </c>
      <c r="K85" s="418">
        <v>0.423758610461</v>
      </c>
    </row>
    <row r="86" spans="1:11" ht="14.4" customHeight="1" thickBot="1" x14ac:dyDescent="0.35">
      <c r="A86" s="427" t="s">
        <v>325</v>
      </c>
      <c r="B86" s="405">
        <v>1299.99995905315</v>
      </c>
      <c r="C86" s="405">
        <v>1424.4960000000001</v>
      </c>
      <c r="D86" s="406">
        <v>124.49604094685</v>
      </c>
      <c r="E86" s="407">
        <v>1.0957661883600001</v>
      </c>
      <c r="F86" s="405">
        <v>1375.00037902656</v>
      </c>
      <c r="G86" s="406">
        <v>572.91682459440005</v>
      </c>
      <c r="H86" s="408">
        <v>107.33750000000001</v>
      </c>
      <c r="I86" s="405">
        <v>582.66824999999994</v>
      </c>
      <c r="J86" s="406">
        <v>9.7514254055990008</v>
      </c>
      <c r="K86" s="409">
        <v>0.423758610461</v>
      </c>
    </row>
    <row r="87" spans="1:11" ht="14.4" customHeight="1" thickBot="1" x14ac:dyDescent="0.35">
      <c r="A87" s="425" t="s">
        <v>326</v>
      </c>
      <c r="B87" s="405">
        <v>51.999998362126</v>
      </c>
      <c r="C87" s="405">
        <v>57.055579999999999</v>
      </c>
      <c r="D87" s="406">
        <v>5.0555816378729999</v>
      </c>
      <c r="E87" s="407">
        <v>1.0972227268670001</v>
      </c>
      <c r="F87" s="405">
        <v>83.000022879420996</v>
      </c>
      <c r="G87" s="406">
        <v>34.583342866424999</v>
      </c>
      <c r="H87" s="408">
        <v>6.4392699999999996</v>
      </c>
      <c r="I87" s="405">
        <v>35.016919999999999</v>
      </c>
      <c r="J87" s="406">
        <v>0.43357713357400002</v>
      </c>
      <c r="K87" s="409">
        <v>0.42189048611300001</v>
      </c>
    </row>
    <row r="88" spans="1:11" ht="14.4" customHeight="1" thickBot="1" x14ac:dyDescent="0.35">
      <c r="A88" s="426" t="s">
        <v>327</v>
      </c>
      <c r="B88" s="410">
        <v>51.999998362126</v>
      </c>
      <c r="C88" s="410">
        <v>57.055579999999999</v>
      </c>
      <c r="D88" s="411">
        <v>5.0555816378729999</v>
      </c>
      <c r="E88" s="417">
        <v>1.0972227268670001</v>
      </c>
      <c r="F88" s="410">
        <v>83.000022879420996</v>
      </c>
      <c r="G88" s="411">
        <v>34.583342866424999</v>
      </c>
      <c r="H88" s="413">
        <v>6.4392699999999996</v>
      </c>
      <c r="I88" s="410">
        <v>35.016919999999999</v>
      </c>
      <c r="J88" s="411">
        <v>0.43357713357400002</v>
      </c>
      <c r="K88" s="418">
        <v>0.42189048611300001</v>
      </c>
    </row>
    <row r="89" spans="1:11" ht="14.4" customHeight="1" thickBot="1" x14ac:dyDescent="0.35">
      <c r="A89" s="427" t="s">
        <v>328</v>
      </c>
      <c r="B89" s="405">
        <v>51.999998362126</v>
      </c>
      <c r="C89" s="405">
        <v>57.055579999999999</v>
      </c>
      <c r="D89" s="406">
        <v>5.0555816378729999</v>
      </c>
      <c r="E89" s="407">
        <v>1.0972227268670001</v>
      </c>
      <c r="F89" s="405">
        <v>83.000022879420996</v>
      </c>
      <c r="G89" s="406">
        <v>34.583342866424999</v>
      </c>
      <c r="H89" s="408">
        <v>6.4392699999999996</v>
      </c>
      <c r="I89" s="405">
        <v>35.016919999999999</v>
      </c>
      <c r="J89" s="406">
        <v>0.43357713357400002</v>
      </c>
      <c r="K89" s="409">
        <v>0.42189048611300001</v>
      </c>
    </row>
    <row r="90" spans="1:11" ht="14.4" customHeight="1" thickBot="1" x14ac:dyDescent="0.35">
      <c r="A90" s="424" t="s">
        <v>329</v>
      </c>
      <c r="B90" s="405">
        <v>0</v>
      </c>
      <c r="C90" s="405">
        <v>9.7431999999999999</v>
      </c>
      <c r="D90" s="406">
        <v>9.7431999999999999</v>
      </c>
      <c r="E90" s="415" t="s">
        <v>247</v>
      </c>
      <c r="F90" s="405">
        <v>9.9442242833830008</v>
      </c>
      <c r="G90" s="406">
        <v>4.1434267847420001</v>
      </c>
      <c r="H90" s="408">
        <v>0</v>
      </c>
      <c r="I90" s="405">
        <v>-0.65275000000000005</v>
      </c>
      <c r="J90" s="406">
        <v>-4.7961767847420003</v>
      </c>
      <c r="K90" s="409">
        <v>-6.5641118038999996E-2</v>
      </c>
    </row>
    <row r="91" spans="1:11" ht="14.4" customHeight="1" thickBot="1" x14ac:dyDescent="0.35">
      <c r="A91" s="425" t="s">
        <v>330</v>
      </c>
      <c r="B91" s="405">
        <v>0</v>
      </c>
      <c r="C91" s="405">
        <v>9.7431999999999999</v>
      </c>
      <c r="D91" s="406">
        <v>9.7431999999999999</v>
      </c>
      <c r="E91" s="415" t="s">
        <v>247</v>
      </c>
      <c r="F91" s="405">
        <v>9.9442242833830008</v>
      </c>
      <c r="G91" s="406">
        <v>4.1434267847420001</v>
      </c>
      <c r="H91" s="408">
        <v>0</v>
      </c>
      <c r="I91" s="405">
        <v>-0.65275000000000005</v>
      </c>
      <c r="J91" s="406">
        <v>-4.7961767847420003</v>
      </c>
      <c r="K91" s="409">
        <v>-6.5641118038999996E-2</v>
      </c>
    </row>
    <row r="92" spans="1:11" ht="14.4" customHeight="1" thickBot="1" x14ac:dyDescent="0.35">
      <c r="A92" s="426" t="s">
        <v>331</v>
      </c>
      <c r="B92" s="410">
        <v>0</v>
      </c>
      <c r="C92" s="410">
        <v>8.5432000000000006</v>
      </c>
      <c r="D92" s="411">
        <v>8.5432000000000006</v>
      </c>
      <c r="E92" s="412" t="s">
        <v>265</v>
      </c>
      <c r="F92" s="410">
        <v>9.3266812646849999</v>
      </c>
      <c r="G92" s="411">
        <v>3.886117193619</v>
      </c>
      <c r="H92" s="413">
        <v>0</v>
      </c>
      <c r="I92" s="410">
        <v>-0.65275000000000005</v>
      </c>
      <c r="J92" s="411">
        <v>-4.5388671936189997</v>
      </c>
      <c r="K92" s="418">
        <v>-6.9987381520999994E-2</v>
      </c>
    </row>
    <row r="93" spans="1:11" ht="14.4" customHeight="1" thickBot="1" x14ac:dyDescent="0.35">
      <c r="A93" s="427" t="s">
        <v>332</v>
      </c>
      <c r="B93" s="405">
        <v>0</v>
      </c>
      <c r="C93" s="405">
        <v>2.3231999999999999</v>
      </c>
      <c r="D93" s="406">
        <v>2.3231999999999999</v>
      </c>
      <c r="E93" s="415" t="s">
        <v>265</v>
      </c>
      <c r="F93" s="405">
        <v>0</v>
      </c>
      <c r="G93" s="406">
        <v>0</v>
      </c>
      <c r="H93" s="408">
        <v>0</v>
      </c>
      <c r="I93" s="405">
        <v>0.20824999999999999</v>
      </c>
      <c r="J93" s="406">
        <v>0.20824999999999999</v>
      </c>
      <c r="K93" s="416" t="s">
        <v>247</v>
      </c>
    </row>
    <row r="94" spans="1:11" ht="14.4" customHeight="1" thickBot="1" x14ac:dyDescent="0.35">
      <c r="A94" s="427" t="s">
        <v>333</v>
      </c>
      <c r="B94" s="405">
        <v>0</v>
      </c>
      <c r="C94" s="405">
        <v>-0.57999999999999996</v>
      </c>
      <c r="D94" s="406">
        <v>-0.57999999999999996</v>
      </c>
      <c r="E94" s="415" t="s">
        <v>265</v>
      </c>
      <c r="F94" s="405">
        <v>0</v>
      </c>
      <c r="G94" s="406">
        <v>0</v>
      </c>
      <c r="H94" s="408">
        <v>0</v>
      </c>
      <c r="I94" s="405">
        <v>-0.86099999999999999</v>
      </c>
      <c r="J94" s="406">
        <v>-0.86099999999999999</v>
      </c>
      <c r="K94" s="416" t="s">
        <v>247</v>
      </c>
    </row>
    <row r="95" spans="1:11" ht="14.4" customHeight="1" thickBot="1" x14ac:dyDescent="0.35">
      <c r="A95" s="427" t="s">
        <v>334</v>
      </c>
      <c r="B95" s="405">
        <v>0</v>
      </c>
      <c r="C95" s="405">
        <v>6.8</v>
      </c>
      <c r="D95" s="406">
        <v>6.8</v>
      </c>
      <c r="E95" s="415" t="s">
        <v>265</v>
      </c>
      <c r="F95" s="405">
        <v>9.3266812646849999</v>
      </c>
      <c r="G95" s="406">
        <v>3.886117193619</v>
      </c>
      <c r="H95" s="408">
        <v>0</v>
      </c>
      <c r="I95" s="405">
        <v>0</v>
      </c>
      <c r="J95" s="406">
        <v>-3.886117193619</v>
      </c>
      <c r="K95" s="409">
        <v>0</v>
      </c>
    </row>
    <row r="96" spans="1:11" ht="14.4" customHeight="1" thickBot="1" x14ac:dyDescent="0.35">
      <c r="A96" s="429" t="s">
        <v>335</v>
      </c>
      <c r="B96" s="405">
        <v>0</v>
      </c>
      <c r="C96" s="405">
        <v>1.2</v>
      </c>
      <c r="D96" s="406">
        <v>1.2</v>
      </c>
      <c r="E96" s="415" t="s">
        <v>265</v>
      </c>
      <c r="F96" s="405">
        <v>0.61754301869700001</v>
      </c>
      <c r="G96" s="406">
        <v>0.257309591123</v>
      </c>
      <c r="H96" s="408">
        <v>0</v>
      </c>
      <c r="I96" s="405">
        <v>0</v>
      </c>
      <c r="J96" s="406">
        <v>-0.257309591123</v>
      </c>
      <c r="K96" s="409">
        <v>0</v>
      </c>
    </row>
    <row r="97" spans="1:11" ht="14.4" customHeight="1" thickBot="1" x14ac:dyDescent="0.35">
      <c r="A97" s="427" t="s">
        <v>336</v>
      </c>
      <c r="B97" s="405">
        <v>0</v>
      </c>
      <c r="C97" s="405">
        <v>1.2</v>
      </c>
      <c r="D97" s="406">
        <v>1.2</v>
      </c>
      <c r="E97" s="415" t="s">
        <v>265</v>
      </c>
      <c r="F97" s="405">
        <v>0.61754301869700001</v>
      </c>
      <c r="G97" s="406">
        <v>0.257309591123</v>
      </c>
      <c r="H97" s="408">
        <v>0</v>
      </c>
      <c r="I97" s="405">
        <v>0</v>
      </c>
      <c r="J97" s="406">
        <v>-0.257309591123</v>
      </c>
      <c r="K97" s="409">
        <v>0</v>
      </c>
    </row>
    <row r="98" spans="1:11" ht="14.4" customHeight="1" thickBot="1" x14ac:dyDescent="0.35">
      <c r="A98" s="424" t="s">
        <v>337</v>
      </c>
      <c r="B98" s="405">
        <v>348.44570758665299</v>
      </c>
      <c r="C98" s="405">
        <v>368.7</v>
      </c>
      <c r="D98" s="406">
        <v>20.254292413346001</v>
      </c>
      <c r="E98" s="407">
        <v>1.0581275417439999</v>
      </c>
      <c r="F98" s="405">
        <v>306.00076335869301</v>
      </c>
      <c r="G98" s="406">
        <v>127.50031806612201</v>
      </c>
      <c r="H98" s="408">
        <v>25.434000000000001</v>
      </c>
      <c r="I98" s="405">
        <v>127.17</v>
      </c>
      <c r="J98" s="406">
        <v>-0.33031806612199999</v>
      </c>
      <c r="K98" s="409">
        <v>0.41558719855499998</v>
      </c>
    </row>
    <row r="99" spans="1:11" ht="14.4" customHeight="1" thickBot="1" x14ac:dyDescent="0.35">
      <c r="A99" s="425" t="s">
        <v>338</v>
      </c>
      <c r="B99" s="405">
        <v>288.99970758665302</v>
      </c>
      <c r="C99" s="405">
        <v>294.37</v>
      </c>
      <c r="D99" s="406">
        <v>5.3702924133460002</v>
      </c>
      <c r="E99" s="407">
        <v>1.0185823454909999</v>
      </c>
      <c r="F99" s="405">
        <v>306.00076335869301</v>
      </c>
      <c r="G99" s="406">
        <v>127.50031806612201</v>
      </c>
      <c r="H99" s="408">
        <v>25.434000000000001</v>
      </c>
      <c r="I99" s="405">
        <v>127.17</v>
      </c>
      <c r="J99" s="406">
        <v>-0.33031806612199999</v>
      </c>
      <c r="K99" s="409">
        <v>0.41558719855499998</v>
      </c>
    </row>
    <row r="100" spans="1:11" ht="14.4" customHeight="1" thickBot="1" x14ac:dyDescent="0.35">
      <c r="A100" s="426" t="s">
        <v>339</v>
      </c>
      <c r="B100" s="410">
        <v>288.99970758665302</v>
      </c>
      <c r="C100" s="410">
        <v>294.37</v>
      </c>
      <c r="D100" s="411">
        <v>5.3702924133460002</v>
      </c>
      <c r="E100" s="417">
        <v>1.0185823454909999</v>
      </c>
      <c r="F100" s="410">
        <v>306.00076335869301</v>
      </c>
      <c r="G100" s="411">
        <v>127.50031806612201</v>
      </c>
      <c r="H100" s="413">
        <v>25.434000000000001</v>
      </c>
      <c r="I100" s="410">
        <v>127.17</v>
      </c>
      <c r="J100" s="411">
        <v>-0.33031806612199999</v>
      </c>
      <c r="K100" s="418">
        <v>0.41558719855499998</v>
      </c>
    </row>
    <row r="101" spans="1:11" ht="14.4" customHeight="1" thickBot="1" x14ac:dyDescent="0.35">
      <c r="A101" s="427" t="s">
        <v>340</v>
      </c>
      <c r="B101" s="405">
        <v>128.99999593681</v>
      </c>
      <c r="C101" s="405">
        <v>128.827</v>
      </c>
      <c r="D101" s="406">
        <v>-0.17299593681</v>
      </c>
      <c r="E101" s="407">
        <v>0.99865894618399997</v>
      </c>
      <c r="F101" s="405">
        <v>129.00032180807699</v>
      </c>
      <c r="G101" s="406">
        <v>53.750134086697997</v>
      </c>
      <c r="H101" s="408">
        <v>10.715999999999999</v>
      </c>
      <c r="I101" s="405">
        <v>53.58</v>
      </c>
      <c r="J101" s="406">
        <v>-0.17013408669800001</v>
      </c>
      <c r="K101" s="409">
        <v>0.41534780106699998</v>
      </c>
    </row>
    <row r="102" spans="1:11" ht="14.4" customHeight="1" thickBot="1" x14ac:dyDescent="0.35">
      <c r="A102" s="427" t="s">
        <v>341</v>
      </c>
      <c r="B102" s="405">
        <v>136.99999568482701</v>
      </c>
      <c r="C102" s="405">
        <v>142.399</v>
      </c>
      <c r="D102" s="406">
        <v>5.3990043151730003</v>
      </c>
      <c r="E102" s="407">
        <v>1.0394087918620001</v>
      </c>
      <c r="F102" s="405">
        <v>154.00038417398301</v>
      </c>
      <c r="G102" s="406">
        <v>64.166826739159006</v>
      </c>
      <c r="H102" s="408">
        <v>12.798999999999999</v>
      </c>
      <c r="I102" s="405">
        <v>63.994999999999997</v>
      </c>
      <c r="J102" s="406">
        <v>-0.17182673915900001</v>
      </c>
      <c r="K102" s="409">
        <v>0.41555091140299999</v>
      </c>
    </row>
    <row r="103" spans="1:11" ht="14.4" customHeight="1" thickBot="1" x14ac:dyDescent="0.35">
      <c r="A103" s="427" t="s">
        <v>342</v>
      </c>
      <c r="B103" s="405">
        <v>22.999715965016001</v>
      </c>
      <c r="C103" s="405">
        <v>23.143999999999998</v>
      </c>
      <c r="D103" s="406">
        <v>0.14428403498299999</v>
      </c>
      <c r="E103" s="407">
        <v>1.0062732963829999</v>
      </c>
      <c r="F103" s="405">
        <v>23.000057376632999</v>
      </c>
      <c r="G103" s="406">
        <v>9.5833572402640002</v>
      </c>
      <c r="H103" s="408">
        <v>1.919</v>
      </c>
      <c r="I103" s="405">
        <v>9.5950000000000006</v>
      </c>
      <c r="J103" s="406">
        <v>1.1642759734999999E-2</v>
      </c>
      <c r="K103" s="409">
        <v>0.41717287234799999</v>
      </c>
    </row>
    <row r="104" spans="1:11" ht="14.4" customHeight="1" thickBot="1" x14ac:dyDescent="0.35">
      <c r="A104" s="425" t="s">
        <v>343</v>
      </c>
      <c r="B104" s="405">
        <v>59.445999999999998</v>
      </c>
      <c r="C104" s="405">
        <v>74.33</v>
      </c>
      <c r="D104" s="406">
        <v>14.884</v>
      </c>
      <c r="E104" s="407">
        <v>1.2503784947679999</v>
      </c>
      <c r="F104" s="405">
        <v>0</v>
      </c>
      <c r="G104" s="406">
        <v>0</v>
      </c>
      <c r="H104" s="408">
        <v>0</v>
      </c>
      <c r="I104" s="405">
        <v>0</v>
      </c>
      <c r="J104" s="406">
        <v>0</v>
      </c>
      <c r="K104" s="416" t="s">
        <v>247</v>
      </c>
    </row>
    <row r="105" spans="1:11" ht="14.4" customHeight="1" thickBot="1" x14ac:dyDescent="0.35">
      <c r="A105" s="426" t="s">
        <v>344</v>
      </c>
      <c r="B105" s="410">
        <v>59.445999999999998</v>
      </c>
      <c r="C105" s="410">
        <v>50.094000000000001</v>
      </c>
      <c r="D105" s="411">
        <v>-9.3520000000000003</v>
      </c>
      <c r="E105" s="417">
        <v>0.84268075227899997</v>
      </c>
      <c r="F105" s="410">
        <v>0</v>
      </c>
      <c r="G105" s="411">
        <v>0</v>
      </c>
      <c r="H105" s="413">
        <v>0</v>
      </c>
      <c r="I105" s="410">
        <v>0</v>
      </c>
      <c r="J105" s="411">
        <v>0</v>
      </c>
      <c r="K105" s="414" t="s">
        <v>247</v>
      </c>
    </row>
    <row r="106" spans="1:11" ht="14.4" customHeight="1" thickBot="1" x14ac:dyDescent="0.35">
      <c r="A106" s="427" t="s">
        <v>345</v>
      </c>
      <c r="B106" s="405">
        <v>59.445999999999998</v>
      </c>
      <c r="C106" s="405">
        <v>50.094000000000001</v>
      </c>
      <c r="D106" s="406">
        <v>-9.3520000000000003</v>
      </c>
      <c r="E106" s="407">
        <v>0.84268075227899997</v>
      </c>
      <c r="F106" s="405">
        <v>0</v>
      </c>
      <c r="G106" s="406">
        <v>0</v>
      </c>
      <c r="H106" s="408">
        <v>0</v>
      </c>
      <c r="I106" s="405">
        <v>0</v>
      </c>
      <c r="J106" s="406">
        <v>0</v>
      </c>
      <c r="K106" s="416" t="s">
        <v>247</v>
      </c>
    </row>
    <row r="107" spans="1:11" ht="14.4" customHeight="1" thickBot="1" x14ac:dyDescent="0.35">
      <c r="A107" s="426" t="s">
        <v>346</v>
      </c>
      <c r="B107" s="410">
        <v>0</v>
      </c>
      <c r="C107" s="410">
        <v>24.236000000000001</v>
      </c>
      <c r="D107" s="411">
        <v>24.236000000000001</v>
      </c>
      <c r="E107" s="412" t="s">
        <v>247</v>
      </c>
      <c r="F107" s="410">
        <v>0</v>
      </c>
      <c r="G107" s="411">
        <v>0</v>
      </c>
      <c r="H107" s="413">
        <v>0</v>
      </c>
      <c r="I107" s="410">
        <v>0</v>
      </c>
      <c r="J107" s="411">
        <v>0</v>
      </c>
      <c r="K107" s="414" t="s">
        <v>247</v>
      </c>
    </row>
    <row r="108" spans="1:11" ht="14.4" customHeight="1" thickBot="1" x14ac:dyDescent="0.35">
      <c r="A108" s="427" t="s">
        <v>347</v>
      </c>
      <c r="B108" s="405">
        <v>0</v>
      </c>
      <c r="C108" s="405">
        <v>24.236000000000001</v>
      </c>
      <c r="D108" s="406">
        <v>24.236000000000001</v>
      </c>
      <c r="E108" s="415" t="s">
        <v>247</v>
      </c>
      <c r="F108" s="405">
        <v>0</v>
      </c>
      <c r="G108" s="406">
        <v>0</v>
      </c>
      <c r="H108" s="408">
        <v>0</v>
      </c>
      <c r="I108" s="405">
        <v>0</v>
      </c>
      <c r="J108" s="406">
        <v>0</v>
      </c>
      <c r="K108" s="416" t="s">
        <v>247</v>
      </c>
    </row>
    <row r="109" spans="1:11" ht="14.4" customHeight="1" thickBot="1" x14ac:dyDescent="0.35">
      <c r="A109" s="423" t="s">
        <v>348</v>
      </c>
      <c r="B109" s="405">
        <v>5752.1368272560903</v>
      </c>
      <c r="C109" s="405">
        <v>6670.7936900000004</v>
      </c>
      <c r="D109" s="406">
        <v>918.656862743906</v>
      </c>
      <c r="E109" s="407">
        <v>1.159707060233</v>
      </c>
      <c r="F109" s="405">
        <v>6947.2384951597796</v>
      </c>
      <c r="G109" s="406">
        <v>2894.6827063165802</v>
      </c>
      <c r="H109" s="408">
        <v>664.55030999999997</v>
      </c>
      <c r="I109" s="405">
        <v>2960.6602699999999</v>
      </c>
      <c r="J109" s="406">
        <v>65.977563683423995</v>
      </c>
      <c r="K109" s="409">
        <v>0.42616361480300002</v>
      </c>
    </row>
    <row r="110" spans="1:11" ht="14.4" customHeight="1" thickBot="1" x14ac:dyDescent="0.35">
      <c r="A110" s="424" t="s">
        <v>349</v>
      </c>
      <c r="B110" s="405">
        <v>5731.1332493727105</v>
      </c>
      <c r="C110" s="405">
        <v>6563.1204299999999</v>
      </c>
      <c r="D110" s="406">
        <v>831.98718062729301</v>
      </c>
      <c r="E110" s="407">
        <v>1.14516974993</v>
      </c>
      <c r="F110" s="405">
        <v>6856.7344153613503</v>
      </c>
      <c r="G110" s="406">
        <v>2856.9726730672301</v>
      </c>
      <c r="H110" s="408">
        <v>664.54911000000004</v>
      </c>
      <c r="I110" s="405">
        <v>2912.0667400000002</v>
      </c>
      <c r="J110" s="406">
        <v>55.094066932769003</v>
      </c>
      <c r="K110" s="409">
        <v>0.424701696696</v>
      </c>
    </row>
    <row r="111" spans="1:11" ht="14.4" customHeight="1" thickBot="1" x14ac:dyDescent="0.35">
      <c r="A111" s="425" t="s">
        <v>350</v>
      </c>
      <c r="B111" s="405">
        <v>5731.1332493727105</v>
      </c>
      <c r="C111" s="405">
        <v>6563.1204299999999</v>
      </c>
      <c r="D111" s="406">
        <v>831.98718062729301</v>
      </c>
      <c r="E111" s="407">
        <v>1.14516974993</v>
      </c>
      <c r="F111" s="405">
        <v>6856.7344153613503</v>
      </c>
      <c r="G111" s="406">
        <v>2856.9726730672301</v>
      </c>
      <c r="H111" s="408">
        <v>664.54911000000004</v>
      </c>
      <c r="I111" s="405">
        <v>2912.0667400000002</v>
      </c>
      <c r="J111" s="406">
        <v>55.094066932769003</v>
      </c>
      <c r="K111" s="409">
        <v>0.424701696696</v>
      </c>
    </row>
    <row r="112" spans="1:11" ht="14.4" customHeight="1" thickBot="1" x14ac:dyDescent="0.35">
      <c r="A112" s="426" t="s">
        <v>351</v>
      </c>
      <c r="B112" s="410">
        <v>3710.1332493721802</v>
      </c>
      <c r="C112" s="410">
        <v>4302.8563999999997</v>
      </c>
      <c r="D112" s="411">
        <v>592.72315062782002</v>
      </c>
      <c r="E112" s="417">
        <v>1.159757914551</v>
      </c>
      <c r="F112" s="410">
        <v>4453.7341744157702</v>
      </c>
      <c r="G112" s="411">
        <v>1855.7225726732399</v>
      </c>
      <c r="H112" s="413">
        <v>463.22386999999998</v>
      </c>
      <c r="I112" s="410">
        <v>1929.6168399999999</v>
      </c>
      <c r="J112" s="411">
        <v>73.894267326762005</v>
      </c>
      <c r="K112" s="418">
        <v>0.43325819737600002</v>
      </c>
    </row>
    <row r="113" spans="1:11" ht="14.4" customHeight="1" thickBot="1" x14ac:dyDescent="0.35">
      <c r="A113" s="427" t="s">
        <v>352</v>
      </c>
      <c r="B113" s="405">
        <v>2781.1640440699298</v>
      </c>
      <c r="C113" s="405">
        <v>3254.5423900000001</v>
      </c>
      <c r="D113" s="406">
        <v>473.37834593006801</v>
      </c>
      <c r="E113" s="407">
        <v>1.170208710607</v>
      </c>
      <c r="F113" s="405">
        <v>3427.26425456674</v>
      </c>
      <c r="G113" s="406">
        <v>1428.0267727361399</v>
      </c>
      <c r="H113" s="408">
        <v>360.86167</v>
      </c>
      <c r="I113" s="405">
        <v>1526.62824</v>
      </c>
      <c r="J113" s="406">
        <v>98.601467263855994</v>
      </c>
      <c r="K113" s="409">
        <v>0.44543639667200002</v>
      </c>
    </row>
    <row r="114" spans="1:11" ht="14.4" customHeight="1" thickBot="1" x14ac:dyDescent="0.35">
      <c r="A114" s="427" t="s">
        <v>353</v>
      </c>
      <c r="B114" s="405">
        <v>27</v>
      </c>
      <c r="C114" s="405">
        <v>60.4512</v>
      </c>
      <c r="D114" s="406">
        <v>33.4512</v>
      </c>
      <c r="E114" s="407">
        <v>2.2389333333330002</v>
      </c>
      <c r="F114" s="405">
        <v>49.791237304747</v>
      </c>
      <c r="G114" s="406">
        <v>20.746348876978001</v>
      </c>
      <c r="H114" s="408">
        <v>0.26640000000000003</v>
      </c>
      <c r="I114" s="405">
        <v>20.185199999999998</v>
      </c>
      <c r="J114" s="406">
        <v>-0.56114887697799998</v>
      </c>
      <c r="K114" s="409">
        <v>0.40539663387800001</v>
      </c>
    </row>
    <row r="115" spans="1:11" ht="14.4" customHeight="1" thickBot="1" x14ac:dyDescent="0.35">
      <c r="A115" s="427" t="s">
        <v>354</v>
      </c>
      <c r="B115" s="405">
        <v>67</v>
      </c>
      <c r="C115" s="405">
        <v>101.714</v>
      </c>
      <c r="D115" s="406">
        <v>34.713999999999999</v>
      </c>
      <c r="E115" s="407">
        <v>1.518119402985</v>
      </c>
      <c r="F115" s="405">
        <v>104.245743218396</v>
      </c>
      <c r="G115" s="406">
        <v>43.435726340998002</v>
      </c>
      <c r="H115" s="408">
        <v>27.730799999999999</v>
      </c>
      <c r="I115" s="405">
        <v>39.764400000000002</v>
      </c>
      <c r="J115" s="406">
        <v>-3.6713263409980001</v>
      </c>
      <c r="K115" s="409">
        <v>0.38144866900399998</v>
      </c>
    </row>
    <row r="116" spans="1:11" ht="14.4" customHeight="1" thickBot="1" x14ac:dyDescent="0.35">
      <c r="A116" s="427" t="s">
        <v>355</v>
      </c>
      <c r="B116" s="405">
        <v>834.96920530224702</v>
      </c>
      <c r="C116" s="405">
        <v>886.14881000000003</v>
      </c>
      <c r="D116" s="406">
        <v>51.179604697751998</v>
      </c>
      <c r="E116" s="407">
        <v>1.061295200317</v>
      </c>
      <c r="F116" s="405">
        <v>872.43293932588494</v>
      </c>
      <c r="G116" s="406">
        <v>363.51372471911901</v>
      </c>
      <c r="H116" s="408">
        <v>74.364999999999995</v>
      </c>
      <c r="I116" s="405">
        <v>343.03899999999999</v>
      </c>
      <c r="J116" s="406">
        <v>-20.474724719118001</v>
      </c>
      <c r="K116" s="409">
        <v>0.393198129663</v>
      </c>
    </row>
    <row r="117" spans="1:11" ht="14.4" customHeight="1" thickBot="1" x14ac:dyDescent="0.35">
      <c r="A117" s="426" t="s">
        <v>356</v>
      </c>
      <c r="B117" s="410">
        <v>2</v>
      </c>
      <c r="C117" s="410">
        <v>0</v>
      </c>
      <c r="D117" s="411">
        <v>-2</v>
      </c>
      <c r="E117" s="417">
        <v>0</v>
      </c>
      <c r="F117" s="410">
        <v>0</v>
      </c>
      <c r="G117" s="411">
        <v>0</v>
      </c>
      <c r="H117" s="413">
        <v>0.999</v>
      </c>
      <c r="I117" s="410">
        <v>0.999</v>
      </c>
      <c r="J117" s="411">
        <v>0.999</v>
      </c>
      <c r="K117" s="414" t="s">
        <v>247</v>
      </c>
    </row>
    <row r="118" spans="1:11" ht="14.4" customHeight="1" thickBot="1" x14ac:dyDescent="0.35">
      <c r="A118" s="427" t="s">
        <v>357</v>
      </c>
      <c r="B118" s="405">
        <v>2</v>
      </c>
      <c r="C118" s="405">
        <v>0</v>
      </c>
      <c r="D118" s="406">
        <v>-2</v>
      </c>
      <c r="E118" s="407">
        <v>0</v>
      </c>
      <c r="F118" s="405">
        <v>0</v>
      </c>
      <c r="G118" s="406">
        <v>0</v>
      </c>
      <c r="H118" s="408">
        <v>0.999</v>
      </c>
      <c r="I118" s="405">
        <v>0.999</v>
      </c>
      <c r="J118" s="406">
        <v>0.999</v>
      </c>
      <c r="K118" s="416" t="s">
        <v>247</v>
      </c>
    </row>
    <row r="119" spans="1:11" ht="14.4" customHeight="1" thickBot="1" x14ac:dyDescent="0.35">
      <c r="A119" s="426" t="s">
        <v>358</v>
      </c>
      <c r="B119" s="410">
        <v>2</v>
      </c>
      <c r="C119" s="410">
        <v>0.371</v>
      </c>
      <c r="D119" s="411">
        <v>-1.629</v>
      </c>
      <c r="E119" s="417">
        <v>0.18549999999899999</v>
      </c>
      <c r="F119" s="410">
        <v>1.0000001002679999</v>
      </c>
      <c r="G119" s="411">
        <v>0.41666670844499998</v>
      </c>
      <c r="H119" s="413">
        <v>0</v>
      </c>
      <c r="I119" s="410">
        <v>0</v>
      </c>
      <c r="J119" s="411">
        <v>-0.41666670844499998</v>
      </c>
      <c r="K119" s="418">
        <v>0</v>
      </c>
    </row>
    <row r="120" spans="1:11" ht="14.4" customHeight="1" thickBot="1" x14ac:dyDescent="0.35">
      <c r="A120" s="427" t="s">
        <v>359</v>
      </c>
      <c r="B120" s="405">
        <v>2</v>
      </c>
      <c r="C120" s="405">
        <v>0.371</v>
      </c>
      <c r="D120" s="406">
        <v>-1.629</v>
      </c>
      <c r="E120" s="407">
        <v>0.18549999999899999</v>
      </c>
      <c r="F120" s="405">
        <v>1.0000001002679999</v>
      </c>
      <c r="G120" s="406">
        <v>0.41666670844499998</v>
      </c>
      <c r="H120" s="408">
        <v>0</v>
      </c>
      <c r="I120" s="405">
        <v>0</v>
      </c>
      <c r="J120" s="406">
        <v>-0.41666670844499998</v>
      </c>
      <c r="K120" s="409">
        <v>0</v>
      </c>
    </row>
    <row r="121" spans="1:11" ht="14.4" customHeight="1" thickBot="1" x14ac:dyDescent="0.35">
      <c r="A121" s="426" t="s">
        <v>360</v>
      </c>
      <c r="B121" s="410">
        <v>0</v>
      </c>
      <c r="C121" s="410">
        <v>0</v>
      </c>
      <c r="D121" s="411">
        <v>0</v>
      </c>
      <c r="E121" s="417">
        <v>1</v>
      </c>
      <c r="F121" s="410">
        <v>0</v>
      </c>
      <c r="G121" s="411">
        <v>0</v>
      </c>
      <c r="H121" s="413">
        <v>6.3E-2</v>
      </c>
      <c r="I121" s="410">
        <v>0.126</v>
      </c>
      <c r="J121" s="411">
        <v>0.126</v>
      </c>
      <c r="K121" s="414" t="s">
        <v>265</v>
      </c>
    </row>
    <row r="122" spans="1:11" ht="14.4" customHeight="1" thickBot="1" x14ac:dyDescent="0.35">
      <c r="A122" s="427" t="s">
        <v>361</v>
      </c>
      <c r="B122" s="405">
        <v>0</v>
      </c>
      <c r="C122" s="405">
        <v>0</v>
      </c>
      <c r="D122" s="406">
        <v>0</v>
      </c>
      <c r="E122" s="407">
        <v>1</v>
      </c>
      <c r="F122" s="405">
        <v>0</v>
      </c>
      <c r="G122" s="406">
        <v>0</v>
      </c>
      <c r="H122" s="408">
        <v>6.3E-2</v>
      </c>
      <c r="I122" s="405">
        <v>0.126</v>
      </c>
      <c r="J122" s="406">
        <v>0.126</v>
      </c>
      <c r="K122" s="416" t="s">
        <v>265</v>
      </c>
    </row>
    <row r="123" spans="1:11" ht="14.4" customHeight="1" thickBot="1" x14ac:dyDescent="0.35">
      <c r="A123" s="426" t="s">
        <v>362</v>
      </c>
      <c r="B123" s="410">
        <v>2017.00000000053</v>
      </c>
      <c r="C123" s="410">
        <v>2190.5068700000002</v>
      </c>
      <c r="D123" s="411">
        <v>173.506869999473</v>
      </c>
      <c r="E123" s="417">
        <v>1.0860222459090001</v>
      </c>
      <c r="F123" s="410">
        <v>2402.0002408453101</v>
      </c>
      <c r="G123" s="411">
        <v>1000.8334336855499</v>
      </c>
      <c r="H123" s="413">
        <v>181.39213000000001</v>
      </c>
      <c r="I123" s="410">
        <v>959.32173999999998</v>
      </c>
      <c r="J123" s="411">
        <v>-41.511693685547002</v>
      </c>
      <c r="K123" s="418">
        <v>0.39938453114400002</v>
      </c>
    </row>
    <row r="124" spans="1:11" ht="14.4" customHeight="1" thickBot="1" x14ac:dyDescent="0.35">
      <c r="A124" s="427" t="s">
        <v>363</v>
      </c>
      <c r="B124" s="405">
        <v>801.00000000020896</v>
      </c>
      <c r="C124" s="405">
        <v>802.35374999999999</v>
      </c>
      <c r="D124" s="406">
        <v>1.35374999979</v>
      </c>
      <c r="E124" s="407">
        <v>1.001690074906</v>
      </c>
      <c r="F124" s="405">
        <v>966.00009685952296</v>
      </c>
      <c r="G124" s="406">
        <v>402.50004035813402</v>
      </c>
      <c r="H124" s="408">
        <v>63.267270000000003</v>
      </c>
      <c r="I124" s="405">
        <v>340.40857</v>
      </c>
      <c r="J124" s="406">
        <v>-62.091470358134004</v>
      </c>
      <c r="K124" s="409">
        <v>0.35238978868199999</v>
      </c>
    </row>
    <row r="125" spans="1:11" ht="14.4" customHeight="1" thickBot="1" x14ac:dyDescent="0.35">
      <c r="A125" s="427" t="s">
        <v>364</v>
      </c>
      <c r="B125" s="405">
        <v>1216.0000000003199</v>
      </c>
      <c r="C125" s="405">
        <v>1388.1531199999999</v>
      </c>
      <c r="D125" s="406">
        <v>172.15311999968301</v>
      </c>
      <c r="E125" s="407">
        <v>1.141573289473</v>
      </c>
      <c r="F125" s="405">
        <v>1436.0001439857899</v>
      </c>
      <c r="G125" s="406">
        <v>598.33339332741298</v>
      </c>
      <c r="H125" s="408">
        <v>118.12486</v>
      </c>
      <c r="I125" s="405">
        <v>618.91317000000004</v>
      </c>
      <c r="J125" s="406">
        <v>20.579776672586</v>
      </c>
      <c r="K125" s="409">
        <v>0.43099798603200001</v>
      </c>
    </row>
    <row r="126" spans="1:11" ht="14.4" customHeight="1" thickBot="1" x14ac:dyDescent="0.35">
      <c r="A126" s="426" t="s">
        <v>365</v>
      </c>
      <c r="B126" s="410">
        <v>0</v>
      </c>
      <c r="C126" s="410">
        <v>69.386160000000004</v>
      </c>
      <c r="D126" s="411">
        <v>69.386160000000004</v>
      </c>
      <c r="E126" s="412" t="s">
        <v>247</v>
      </c>
      <c r="F126" s="410">
        <v>0</v>
      </c>
      <c r="G126" s="411">
        <v>0</v>
      </c>
      <c r="H126" s="413">
        <v>18.871110000000002</v>
      </c>
      <c r="I126" s="410">
        <v>22.003160000000001</v>
      </c>
      <c r="J126" s="411">
        <v>22.003160000000001</v>
      </c>
      <c r="K126" s="414" t="s">
        <v>247</v>
      </c>
    </row>
    <row r="127" spans="1:11" ht="14.4" customHeight="1" thickBot="1" x14ac:dyDescent="0.35">
      <c r="A127" s="427" t="s">
        <v>366</v>
      </c>
      <c r="B127" s="405">
        <v>0</v>
      </c>
      <c r="C127" s="405">
        <v>19.357040000000001</v>
      </c>
      <c r="D127" s="406">
        <v>19.357040000000001</v>
      </c>
      <c r="E127" s="415" t="s">
        <v>247</v>
      </c>
      <c r="F127" s="405">
        <v>0</v>
      </c>
      <c r="G127" s="406">
        <v>0</v>
      </c>
      <c r="H127" s="408">
        <v>14.798069999999999</v>
      </c>
      <c r="I127" s="405">
        <v>14.798069999999999</v>
      </c>
      <c r="J127" s="406">
        <v>14.798069999999999</v>
      </c>
      <c r="K127" s="416" t="s">
        <v>247</v>
      </c>
    </row>
    <row r="128" spans="1:11" ht="14.4" customHeight="1" thickBot="1" x14ac:dyDescent="0.35">
      <c r="A128" s="427" t="s">
        <v>367</v>
      </c>
      <c r="B128" s="405">
        <v>0</v>
      </c>
      <c r="C128" s="405">
        <v>50.029119999999999</v>
      </c>
      <c r="D128" s="406">
        <v>50.029119999999999</v>
      </c>
      <c r="E128" s="415" t="s">
        <v>247</v>
      </c>
      <c r="F128" s="405">
        <v>0</v>
      </c>
      <c r="G128" s="406">
        <v>0</v>
      </c>
      <c r="H128" s="408">
        <v>4.0730399999999998</v>
      </c>
      <c r="I128" s="405">
        <v>7.2050900000000002</v>
      </c>
      <c r="J128" s="406">
        <v>7.2050900000000002</v>
      </c>
      <c r="K128" s="416" t="s">
        <v>247</v>
      </c>
    </row>
    <row r="129" spans="1:11" ht="14.4" customHeight="1" thickBot="1" x14ac:dyDescent="0.35">
      <c r="A129" s="424" t="s">
        <v>368</v>
      </c>
      <c r="B129" s="405">
        <v>21.003577883384999</v>
      </c>
      <c r="C129" s="405">
        <v>107.67326</v>
      </c>
      <c r="D129" s="406">
        <v>86.669682116613998</v>
      </c>
      <c r="E129" s="407">
        <v>5.1264246785859999</v>
      </c>
      <c r="F129" s="405">
        <v>90.504079798424002</v>
      </c>
      <c r="G129" s="406">
        <v>37.710033249342999</v>
      </c>
      <c r="H129" s="408">
        <v>1.1999999999999999E-3</v>
      </c>
      <c r="I129" s="405">
        <v>48.593530000000001</v>
      </c>
      <c r="J129" s="406">
        <v>10.883496750656001</v>
      </c>
      <c r="K129" s="409">
        <v>0.53692087813300005</v>
      </c>
    </row>
    <row r="130" spans="1:11" ht="14.4" customHeight="1" thickBot="1" x14ac:dyDescent="0.35">
      <c r="A130" s="430" t="s">
        <v>369</v>
      </c>
      <c r="B130" s="410">
        <v>21.003577883384999</v>
      </c>
      <c r="C130" s="410">
        <v>107.67326</v>
      </c>
      <c r="D130" s="411">
        <v>86.669682116613998</v>
      </c>
      <c r="E130" s="417">
        <v>5.1264246785859999</v>
      </c>
      <c r="F130" s="410">
        <v>90.504079798424002</v>
      </c>
      <c r="G130" s="411">
        <v>37.710033249342999</v>
      </c>
      <c r="H130" s="413">
        <v>1.1999999999999999E-3</v>
      </c>
      <c r="I130" s="410">
        <v>48.593530000000001</v>
      </c>
      <c r="J130" s="411">
        <v>10.883496750656001</v>
      </c>
      <c r="K130" s="418">
        <v>0.53692087813300005</v>
      </c>
    </row>
    <row r="131" spans="1:11" ht="14.4" customHeight="1" thickBot="1" x14ac:dyDescent="0.35">
      <c r="A131" s="426" t="s">
        <v>370</v>
      </c>
      <c r="B131" s="410">
        <v>0</v>
      </c>
      <c r="C131" s="410">
        <v>4.4699999999999997E-2</v>
      </c>
      <c r="D131" s="411">
        <v>4.4699999999999997E-2</v>
      </c>
      <c r="E131" s="412" t="s">
        <v>247</v>
      </c>
      <c r="F131" s="410">
        <v>0</v>
      </c>
      <c r="G131" s="411">
        <v>0</v>
      </c>
      <c r="H131" s="413">
        <v>1.1999999999999999E-3</v>
      </c>
      <c r="I131" s="410">
        <v>-4.5900000000000003E-3</v>
      </c>
      <c r="J131" s="411">
        <v>-4.5900000000000003E-3</v>
      </c>
      <c r="K131" s="414" t="s">
        <v>247</v>
      </c>
    </row>
    <row r="132" spans="1:11" ht="14.4" customHeight="1" thickBot="1" x14ac:dyDescent="0.35">
      <c r="A132" s="427" t="s">
        <v>371</v>
      </c>
      <c r="B132" s="405">
        <v>0</v>
      </c>
      <c r="C132" s="405">
        <v>4.4699999999999997E-2</v>
      </c>
      <c r="D132" s="406">
        <v>4.4699999999999997E-2</v>
      </c>
      <c r="E132" s="415" t="s">
        <v>247</v>
      </c>
      <c r="F132" s="405">
        <v>0</v>
      </c>
      <c r="G132" s="406">
        <v>0</v>
      </c>
      <c r="H132" s="408">
        <v>1.1999999999999999E-3</v>
      </c>
      <c r="I132" s="405">
        <v>-4.5900000000000003E-3</v>
      </c>
      <c r="J132" s="406">
        <v>-4.5900000000000003E-3</v>
      </c>
      <c r="K132" s="416" t="s">
        <v>247</v>
      </c>
    </row>
    <row r="133" spans="1:11" ht="14.4" customHeight="1" thickBot="1" x14ac:dyDescent="0.35">
      <c r="A133" s="426" t="s">
        <v>372</v>
      </c>
      <c r="B133" s="410">
        <v>21.003577883384999</v>
      </c>
      <c r="C133" s="410">
        <v>107.14542</v>
      </c>
      <c r="D133" s="411">
        <v>86.141842116614001</v>
      </c>
      <c r="E133" s="417">
        <v>5.1012937221870001</v>
      </c>
      <c r="F133" s="410">
        <v>90.504079798424002</v>
      </c>
      <c r="G133" s="411">
        <v>37.710033249342999</v>
      </c>
      <c r="H133" s="413">
        <v>0</v>
      </c>
      <c r="I133" s="410">
        <v>48.598120000000002</v>
      </c>
      <c r="J133" s="411">
        <v>10.888086750656001</v>
      </c>
      <c r="K133" s="418">
        <v>0.53697159407799999</v>
      </c>
    </row>
    <row r="134" spans="1:11" ht="14.4" customHeight="1" thickBot="1" x14ac:dyDescent="0.35">
      <c r="A134" s="427" t="s">
        <v>373</v>
      </c>
      <c r="B134" s="405">
        <v>0</v>
      </c>
      <c r="C134" s="405">
        <v>2.3E-2</v>
      </c>
      <c r="D134" s="406">
        <v>2.3E-2</v>
      </c>
      <c r="E134" s="415" t="s">
        <v>247</v>
      </c>
      <c r="F134" s="405">
        <v>2.2848444865000001E-2</v>
      </c>
      <c r="G134" s="406">
        <v>9.5201853600000007E-3</v>
      </c>
      <c r="H134" s="408">
        <v>0</v>
      </c>
      <c r="I134" s="405">
        <v>0</v>
      </c>
      <c r="J134" s="406">
        <v>-9.5201853600000007E-3</v>
      </c>
      <c r="K134" s="409">
        <v>0</v>
      </c>
    </row>
    <row r="135" spans="1:11" ht="14.4" customHeight="1" thickBot="1" x14ac:dyDescent="0.35">
      <c r="A135" s="427" t="s">
        <v>374</v>
      </c>
      <c r="B135" s="405">
        <v>21</v>
      </c>
      <c r="C135" s="405">
        <v>59.77</v>
      </c>
      <c r="D135" s="406">
        <v>38.770000000000003</v>
      </c>
      <c r="E135" s="407">
        <v>2.8461904761899999</v>
      </c>
      <c r="F135" s="405">
        <v>60.390770925901002</v>
      </c>
      <c r="G135" s="406">
        <v>25.162821219125</v>
      </c>
      <c r="H135" s="408">
        <v>0</v>
      </c>
      <c r="I135" s="405">
        <v>31.6</v>
      </c>
      <c r="J135" s="406">
        <v>6.4371787808740004</v>
      </c>
      <c r="K135" s="409">
        <v>0.52325876148799999</v>
      </c>
    </row>
    <row r="136" spans="1:11" ht="14.4" customHeight="1" thickBot="1" x14ac:dyDescent="0.35">
      <c r="A136" s="427" t="s">
        <v>375</v>
      </c>
      <c r="B136" s="405">
        <v>3.5778833850000002E-3</v>
      </c>
      <c r="C136" s="405">
        <v>0</v>
      </c>
      <c r="D136" s="406">
        <v>-3.5778833850000002E-3</v>
      </c>
      <c r="E136" s="407">
        <v>0</v>
      </c>
      <c r="F136" s="405">
        <v>0</v>
      </c>
      <c r="G136" s="406">
        <v>0</v>
      </c>
      <c r="H136" s="408">
        <v>0</v>
      </c>
      <c r="I136" s="405">
        <v>0</v>
      </c>
      <c r="J136" s="406">
        <v>0</v>
      </c>
      <c r="K136" s="409">
        <v>0</v>
      </c>
    </row>
    <row r="137" spans="1:11" ht="14.4" customHeight="1" thickBot="1" x14ac:dyDescent="0.35">
      <c r="A137" s="427" t="s">
        <v>376</v>
      </c>
      <c r="B137" s="405">
        <v>0</v>
      </c>
      <c r="C137" s="405">
        <v>3.9636</v>
      </c>
      <c r="D137" s="406">
        <v>3.9636</v>
      </c>
      <c r="E137" s="415" t="s">
        <v>265</v>
      </c>
      <c r="F137" s="405">
        <v>6.3686558441359997</v>
      </c>
      <c r="G137" s="406">
        <v>2.6536066017229998</v>
      </c>
      <c r="H137" s="408">
        <v>0</v>
      </c>
      <c r="I137" s="405">
        <v>0.46920000000000001</v>
      </c>
      <c r="J137" s="406">
        <v>-2.1844066017229999</v>
      </c>
      <c r="K137" s="409">
        <v>7.3673316862999993E-2</v>
      </c>
    </row>
    <row r="138" spans="1:11" ht="14.4" customHeight="1" thickBot="1" x14ac:dyDescent="0.35">
      <c r="A138" s="427" t="s">
        <v>377</v>
      </c>
      <c r="B138" s="405">
        <v>0</v>
      </c>
      <c r="C138" s="405">
        <v>43.388820000000003</v>
      </c>
      <c r="D138" s="406">
        <v>43.388820000000003</v>
      </c>
      <c r="E138" s="415" t="s">
        <v>265</v>
      </c>
      <c r="F138" s="405">
        <v>23.721804583522001</v>
      </c>
      <c r="G138" s="406">
        <v>9.8840852431340007</v>
      </c>
      <c r="H138" s="408">
        <v>0</v>
      </c>
      <c r="I138" s="405">
        <v>16.528919999999999</v>
      </c>
      <c r="J138" s="406">
        <v>6.6448347568650004</v>
      </c>
      <c r="K138" s="409">
        <v>0.69678172846399999</v>
      </c>
    </row>
    <row r="139" spans="1:11" ht="14.4" customHeight="1" thickBot="1" x14ac:dyDescent="0.35">
      <c r="A139" s="426" t="s">
        <v>378</v>
      </c>
      <c r="B139" s="410">
        <v>0</v>
      </c>
      <c r="C139" s="410">
        <v>0.48314000000000001</v>
      </c>
      <c r="D139" s="411">
        <v>0.48314000000000001</v>
      </c>
      <c r="E139" s="412" t="s">
        <v>265</v>
      </c>
      <c r="F139" s="410">
        <v>0</v>
      </c>
      <c r="G139" s="411">
        <v>0</v>
      </c>
      <c r="H139" s="413">
        <v>0</v>
      </c>
      <c r="I139" s="410">
        <v>0</v>
      </c>
      <c r="J139" s="411">
        <v>0</v>
      </c>
      <c r="K139" s="414" t="s">
        <v>247</v>
      </c>
    </row>
    <row r="140" spans="1:11" ht="14.4" customHeight="1" thickBot="1" x14ac:dyDescent="0.35">
      <c r="A140" s="427" t="s">
        <v>379</v>
      </c>
      <c r="B140" s="405">
        <v>0</v>
      </c>
      <c r="C140" s="405">
        <v>0.48314000000000001</v>
      </c>
      <c r="D140" s="406">
        <v>0.48314000000000001</v>
      </c>
      <c r="E140" s="415" t="s">
        <v>265</v>
      </c>
      <c r="F140" s="405">
        <v>0</v>
      </c>
      <c r="G140" s="406">
        <v>0</v>
      </c>
      <c r="H140" s="408">
        <v>0</v>
      </c>
      <c r="I140" s="405">
        <v>0</v>
      </c>
      <c r="J140" s="406">
        <v>0</v>
      </c>
      <c r="K140" s="416" t="s">
        <v>247</v>
      </c>
    </row>
    <row r="141" spans="1:11" ht="14.4" customHeight="1" thickBot="1" x14ac:dyDescent="0.35">
      <c r="A141" s="423" t="s">
        <v>380</v>
      </c>
      <c r="B141" s="405">
        <v>1298.4410050310601</v>
      </c>
      <c r="C141" s="405">
        <v>1287.49343</v>
      </c>
      <c r="D141" s="406">
        <v>-10.94757503106</v>
      </c>
      <c r="E141" s="407">
        <v>0.99156867736800003</v>
      </c>
      <c r="F141" s="405">
        <v>0</v>
      </c>
      <c r="G141" s="406">
        <v>0</v>
      </c>
      <c r="H141" s="408">
        <v>90.815299999999993</v>
      </c>
      <c r="I141" s="405">
        <v>512.26459999999997</v>
      </c>
      <c r="J141" s="406">
        <v>512.26459999999997</v>
      </c>
      <c r="K141" s="416" t="s">
        <v>265</v>
      </c>
    </row>
    <row r="142" spans="1:11" ht="14.4" customHeight="1" thickBot="1" x14ac:dyDescent="0.35">
      <c r="A142" s="428" t="s">
        <v>381</v>
      </c>
      <c r="B142" s="410">
        <v>1298.4410050310601</v>
      </c>
      <c r="C142" s="410">
        <v>1287.49343</v>
      </c>
      <c r="D142" s="411">
        <v>-10.94757503106</v>
      </c>
      <c r="E142" s="417">
        <v>0.99156867736800003</v>
      </c>
      <c r="F142" s="410">
        <v>0</v>
      </c>
      <c r="G142" s="411">
        <v>0</v>
      </c>
      <c r="H142" s="413">
        <v>90.815299999999993</v>
      </c>
      <c r="I142" s="410">
        <v>512.26459999999997</v>
      </c>
      <c r="J142" s="411">
        <v>512.26459999999997</v>
      </c>
      <c r="K142" s="414" t="s">
        <v>265</v>
      </c>
    </row>
    <row r="143" spans="1:11" ht="14.4" customHeight="1" thickBot="1" x14ac:dyDescent="0.35">
      <c r="A143" s="430" t="s">
        <v>54</v>
      </c>
      <c r="B143" s="410">
        <v>1298.4410050310601</v>
      </c>
      <c r="C143" s="410">
        <v>1287.49343</v>
      </c>
      <c r="D143" s="411">
        <v>-10.94757503106</v>
      </c>
      <c r="E143" s="417">
        <v>0.99156867736800003</v>
      </c>
      <c r="F143" s="410">
        <v>0</v>
      </c>
      <c r="G143" s="411">
        <v>0</v>
      </c>
      <c r="H143" s="413">
        <v>90.815299999999993</v>
      </c>
      <c r="I143" s="410">
        <v>512.26459999999997</v>
      </c>
      <c r="J143" s="411">
        <v>512.26459999999997</v>
      </c>
      <c r="K143" s="414" t="s">
        <v>265</v>
      </c>
    </row>
    <row r="144" spans="1:11" ht="14.4" customHeight="1" thickBot="1" x14ac:dyDescent="0.35">
      <c r="A144" s="426" t="s">
        <v>382</v>
      </c>
      <c r="B144" s="410">
        <v>27.862756224478002</v>
      </c>
      <c r="C144" s="410">
        <v>32.6</v>
      </c>
      <c r="D144" s="411">
        <v>4.7372437755219998</v>
      </c>
      <c r="E144" s="417">
        <v>1.1700206446679999</v>
      </c>
      <c r="F144" s="410">
        <v>0</v>
      </c>
      <c r="G144" s="411">
        <v>0</v>
      </c>
      <c r="H144" s="413">
        <v>2.7160000000000002</v>
      </c>
      <c r="I144" s="410">
        <v>13.58</v>
      </c>
      <c r="J144" s="411">
        <v>13.58</v>
      </c>
      <c r="K144" s="414" t="s">
        <v>265</v>
      </c>
    </row>
    <row r="145" spans="1:11" ht="14.4" customHeight="1" thickBot="1" x14ac:dyDescent="0.35">
      <c r="A145" s="427" t="s">
        <v>383</v>
      </c>
      <c r="B145" s="405">
        <v>27.862756224478002</v>
      </c>
      <c r="C145" s="405">
        <v>32.6</v>
      </c>
      <c r="D145" s="406">
        <v>4.7372437755219998</v>
      </c>
      <c r="E145" s="407">
        <v>1.1700206446679999</v>
      </c>
      <c r="F145" s="405">
        <v>0</v>
      </c>
      <c r="G145" s="406">
        <v>0</v>
      </c>
      <c r="H145" s="408">
        <v>2.7160000000000002</v>
      </c>
      <c r="I145" s="405">
        <v>13.58</v>
      </c>
      <c r="J145" s="406">
        <v>13.58</v>
      </c>
      <c r="K145" s="416" t="s">
        <v>265</v>
      </c>
    </row>
    <row r="146" spans="1:11" ht="14.4" customHeight="1" thickBot="1" x14ac:dyDescent="0.35">
      <c r="A146" s="426" t="s">
        <v>384</v>
      </c>
      <c r="B146" s="410">
        <v>9.2508408133090008</v>
      </c>
      <c r="C146" s="410">
        <v>12.31302</v>
      </c>
      <c r="D146" s="411">
        <v>3.0621791866899999</v>
      </c>
      <c r="E146" s="417">
        <v>1.3310163095959999</v>
      </c>
      <c r="F146" s="410">
        <v>0</v>
      </c>
      <c r="G146" s="411">
        <v>0</v>
      </c>
      <c r="H146" s="413">
        <v>0.58799999999999997</v>
      </c>
      <c r="I146" s="410">
        <v>4.4859999999999998</v>
      </c>
      <c r="J146" s="411">
        <v>4.4859999999999998</v>
      </c>
      <c r="K146" s="414" t="s">
        <v>265</v>
      </c>
    </row>
    <row r="147" spans="1:11" ht="14.4" customHeight="1" thickBot="1" x14ac:dyDescent="0.35">
      <c r="A147" s="427" t="s">
        <v>385</v>
      </c>
      <c r="B147" s="405">
        <v>1.2942322681209999</v>
      </c>
      <c r="C147" s="405">
        <v>2.2200000000000002</v>
      </c>
      <c r="D147" s="406">
        <v>0.92576773187799999</v>
      </c>
      <c r="E147" s="407">
        <v>1.715302619692</v>
      </c>
      <c r="F147" s="405">
        <v>0</v>
      </c>
      <c r="G147" s="406">
        <v>0</v>
      </c>
      <c r="H147" s="408">
        <v>0</v>
      </c>
      <c r="I147" s="405">
        <v>0.37</v>
      </c>
      <c r="J147" s="406">
        <v>0.37</v>
      </c>
      <c r="K147" s="416" t="s">
        <v>265</v>
      </c>
    </row>
    <row r="148" spans="1:11" ht="14.4" customHeight="1" thickBot="1" x14ac:dyDescent="0.35">
      <c r="A148" s="427" t="s">
        <v>386</v>
      </c>
      <c r="B148" s="405">
        <v>7.9566085451879998</v>
      </c>
      <c r="C148" s="405">
        <v>10.093019999999999</v>
      </c>
      <c r="D148" s="406">
        <v>2.1364114548109998</v>
      </c>
      <c r="E148" s="407">
        <v>1.268507799859</v>
      </c>
      <c r="F148" s="405">
        <v>0</v>
      </c>
      <c r="G148" s="406">
        <v>0</v>
      </c>
      <c r="H148" s="408">
        <v>0.58799999999999997</v>
      </c>
      <c r="I148" s="405">
        <v>4.1159999999999997</v>
      </c>
      <c r="J148" s="406">
        <v>4.1159999999999997</v>
      </c>
      <c r="K148" s="416" t="s">
        <v>265</v>
      </c>
    </row>
    <row r="149" spans="1:11" ht="14.4" customHeight="1" thickBot="1" x14ac:dyDescent="0.35">
      <c r="A149" s="426" t="s">
        <v>387</v>
      </c>
      <c r="B149" s="410">
        <v>29.393090988152</v>
      </c>
      <c r="C149" s="410">
        <v>31.767479999999999</v>
      </c>
      <c r="D149" s="411">
        <v>2.3743890118470001</v>
      </c>
      <c r="E149" s="417">
        <v>1.0807805144680001</v>
      </c>
      <c r="F149" s="410">
        <v>0</v>
      </c>
      <c r="G149" s="411">
        <v>0</v>
      </c>
      <c r="H149" s="413">
        <v>2.5407999999999999</v>
      </c>
      <c r="I149" s="410">
        <v>12.38438</v>
      </c>
      <c r="J149" s="411">
        <v>12.38438</v>
      </c>
      <c r="K149" s="414" t="s">
        <v>265</v>
      </c>
    </row>
    <row r="150" spans="1:11" ht="14.4" customHeight="1" thickBot="1" x14ac:dyDescent="0.35">
      <c r="A150" s="427" t="s">
        <v>388</v>
      </c>
      <c r="B150" s="405">
        <v>29.393090988152</v>
      </c>
      <c r="C150" s="405">
        <v>31.767479999999999</v>
      </c>
      <c r="D150" s="406">
        <v>2.3743890118470001</v>
      </c>
      <c r="E150" s="407">
        <v>1.0807805144680001</v>
      </c>
      <c r="F150" s="405">
        <v>0</v>
      </c>
      <c r="G150" s="406">
        <v>0</v>
      </c>
      <c r="H150" s="408">
        <v>2.5407999999999999</v>
      </c>
      <c r="I150" s="405">
        <v>12.38438</v>
      </c>
      <c r="J150" s="406">
        <v>12.38438</v>
      </c>
      <c r="K150" s="416" t="s">
        <v>265</v>
      </c>
    </row>
    <row r="151" spans="1:11" ht="14.4" customHeight="1" thickBot="1" x14ac:dyDescent="0.35">
      <c r="A151" s="426" t="s">
        <v>389</v>
      </c>
      <c r="B151" s="410">
        <v>0</v>
      </c>
      <c r="C151" s="410">
        <v>1.651</v>
      </c>
      <c r="D151" s="411">
        <v>1.651</v>
      </c>
      <c r="E151" s="412" t="s">
        <v>247</v>
      </c>
      <c r="F151" s="410">
        <v>0</v>
      </c>
      <c r="G151" s="411">
        <v>0</v>
      </c>
      <c r="H151" s="413">
        <v>0.14000000000000001</v>
      </c>
      <c r="I151" s="410">
        <v>0.19600000000000001</v>
      </c>
      <c r="J151" s="411">
        <v>0.19600000000000001</v>
      </c>
      <c r="K151" s="414" t="s">
        <v>265</v>
      </c>
    </row>
    <row r="152" spans="1:11" ht="14.4" customHeight="1" thickBot="1" x14ac:dyDescent="0.35">
      <c r="A152" s="427" t="s">
        <v>390</v>
      </c>
      <c r="B152" s="405">
        <v>0</v>
      </c>
      <c r="C152" s="405">
        <v>1.651</v>
      </c>
      <c r="D152" s="406">
        <v>1.651</v>
      </c>
      <c r="E152" s="415" t="s">
        <v>247</v>
      </c>
      <c r="F152" s="405">
        <v>0</v>
      </c>
      <c r="G152" s="406">
        <v>0</v>
      </c>
      <c r="H152" s="408">
        <v>0.14000000000000001</v>
      </c>
      <c r="I152" s="405">
        <v>0.19600000000000001</v>
      </c>
      <c r="J152" s="406">
        <v>0.19600000000000001</v>
      </c>
      <c r="K152" s="416" t="s">
        <v>265</v>
      </c>
    </row>
    <row r="153" spans="1:11" ht="14.4" customHeight="1" thickBot="1" x14ac:dyDescent="0.35">
      <c r="A153" s="426" t="s">
        <v>391</v>
      </c>
      <c r="B153" s="410">
        <v>439</v>
      </c>
      <c r="C153" s="410">
        <v>400.04282999999998</v>
      </c>
      <c r="D153" s="411">
        <v>-38.957169999999003</v>
      </c>
      <c r="E153" s="417">
        <v>0.91125929384899995</v>
      </c>
      <c r="F153" s="410">
        <v>0</v>
      </c>
      <c r="G153" s="411">
        <v>0</v>
      </c>
      <c r="H153" s="413">
        <v>30.582229999999999</v>
      </c>
      <c r="I153" s="410">
        <v>157.59426999999999</v>
      </c>
      <c r="J153" s="411">
        <v>157.59426999999999</v>
      </c>
      <c r="K153" s="414" t="s">
        <v>265</v>
      </c>
    </row>
    <row r="154" spans="1:11" ht="14.4" customHeight="1" thickBot="1" x14ac:dyDescent="0.35">
      <c r="A154" s="427" t="s">
        <v>392</v>
      </c>
      <c r="B154" s="405">
        <v>439</v>
      </c>
      <c r="C154" s="405">
        <v>400.04282999999998</v>
      </c>
      <c r="D154" s="406">
        <v>-38.957169999999003</v>
      </c>
      <c r="E154" s="407">
        <v>0.91125929384899995</v>
      </c>
      <c r="F154" s="405">
        <v>0</v>
      </c>
      <c r="G154" s="406">
        <v>0</v>
      </c>
      <c r="H154" s="408">
        <v>30.582229999999999</v>
      </c>
      <c r="I154" s="405">
        <v>157.59426999999999</v>
      </c>
      <c r="J154" s="406">
        <v>157.59426999999999</v>
      </c>
      <c r="K154" s="416" t="s">
        <v>265</v>
      </c>
    </row>
    <row r="155" spans="1:11" ht="14.4" customHeight="1" thickBot="1" x14ac:dyDescent="0.35">
      <c r="A155" s="426" t="s">
        <v>393</v>
      </c>
      <c r="B155" s="410">
        <v>0</v>
      </c>
      <c r="C155" s="410">
        <v>1.8773299999999999</v>
      </c>
      <c r="D155" s="411">
        <v>1.8773299999999999</v>
      </c>
      <c r="E155" s="412" t="s">
        <v>247</v>
      </c>
      <c r="F155" s="410">
        <v>0</v>
      </c>
      <c r="G155" s="411">
        <v>0</v>
      </c>
      <c r="H155" s="413">
        <v>0</v>
      </c>
      <c r="I155" s="410">
        <v>0</v>
      </c>
      <c r="J155" s="411">
        <v>0</v>
      </c>
      <c r="K155" s="418">
        <v>0</v>
      </c>
    </row>
    <row r="156" spans="1:11" ht="14.4" customHeight="1" thickBot="1" x14ac:dyDescent="0.35">
      <c r="A156" s="427" t="s">
        <v>394</v>
      </c>
      <c r="B156" s="405">
        <v>0</v>
      </c>
      <c r="C156" s="405">
        <v>1.8773299999999999</v>
      </c>
      <c r="D156" s="406">
        <v>1.8773299999999999</v>
      </c>
      <c r="E156" s="415" t="s">
        <v>247</v>
      </c>
      <c r="F156" s="405">
        <v>0</v>
      </c>
      <c r="G156" s="406">
        <v>0</v>
      </c>
      <c r="H156" s="408">
        <v>0</v>
      </c>
      <c r="I156" s="405">
        <v>0</v>
      </c>
      <c r="J156" s="406">
        <v>0</v>
      </c>
      <c r="K156" s="409">
        <v>0</v>
      </c>
    </row>
    <row r="157" spans="1:11" ht="14.4" customHeight="1" thickBot="1" x14ac:dyDescent="0.35">
      <c r="A157" s="426" t="s">
        <v>395</v>
      </c>
      <c r="B157" s="410">
        <v>792.93431700512201</v>
      </c>
      <c r="C157" s="410">
        <v>807.241770000001</v>
      </c>
      <c r="D157" s="411">
        <v>14.307452994879</v>
      </c>
      <c r="E157" s="417">
        <v>1.018043679896</v>
      </c>
      <c r="F157" s="410">
        <v>0</v>
      </c>
      <c r="G157" s="411">
        <v>0</v>
      </c>
      <c r="H157" s="413">
        <v>54.248269999999998</v>
      </c>
      <c r="I157" s="410">
        <v>324.02395000000001</v>
      </c>
      <c r="J157" s="411">
        <v>324.02395000000001</v>
      </c>
      <c r="K157" s="414" t="s">
        <v>265</v>
      </c>
    </row>
    <row r="158" spans="1:11" ht="14.4" customHeight="1" thickBot="1" x14ac:dyDescent="0.35">
      <c r="A158" s="427" t="s">
        <v>396</v>
      </c>
      <c r="B158" s="405">
        <v>792.93431700512201</v>
      </c>
      <c r="C158" s="405">
        <v>807.241770000001</v>
      </c>
      <c r="D158" s="406">
        <v>14.307452994879</v>
      </c>
      <c r="E158" s="407">
        <v>1.018043679896</v>
      </c>
      <c r="F158" s="405">
        <v>0</v>
      </c>
      <c r="G158" s="406">
        <v>0</v>
      </c>
      <c r="H158" s="408">
        <v>54.248269999999998</v>
      </c>
      <c r="I158" s="405">
        <v>324.02395000000001</v>
      </c>
      <c r="J158" s="406">
        <v>324.02395000000001</v>
      </c>
      <c r="K158" s="416" t="s">
        <v>265</v>
      </c>
    </row>
    <row r="159" spans="1:11" ht="14.4" customHeight="1" thickBot="1" x14ac:dyDescent="0.35">
      <c r="A159" s="431" t="s">
        <v>397</v>
      </c>
      <c r="B159" s="410">
        <v>0</v>
      </c>
      <c r="C159" s="410">
        <v>1.94021</v>
      </c>
      <c r="D159" s="411">
        <v>1.94021</v>
      </c>
      <c r="E159" s="412" t="s">
        <v>247</v>
      </c>
      <c r="F159" s="410">
        <v>0</v>
      </c>
      <c r="G159" s="411">
        <v>0</v>
      </c>
      <c r="H159" s="413">
        <v>0</v>
      </c>
      <c r="I159" s="410">
        <v>0.13803000000000001</v>
      </c>
      <c r="J159" s="411">
        <v>0.13803000000000001</v>
      </c>
      <c r="K159" s="414" t="s">
        <v>265</v>
      </c>
    </row>
    <row r="160" spans="1:11" ht="14.4" customHeight="1" thickBot="1" x14ac:dyDescent="0.35">
      <c r="A160" s="428" t="s">
        <v>398</v>
      </c>
      <c r="B160" s="410">
        <v>0</v>
      </c>
      <c r="C160" s="410">
        <v>1.94021</v>
      </c>
      <c r="D160" s="411">
        <v>1.94021</v>
      </c>
      <c r="E160" s="412" t="s">
        <v>247</v>
      </c>
      <c r="F160" s="410">
        <v>0</v>
      </c>
      <c r="G160" s="411">
        <v>0</v>
      </c>
      <c r="H160" s="413">
        <v>0</v>
      </c>
      <c r="I160" s="410">
        <v>0.13803000000000001</v>
      </c>
      <c r="J160" s="411">
        <v>0.13803000000000001</v>
      </c>
      <c r="K160" s="414" t="s">
        <v>265</v>
      </c>
    </row>
    <row r="161" spans="1:11" ht="14.4" customHeight="1" thickBot="1" x14ac:dyDescent="0.35">
      <c r="A161" s="430" t="s">
        <v>399</v>
      </c>
      <c r="B161" s="410">
        <v>0</v>
      </c>
      <c r="C161" s="410">
        <v>1.94021</v>
      </c>
      <c r="D161" s="411">
        <v>1.94021</v>
      </c>
      <c r="E161" s="412" t="s">
        <v>247</v>
      </c>
      <c r="F161" s="410">
        <v>0</v>
      </c>
      <c r="G161" s="411">
        <v>0</v>
      </c>
      <c r="H161" s="413">
        <v>0</v>
      </c>
      <c r="I161" s="410">
        <v>0.13803000000000001</v>
      </c>
      <c r="J161" s="411">
        <v>0.13803000000000001</v>
      </c>
      <c r="K161" s="414" t="s">
        <v>265</v>
      </c>
    </row>
    <row r="162" spans="1:11" ht="14.4" customHeight="1" thickBot="1" x14ac:dyDescent="0.35">
      <c r="A162" s="426" t="s">
        <v>400</v>
      </c>
      <c r="B162" s="410">
        <v>0</v>
      </c>
      <c r="C162" s="410">
        <v>1.94021</v>
      </c>
      <c r="D162" s="411">
        <v>1.94021</v>
      </c>
      <c r="E162" s="412" t="s">
        <v>247</v>
      </c>
      <c r="F162" s="410">
        <v>0</v>
      </c>
      <c r="G162" s="411">
        <v>0</v>
      </c>
      <c r="H162" s="413">
        <v>0</v>
      </c>
      <c r="I162" s="410">
        <v>0.13803000000000001</v>
      </c>
      <c r="J162" s="411">
        <v>0.13803000000000001</v>
      </c>
      <c r="K162" s="414" t="s">
        <v>265</v>
      </c>
    </row>
    <row r="163" spans="1:11" ht="14.4" customHeight="1" thickBot="1" x14ac:dyDescent="0.35">
      <c r="A163" s="427" t="s">
        <v>401</v>
      </c>
      <c r="B163" s="405">
        <v>0</v>
      </c>
      <c r="C163" s="405">
        <v>1.8773299999999999</v>
      </c>
      <c r="D163" s="406">
        <v>1.8773299999999999</v>
      </c>
      <c r="E163" s="415" t="s">
        <v>247</v>
      </c>
      <c r="F163" s="405">
        <v>0</v>
      </c>
      <c r="G163" s="406">
        <v>0</v>
      </c>
      <c r="H163" s="408">
        <v>0</v>
      </c>
      <c r="I163" s="405">
        <v>0</v>
      </c>
      <c r="J163" s="406">
        <v>0</v>
      </c>
      <c r="K163" s="409">
        <v>0</v>
      </c>
    </row>
    <row r="164" spans="1:11" ht="14.4" customHeight="1" thickBot="1" x14ac:dyDescent="0.35">
      <c r="A164" s="427" t="s">
        <v>402</v>
      </c>
      <c r="B164" s="405">
        <v>0</v>
      </c>
      <c r="C164" s="405">
        <v>6.2880000000000005E-2</v>
      </c>
      <c r="D164" s="406">
        <v>6.2880000000000005E-2</v>
      </c>
      <c r="E164" s="415" t="s">
        <v>247</v>
      </c>
      <c r="F164" s="405">
        <v>0</v>
      </c>
      <c r="G164" s="406">
        <v>0</v>
      </c>
      <c r="H164" s="408">
        <v>0</v>
      </c>
      <c r="I164" s="405">
        <v>0.13803000000000001</v>
      </c>
      <c r="J164" s="406">
        <v>0.13803000000000001</v>
      </c>
      <c r="K164" s="416" t="s">
        <v>265</v>
      </c>
    </row>
    <row r="165" spans="1:11" ht="14.4" customHeight="1" thickBot="1" x14ac:dyDescent="0.35">
      <c r="A165" s="432"/>
      <c r="B165" s="405">
        <v>-5230.7988461023697</v>
      </c>
      <c r="C165" s="405">
        <v>-4822.4242100000001</v>
      </c>
      <c r="D165" s="406">
        <v>408.37463610237</v>
      </c>
      <c r="E165" s="407">
        <v>0.92192882041199997</v>
      </c>
      <c r="F165" s="405">
        <v>-3124.2422067665402</v>
      </c>
      <c r="G165" s="406">
        <v>-1301.76758615273</v>
      </c>
      <c r="H165" s="408">
        <v>-198.96299999999999</v>
      </c>
      <c r="I165" s="405">
        <v>-1815.8284200000001</v>
      </c>
      <c r="J165" s="406">
        <v>-514.06083384727299</v>
      </c>
      <c r="K165" s="409">
        <v>0.581206033279</v>
      </c>
    </row>
    <row r="166" spans="1:11" ht="14.4" customHeight="1" thickBot="1" x14ac:dyDescent="0.35">
      <c r="A166" s="433" t="s">
        <v>66</v>
      </c>
      <c r="B166" s="419">
        <v>-5230.7988461023697</v>
      </c>
      <c r="C166" s="419">
        <v>-4822.4242100000001</v>
      </c>
      <c r="D166" s="420">
        <v>408.37463610237</v>
      </c>
      <c r="E166" s="421" t="s">
        <v>247</v>
      </c>
      <c r="F166" s="419">
        <v>-3124.2422067665402</v>
      </c>
      <c r="G166" s="420">
        <v>-1301.76758615273</v>
      </c>
      <c r="H166" s="419">
        <v>-198.96299999999999</v>
      </c>
      <c r="I166" s="419">
        <v>-1815.8284200000001</v>
      </c>
      <c r="J166" s="420">
        <v>-514.06083384727401</v>
      </c>
      <c r="K166" s="422">
        <v>0.581206033279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403</v>
      </c>
      <c r="B5" s="435" t="s">
        <v>404</v>
      </c>
      <c r="C5" s="436" t="s">
        <v>405</v>
      </c>
      <c r="D5" s="436" t="s">
        <v>405</v>
      </c>
      <c r="E5" s="436"/>
      <c r="F5" s="436" t="s">
        <v>405</v>
      </c>
      <c r="G5" s="436" t="s">
        <v>405</v>
      </c>
      <c r="H5" s="436" t="s">
        <v>405</v>
      </c>
      <c r="I5" s="437" t="s">
        <v>405</v>
      </c>
      <c r="J5" s="438" t="s">
        <v>69</v>
      </c>
    </row>
    <row r="6" spans="1:10" ht="14.4" customHeight="1" x14ac:dyDescent="0.3">
      <c r="A6" s="434" t="s">
        <v>403</v>
      </c>
      <c r="B6" s="435" t="s">
        <v>255</v>
      </c>
      <c r="C6" s="436">
        <v>246.69029</v>
      </c>
      <c r="D6" s="436">
        <v>230.81267000000003</v>
      </c>
      <c r="E6" s="436"/>
      <c r="F6" s="436">
        <v>221.22752</v>
      </c>
      <c r="G6" s="436">
        <v>288.34966773728127</v>
      </c>
      <c r="H6" s="436">
        <v>-67.122147737281267</v>
      </c>
      <c r="I6" s="437">
        <v>0.76721961130041239</v>
      </c>
      <c r="J6" s="438" t="s">
        <v>1</v>
      </c>
    </row>
    <row r="7" spans="1:10" ht="14.4" customHeight="1" x14ac:dyDescent="0.3">
      <c r="A7" s="434" t="s">
        <v>403</v>
      </c>
      <c r="B7" s="435" t="s">
        <v>406</v>
      </c>
      <c r="C7" s="436">
        <v>0</v>
      </c>
      <c r="D7" s="436" t="s">
        <v>405</v>
      </c>
      <c r="E7" s="436"/>
      <c r="F7" s="436" t="s">
        <v>405</v>
      </c>
      <c r="G7" s="436" t="s">
        <v>405</v>
      </c>
      <c r="H7" s="436" t="s">
        <v>405</v>
      </c>
      <c r="I7" s="437" t="s">
        <v>405</v>
      </c>
      <c r="J7" s="438" t="s">
        <v>1</v>
      </c>
    </row>
    <row r="8" spans="1:10" ht="14.4" customHeight="1" x14ac:dyDescent="0.3">
      <c r="A8" s="434" t="s">
        <v>403</v>
      </c>
      <c r="B8" s="435" t="s">
        <v>407</v>
      </c>
      <c r="C8" s="436">
        <v>246.69029</v>
      </c>
      <c r="D8" s="436">
        <v>230.81267000000003</v>
      </c>
      <c r="E8" s="436"/>
      <c r="F8" s="436">
        <v>221.22752</v>
      </c>
      <c r="G8" s="436">
        <v>288.34966773728127</v>
      </c>
      <c r="H8" s="436">
        <v>-67.122147737281267</v>
      </c>
      <c r="I8" s="437">
        <v>0.76721961130041239</v>
      </c>
      <c r="J8" s="438" t="s">
        <v>408</v>
      </c>
    </row>
    <row r="10" spans="1:10" ht="14.4" customHeight="1" x14ac:dyDescent="0.3">
      <c r="A10" s="434" t="s">
        <v>403</v>
      </c>
      <c r="B10" s="435" t="s">
        <v>404</v>
      </c>
      <c r="C10" s="436" t="s">
        <v>405</v>
      </c>
      <c r="D10" s="436" t="s">
        <v>405</v>
      </c>
      <c r="E10" s="436"/>
      <c r="F10" s="436" t="s">
        <v>405</v>
      </c>
      <c r="G10" s="436" t="s">
        <v>405</v>
      </c>
      <c r="H10" s="436" t="s">
        <v>405</v>
      </c>
      <c r="I10" s="437" t="s">
        <v>405</v>
      </c>
      <c r="J10" s="438" t="s">
        <v>69</v>
      </c>
    </row>
    <row r="11" spans="1:10" ht="14.4" customHeight="1" x14ac:dyDescent="0.3">
      <c r="A11" s="434" t="s">
        <v>409</v>
      </c>
      <c r="B11" s="435" t="s">
        <v>410</v>
      </c>
      <c r="C11" s="436" t="s">
        <v>405</v>
      </c>
      <c r="D11" s="436" t="s">
        <v>405</v>
      </c>
      <c r="E11" s="436"/>
      <c r="F11" s="436" t="s">
        <v>405</v>
      </c>
      <c r="G11" s="436" t="s">
        <v>405</v>
      </c>
      <c r="H11" s="436" t="s">
        <v>405</v>
      </c>
      <c r="I11" s="437" t="s">
        <v>405</v>
      </c>
      <c r="J11" s="438" t="s">
        <v>0</v>
      </c>
    </row>
    <row r="12" spans="1:10" ht="14.4" customHeight="1" x14ac:dyDescent="0.3">
      <c r="A12" s="434" t="s">
        <v>409</v>
      </c>
      <c r="B12" s="435" t="s">
        <v>255</v>
      </c>
      <c r="C12" s="436">
        <v>49.855149999999995</v>
      </c>
      <c r="D12" s="436">
        <v>49.715050000000005</v>
      </c>
      <c r="E12" s="436"/>
      <c r="F12" s="436">
        <v>73.03322</v>
      </c>
      <c r="G12" s="436">
        <v>72.608139839609578</v>
      </c>
      <c r="H12" s="436">
        <v>0.42508016039042218</v>
      </c>
      <c r="I12" s="437">
        <v>1.0058544422337417</v>
      </c>
      <c r="J12" s="438" t="s">
        <v>1</v>
      </c>
    </row>
    <row r="13" spans="1:10" ht="14.4" customHeight="1" x14ac:dyDescent="0.3">
      <c r="A13" s="434" t="s">
        <v>409</v>
      </c>
      <c r="B13" s="435" t="s">
        <v>406</v>
      </c>
      <c r="C13" s="436">
        <v>0</v>
      </c>
      <c r="D13" s="436" t="s">
        <v>405</v>
      </c>
      <c r="E13" s="436"/>
      <c r="F13" s="436" t="s">
        <v>405</v>
      </c>
      <c r="G13" s="436" t="s">
        <v>405</v>
      </c>
      <c r="H13" s="436" t="s">
        <v>405</v>
      </c>
      <c r="I13" s="437" t="s">
        <v>405</v>
      </c>
      <c r="J13" s="438" t="s">
        <v>1</v>
      </c>
    </row>
    <row r="14" spans="1:10" ht="14.4" customHeight="1" x14ac:dyDescent="0.3">
      <c r="A14" s="434" t="s">
        <v>409</v>
      </c>
      <c r="B14" s="435" t="s">
        <v>411</v>
      </c>
      <c r="C14" s="436">
        <v>49.855149999999995</v>
      </c>
      <c r="D14" s="436">
        <v>49.715050000000005</v>
      </c>
      <c r="E14" s="436"/>
      <c r="F14" s="436">
        <v>73.03322</v>
      </c>
      <c r="G14" s="436">
        <v>72.608139839609578</v>
      </c>
      <c r="H14" s="436">
        <v>0.42508016039042218</v>
      </c>
      <c r="I14" s="437">
        <v>1.0058544422337417</v>
      </c>
      <c r="J14" s="438" t="s">
        <v>412</v>
      </c>
    </row>
    <row r="15" spans="1:10" ht="14.4" customHeight="1" x14ac:dyDescent="0.3">
      <c r="A15" s="434" t="s">
        <v>405</v>
      </c>
      <c r="B15" s="435" t="s">
        <v>405</v>
      </c>
      <c r="C15" s="436" t="s">
        <v>405</v>
      </c>
      <c r="D15" s="436" t="s">
        <v>405</v>
      </c>
      <c r="E15" s="436"/>
      <c r="F15" s="436" t="s">
        <v>405</v>
      </c>
      <c r="G15" s="436" t="s">
        <v>405</v>
      </c>
      <c r="H15" s="436" t="s">
        <v>405</v>
      </c>
      <c r="I15" s="437" t="s">
        <v>405</v>
      </c>
      <c r="J15" s="438" t="s">
        <v>413</v>
      </c>
    </row>
    <row r="16" spans="1:10" ht="14.4" customHeight="1" x14ac:dyDescent="0.3">
      <c r="A16" s="434" t="s">
        <v>414</v>
      </c>
      <c r="B16" s="435" t="s">
        <v>415</v>
      </c>
      <c r="C16" s="436" t="s">
        <v>405</v>
      </c>
      <c r="D16" s="436" t="s">
        <v>405</v>
      </c>
      <c r="E16" s="436"/>
      <c r="F16" s="436" t="s">
        <v>405</v>
      </c>
      <c r="G16" s="436" t="s">
        <v>405</v>
      </c>
      <c r="H16" s="436" t="s">
        <v>405</v>
      </c>
      <c r="I16" s="437" t="s">
        <v>405</v>
      </c>
      <c r="J16" s="438" t="s">
        <v>0</v>
      </c>
    </row>
    <row r="17" spans="1:10" ht="14.4" customHeight="1" x14ac:dyDescent="0.3">
      <c r="A17" s="434" t="s">
        <v>414</v>
      </c>
      <c r="B17" s="435" t="s">
        <v>255</v>
      </c>
      <c r="C17" s="436">
        <v>196.83514</v>
      </c>
      <c r="D17" s="436">
        <v>181.09762000000001</v>
      </c>
      <c r="E17" s="436"/>
      <c r="F17" s="436">
        <v>148.1943</v>
      </c>
      <c r="G17" s="436">
        <v>215.74152789767169</v>
      </c>
      <c r="H17" s="436">
        <v>-67.547227897671689</v>
      </c>
      <c r="I17" s="437">
        <v>0.68690669545220795</v>
      </c>
      <c r="J17" s="438" t="s">
        <v>1</v>
      </c>
    </row>
    <row r="18" spans="1:10" ht="14.4" customHeight="1" x14ac:dyDescent="0.3">
      <c r="A18" s="434" t="s">
        <v>414</v>
      </c>
      <c r="B18" s="435" t="s">
        <v>416</v>
      </c>
      <c r="C18" s="436">
        <v>196.83514</v>
      </c>
      <c r="D18" s="436">
        <v>181.09762000000001</v>
      </c>
      <c r="E18" s="436"/>
      <c r="F18" s="436">
        <v>148.1943</v>
      </c>
      <c r="G18" s="436">
        <v>215.74152789767169</v>
      </c>
      <c r="H18" s="436">
        <v>-67.547227897671689</v>
      </c>
      <c r="I18" s="437">
        <v>0.68690669545220795</v>
      </c>
      <c r="J18" s="438" t="s">
        <v>412</v>
      </c>
    </row>
    <row r="19" spans="1:10" ht="14.4" customHeight="1" x14ac:dyDescent="0.3">
      <c r="A19" s="434" t="s">
        <v>405</v>
      </c>
      <c r="B19" s="435" t="s">
        <v>405</v>
      </c>
      <c r="C19" s="436" t="s">
        <v>405</v>
      </c>
      <c r="D19" s="436" t="s">
        <v>405</v>
      </c>
      <c r="E19" s="436"/>
      <c r="F19" s="436" t="s">
        <v>405</v>
      </c>
      <c r="G19" s="436" t="s">
        <v>405</v>
      </c>
      <c r="H19" s="436" t="s">
        <v>405</v>
      </c>
      <c r="I19" s="437" t="s">
        <v>405</v>
      </c>
      <c r="J19" s="438" t="s">
        <v>413</v>
      </c>
    </row>
    <row r="20" spans="1:10" ht="14.4" customHeight="1" x14ac:dyDescent="0.3">
      <c r="A20" s="434" t="s">
        <v>403</v>
      </c>
      <c r="B20" s="435" t="s">
        <v>407</v>
      </c>
      <c r="C20" s="436">
        <v>246.69029</v>
      </c>
      <c r="D20" s="436">
        <v>230.81267000000003</v>
      </c>
      <c r="E20" s="436"/>
      <c r="F20" s="436">
        <v>221.22752</v>
      </c>
      <c r="G20" s="436">
        <v>288.34966773728127</v>
      </c>
      <c r="H20" s="436">
        <v>-67.122147737281267</v>
      </c>
      <c r="I20" s="437">
        <v>0.76721961130041239</v>
      </c>
      <c r="J20" s="438" t="s">
        <v>408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335.80686229563656</v>
      </c>
      <c r="M3" s="98">
        <f>SUBTOTAL(9,M5:M1048576)</f>
        <v>858</v>
      </c>
      <c r="N3" s="99">
        <f>SUBTOTAL(9,N5:N1048576)</f>
        <v>288122.28784965619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403</v>
      </c>
      <c r="B5" s="445" t="s">
        <v>404</v>
      </c>
      <c r="C5" s="446" t="s">
        <v>409</v>
      </c>
      <c r="D5" s="447" t="s">
        <v>500</v>
      </c>
      <c r="E5" s="446" t="s">
        <v>417</v>
      </c>
      <c r="F5" s="447" t="s">
        <v>502</v>
      </c>
      <c r="G5" s="446" t="s">
        <v>418</v>
      </c>
      <c r="H5" s="446" t="s">
        <v>419</v>
      </c>
      <c r="I5" s="446" t="s">
        <v>419</v>
      </c>
      <c r="J5" s="446" t="s">
        <v>420</v>
      </c>
      <c r="K5" s="446" t="s">
        <v>421</v>
      </c>
      <c r="L5" s="448">
        <v>171.60000000000002</v>
      </c>
      <c r="M5" s="448">
        <v>82</v>
      </c>
      <c r="N5" s="449">
        <v>14071.2</v>
      </c>
    </row>
    <row r="6" spans="1:14" ht="14.4" customHeight="1" x14ac:dyDescent="0.3">
      <c r="A6" s="450" t="s">
        <v>403</v>
      </c>
      <c r="B6" s="451" t="s">
        <v>404</v>
      </c>
      <c r="C6" s="452" t="s">
        <v>409</v>
      </c>
      <c r="D6" s="453" t="s">
        <v>500</v>
      </c>
      <c r="E6" s="452" t="s">
        <v>417</v>
      </c>
      <c r="F6" s="453" t="s">
        <v>502</v>
      </c>
      <c r="G6" s="452" t="s">
        <v>418</v>
      </c>
      <c r="H6" s="452" t="s">
        <v>422</v>
      </c>
      <c r="I6" s="452" t="s">
        <v>423</v>
      </c>
      <c r="J6" s="452" t="s">
        <v>424</v>
      </c>
      <c r="K6" s="452" t="s">
        <v>425</v>
      </c>
      <c r="L6" s="454">
        <v>87.03</v>
      </c>
      <c r="M6" s="454">
        <v>2</v>
      </c>
      <c r="N6" s="455">
        <v>174.06</v>
      </c>
    </row>
    <row r="7" spans="1:14" ht="14.4" customHeight="1" x14ac:dyDescent="0.3">
      <c r="A7" s="450" t="s">
        <v>403</v>
      </c>
      <c r="B7" s="451" t="s">
        <v>404</v>
      </c>
      <c r="C7" s="452" t="s">
        <v>409</v>
      </c>
      <c r="D7" s="453" t="s">
        <v>500</v>
      </c>
      <c r="E7" s="452" t="s">
        <v>417</v>
      </c>
      <c r="F7" s="453" t="s">
        <v>502</v>
      </c>
      <c r="G7" s="452" t="s">
        <v>418</v>
      </c>
      <c r="H7" s="452" t="s">
        <v>426</v>
      </c>
      <c r="I7" s="452" t="s">
        <v>427</v>
      </c>
      <c r="J7" s="452" t="s">
        <v>428</v>
      </c>
      <c r="K7" s="452" t="s">
        <v>429</v>
      </c>
      <c r="L7" s="454">
        <v>96.820168507340753</v>
      </c>
      <c r="M7" s="454">
        <v>330</v>
      </c>
      <c r="N7" s="455">
        <v>31950.655607422446</v>
      </c>
    </row>
    <row r="8" spans="1:14" ht="14.4" customHeight="1" x14ac:dyDescent="0.3">
      <c r="A8" s="450" t="s">
        <v>403</v>
      </c>
      <c r="B8" s="451" t="s">
        <v>404</v>
      </c>
      <c r="C8" s="452" t="s">
        <v>409</v>
      </c>
      <c r="D8" s="453" t="s">
        <v>500</v>
      </c>
      <c r="E8" s="452" t="s">
        <v>417</v>
      </c>
      <c r="F8" s="453" t="s">
        <v>502</v>
      </c>
      <c r="G8" s="452" t="s">
        <v>418</v>
      </c>
      <c r="H8" s="452" t="s">
        <v>430</v>
      </c>
      <c r="I8" s="452" t="s">
        <v>431</v>
      </c>
      <c r="J8" s="452" t="s">
        <v>432</v>
      </c>
      <c r="K8" s="452" t="s">
        <v>433</v>
      </c>
      <c r="L8" s="454">
        <v>56.880091670964418</v>
      </c>
      <c r="M8" s="454">
        <v>16</v>
      </c>
      <c r="N8" s="455">
        <v>910.08146673543069</v>
      </c>
    </row>
    <row r="9" spans="1:14" ht="14.4" customHeight="1" x14ac:dyDescent="0.3">
      <c r="A9" s="450" t="s">
        <v>403</v>
      </c>
      <c r="B9" s="451" t="s">
        <v>404</v>
      </c>
      <c r="C9" s="452" t="s">
        <v>409</v>
      </c>
      <c r="D9" s="453" t="s">
        <v>500</v>
      </c>
      <c r="E9" s="452" t="s">
        <v>417</v>
      </c>
      <c r="F9" s="453" t="s">
        <v>502</v>
      </c>
      <c r="G9" s="452" t="s">
        <v>418</v>
      </c>
      <c r="H9" s="452" t="s">
        <v>434</v>
      </c>
      <c r="I9" s="452" t="s">
        <v>435</v>
      </c>
      <c r="J9" s="452" t="s">
        <v>436</v>
      </c>
      <c r="K9" s="452"/>
      <c r="L9" s="454">
        <v>204.22318052432175</v>
      </c>
      <c r="M9" s="454">
        <v>9</v>
      </c>
      <c r="N9" s="455">
        <v>1838.0086247188958</v>
      </c>
    </row>
    <row r="10" spans="1:14" ht="14.4" customHeight="1" x14ac:dyDescent="0.3">
      <c r="A10" s="450" t="s">
        <v>403</v>
      </c>
      <c r="B10" s="451" t="s">
        <v>404</v>
      </c>
      <c r="C10" s="452" t="s">
        <v>409</v>
      </c>
      <c r="D10" s="453" t="s">
        <v>500</v>
      </c>
      <c r="E10" s="452" t="s">
        <v>417</v>
      </c>
      <c r="F10" s="453" t="s">
        <v>502</v>
      </c>
      <c r="G10" s="452" t="s">
        <v>418</v>
      </c>
      <c r="H10" s="452" t="s">
        <v>437</v>
      </c>
      <c r="I10" s="452" t="s">
        <v>438</v>
      </c>
      <c r="J10" s="452" t="s">
        <v>439</v>
      </c>
      <c r="K10" s="452" t="s">
        <v>440</v>
      </c>
      <c r="L10" s="454">
        <v>51.703999999999994</v>
      </c>
      <c r="M10" s="454">
        <v>100</v>
      </c>
      <c r="N10" s="455">
        <v>5170.3999999999996</v>
      </c>
    </row>
    <row r="11" spans="1:14" ht="14.4" customHeight="1" x14ac:dyDescent="0.3">
      <c r="A11" s="450" t="s">
        <v>403</v>
      </c>
      <c r="B11" s="451" t="s">
        <v>404</v>
      </c>
      <c r="C11" s="452" t="s">
        <v>409</v>
      </c>
      <c r="D11" s="453" t="s">
        <v>500</v>
      </c>
      <c r="E11" s="452" t="s">
        <v>417</v>
      </c>
      <c r="F11" s="453" t="s">
        <v>502</v>
      </c>
      <c r="G11" s="452" t="s">
        <v>418</v>
      </c>
      <c r="H11" s="452" t="s">
        <v>441</v>
      </c>
      <c r="I11" s="452" t="s">
        <v>442</v>
      </c>
      <c r="J11" s="452" t="s">
        <v>443</v>
      </c>
      <c r="K11" s="452" t="s">
        <v>444</v>
      </c>
      <c r="L11" s="454">
        <v>37.4</v>
      </c>
      <c r="M11" s="454">
        <v>1</v>
      </c>
      <c r="N11" s="455">
        <v>37.4</v>
      </c>
    </row>
    <row r="12" spans="1:14" ht="14.4" customHeight="1" x14ac:dyDescent="0.3">
      <c r="A12" s="450" t="s">
        <v>403</v>
      </c>
      <c r="B12" s="451" t="s">
        <v>404</v>
      </c>
      <c r="C12" s="452" t="s">
        <v>409</v>
      </c>
      <c r="D12" s="453" t="s">
        <v>500</v>
      </c>
      <c r="E12" s="452" t="s">
        <v>417</v>
      </c>
      <c r="F12" s="453" t="s">
        <v>502</v>
      </c>
      <c r="G12" s="452" t="s">
        <v>418</v>
      </c>
      <c r="H12" s="452" t="s">
        <v>445</v>
      </c>
      <c r="I12" s="452" t="s">
        <v>446</v>
      </c>
      <c r="J12" s="452" t="s">
        <v>447</v>
      </c>
      <c r="K12" s="452"/>
      <c r="L12" s="454">
        <v>206.73884370453177</v>
      </c>
      <c r="M12" s="454">
        <v>3</v>
      </c>
      <c r="N12" s="455">
        <v>620.21653111359535</v>
      </c>
    </row>
    <row r="13" spans="1:14" ht="14.4" customHeight="1" x14ac:dyDescent="0.3">
      <c r="A13" s="450" t="s">
        <v>403</v>
      </c>
      <c r="B13" s="451" t="s">
        <v>404</v>
      </c>
      <c r="C13" s="452" t="s">
        <v>409</v>
      </c>
      <c r="D13" s="453" t="s">
        <v>500</v>
      </c>
      <c r="E13" s="452" t="s">
        <v>417</v>
      </c>
      <c r="F13" s="453" t="s">
        <v>502</v>
      </c>
      <c r="G13" s="452" t="s">
        <v>418</v>
      </c>
      <c r="H13" s="452" t="s">
        <v>448</v>
      </c>
      <c r="I13" s="452" t="s">
        <v>449</v>
      </c>
      <c r="J13" s="452" t="s">
        <v>450</v>
      </c>
      <c r="K13" s="452" t="s">
        <v>451</v>
      </c>
      <c r="L13" s="454">
        <v>33.120070134741148</v>
      </c>
      <c r="M13" s="454">
        <v>2</v>
      </c>
      <c r="N13" s="455">
        <v>66.240140269482296</v>
      </c>
    </row>
    <row r="14" spans="1:14" ht="14.4" customHeight="1" x14ac:dyDescent="0.3">
      <c r="A14" s="450" t="s">
        <v>403</v>
      </c>
      <c r="B14" s="451" t="s">
        <v>404</v>
      </c>
      <c r="C14" s="452" t="s">
        <v>409</v>
      </c>
      <c r="D14" s="453" t="s">
        <v>500</v>
      </c>
      <c r="E14" s="452" t="s">
        <v>417</v>
      </c>
      <c r="F14" s="453" t="s">
        <v>502</v>
      </c>
      <c r="G14" s="452" t="s">
        <v>418</v>
      </c>
      <c r="H14" s="452" t="s">
        <v>452</v>
      </c>
      <c r="I14" s="452" t="s">
        <v>453</v>
      </c>
      <c r="J14" s="452" t="s">
        <v>454</v>
      </c>
      <c r="K14" s="452" t="s">
        <v>455</v>
      </c>
      <c r="L14" s="454">
        <v>69.719999999999985</v>
      </c>
      <c r="M14" s="454">
        <v>1</v>
      </c>
      <c r="N14" s="455">
        <v>69.719999999999985</v>
      </c>
    </row>
    <row r="15" spans="1:14" ht="14.4" customHeight="1" x14ac:dyDescent="0.3">
      <c r="A15" s="450" t="s">
        <v>403</v>
      </c>
      <c r="B15" s="451" t="s">
        <v>404</v>
      </c>
      <c r="C15" s="452" t="s">
        <v>409</v>
      </c>
      <c r="D15" s="453" t="s">
        <v>500</v>
      </c>
      <c r="E15" s="452" t="s">
        <v>417</v>
      </c>
      <c r="F15" s="453" t="s">
        <v>502</v>
      </c>
      <c r="G15" s="452" t="s">
        <v>418</v>
      </c>
      <c r="H15" s="452" t="s">
        <v>456</v>
      </c>
      <c r="I15" s="452" t="s">
        <v>446</v>
      </c>
      <c r="J15" s="452" t="s">
        <v>457</v>
      </c>
      <c r="K15" s="452"/>
      <c r="L15" s="454">
        <v>58.087259729491095</v>
      </c>
      <c r="M15" s="454">
        <v>4</v>
      </c>
      <c r="N15" s="455">
        <v>232.34903891796438</v>
      </c>
    </row>
    <row r="16" spans="1:14" ht="14.4" customHeight="1" x14ac:dyDescent="0.3">
      <c r="A16" s="450" t="s">
        <v>403</v>
      </c>
      <c r="B16" s="451" t="s">
        <v>404</v>
      </c>
      <c r="C16" s="452" t="s">
        <v>409</v>
      </c>
      <c r="D16" s="453" t="s">
        <v>500</v>
      </c>
      <c r="E16" s="452" t="s">
        <v>417</v>
      </c>
      <c r="F16" s="453" t="s">
        <v>502</v>
      </c>
      <c r="G16" s="452" t="s">
        <v>418</v>
      </c>
      <c r="H16" s="452" t="s">
        <v>458</v>
      </c>
      <c r="I16" s="452" t="s">
        <v>446</v>
      </c>
      <c r="J16" s="452" t="s">
        <v>459</v>
      </c>
      <c r="K16" s="452"/>
      <c r="L16" s="454">
        <v>263.72049542141622</v>
      </c>
      <c r="M16" s="454">
        <v>13</v>
      </c>
      <c r="N16" s="455">
        <v>3428.3664404784108</v>
      </c>
    </row>
    <row r="17" spans="1:14" ht="14.4" customHeight="1" x14ac:dyDescent="0.3">
      <c r="A17" s="450" t="s">
        <v>403</v>
      </c>
      <c r="B17" s="451" t="s">
        <v>404</v>
      </c>
      <c r="C17" s="452" t="s">
        <v>409</v>
      </c>
      <c r="D17" s="453" t="s">
        <v>500</v>
      </c>
      <c r="E17" s="452" t="s">
        <v>417</v>
      </c>
      <c r="F17" s="453" t="s">
        <v>502</v>
      </c>
      <c r="G17" s="452" t="s">
        <v>418</v>
      </c>
      <c r="H17" s="452" t="s">
        <v>460</v>
      </c>
      <c r="I17" s="452" t="s">
        <v>460</v>
      </c>
      <c r="J17" s="452" t="s">
        <v>461</v>
      </c>
      <c r="K17" s="452" t="s">
        <v>462</v>
      </c>
      <c r="L17" s="454">
        <v>3258.4285714285711</v>
      </c>
      <c r="M17" s="454">
        <v>7</v>
      </c>
      <c r="N17" s="455">
        <v>22808.999999999996</v>
      </c>
    </row>
    <row r="18" spans="1:14" ht="14.4" customHeight="1" x14ac:dyDescent="0.3">
      <c r="A18" s="450" t="s">
        <v>403</v>
      </c>
      <c r="B18" s="451" t="s">
        <v>404</v>
      </c>
      <c r="C18" s="452" t="s">
        <v>414</v>
      </c>
      <c r="D18" s="453" t="s">
        <v>501</v>
      </c>
      <c r="E18" s="452" t="s">
        <v>417</v>
      </c>
      <c r="F18" s="453" t="s">
        <v>502</v>
      </c>
      <c r="G18" s="452" t="s">
        <v>418</v>
      </c>
      <c r="H18" s="452" t="s">
        <v>463</v>
      </c>
      <c r="I18" s="452" t="s">
        <v>464</v>
      </c>
      <c r="J18" s="452" t="s">
        <v>465</v>
      </c>
      <c r="K18" s="452" t="s">
        <v>466</v>
      </c>
      <c r="L18" s="454">
        <v>1087.0031423306843</v>
      </c>
      <c r="M18" s="454">
        <v>48</v>
      </c>
      <c r="N18" s="455">
        <v>52176.150831872852</v>
      </c>
    </row>
    <row r="19" spans="1:14" ht="14.4" customHeight="1" x14ac:dyDescent="0.3">
      <c r="A19" s="450" t="s">
        <v>403</v>
      </c>
      <c r="B19" s="451" t="s">
        <v>404</v>
      </c>
      <c r="C19" s="452" t="s">
        <v>414</v>
      </c>
      <c r="D19" s="453" t="s">
        <v>501</v>
      </c>
      <c r="E19" s="452" t="s">
        <v>417</v>
      </c>
      <c r="F19" s="453" t="s">
        <v>502</v>
      </c>
      <c r="G19" s="452" t="s">
        <v>418</v>
      </c>
      <c r="H19" s="452" t="s">
        <v>467</v>
      </c>
      <c r="I19" s="452" t="s">
        <v>468</v>
      </c>
      <c r="J19" s="452" t="s">
        <v>469</v>
      </c>
      <c r="K19" s="452" t="s">
        <v>470</v>
      </c>
      <c r="L19" s="454">
        <v>755.76621383021518</v>
      </c>
      <c r="M19" s="454">
        <v>10</v>
      </c>
      <c r="N19" s="455">
        <v>7557.662138302152</v>
      </c>
    </row>
    <row r="20" spans="1:14" ht="14.4" customHeight="1" x14ac:dyDescent="0.3">
      <c r="A20" s="450" t="s">
        <v>403</v>
      </c>
      <c r="B20" s="451" t="s">
        <v>404</v>
      </c>
      <c r="C20" s="452" t="s">
        <v>414</v>
      </c>
      <c r="D20" s="453" t="s">
        <v>501</v>
      </c>
      <c r="E20" s="452" t="s">
        <v>417</v>
      </c>
      <c r="F20" s="453" t="s">
        <v>502</v>
      </c>
      <c r="G20" s="452" t="s">
        <v>418</v>
      </c>
      <c r="H20" s="452" t="s">
        <v>471</v>
      </c>
      <c r="I20" s="452" t="s">
        <v>472</v>
      </c>
      <c r="J20" s="452" t="s">
        <v>473</v>
      </c>
      <c r="K20" s="452" t="s">
        <v>474</v>
      </c>
      <c r="L20" s="454">
        <v>631.66569118192081</v>
      </c>
      <c r="M20" s="454">
        <v>61</v>
      </c>
      <c r="N20" s="455">
        <v>38531.607162097171</v>
      </c>
    </row>
    <row r="21" spans="1:14" ht="14.4" customHeight="1" x14ac:dyDescent="0.3">
      <c r="A21" s="450" t="s">
        <v>403</v>
      </c>
      <c r="B21" s="451" t="s">
        <v>404</v>
      </c>
      <c r="C21" s="452" t="s">
        <v>414</v>
      </c>
      <c r="D21" s="453" t="s">
        <v>501</v>
      </c>
      <c r="E21" s="452" t="s">
        <v>417</v>
      </c>
      <c r="F21" s="453" t="s">
        <v>502</v>
      </c>
      <c r="G21" s="452" t="s">
        <v>418</v>
      </c>
      <c r="H21" s="452" t="s">
        <v>475</v>
      </c>
      <c r="I21" s="452" t="s">
        <v>476</v>
      </c>
      <c r="J21" s="452" t="s">
        <v>477</v>
      </c>
      <c r="K21" s="452" t="s">
        <v>478</v>
      </c>
      <c r="L21" s="454">
        <v>877.12787992094286</v>
      </c>
      <c r="M21" s="454">
        <v>51</v>
      </c>
      <c r="N21" s="455">
        <v>44733.521875968087</v>
      </c>
    </row>
    <row r="22" spans="1:14" ht="14.4" customHeight="1" x14ac:dyDescent="0.3">
      <c r="A22" s="450" t="s">
        <v>403</v>
      </c>
      <c r="B22" s="451" t="s">
        <v>404</v>
      </c>
      <c r="C22" s="452" t="s">
        <v>414</v>
      </c>
      <c r="D22" s="453" t="s">
        <v>501</v>
      </c>
      <c r="E22" s="452" t="s">
        <v>417</v>
      </c>
      <c r="F22" s="453" t="s">
        <v>502</v>
      </c>
      <c r="G22" s="452" t="s">
        <v>418</v>
      </c>
      <c r="H22" s="452" t="s">
        <v>479</v>
      </c>
      <c r="I22" s="452" t="s">
        <v>480</v>
      </c>
      <c r="J22" s="452" t="s">
        <v>481</v>
      </c>
      <c r="K22" s="452" t="s">
        <v>482</v>
      </c>
      <c r="L22" s="454">
        <v>438.27811272169646</v>
      </c>
      <c r="M22" s="454">
        <v>67</v>
      </c>
      <c r="N22" s="455">
        <v>29364.633552353662</v>
      </c>
    </row>
    <row r="23" spans="1:14" ht="14.4" customHeight="1" x14ac:dyDescent="0.3">
      <c r="A23" s="450" t="s">
        <v>403</v>
      </c>
      <c r="B23" s="451" t="s">
        <v>404</v>
      </c>
      <c r="C23" s="452" t="s">
        <v>414</v>
      </c>
      <c r="D23" s="453" t="s">
        <v>501</v>
      </c>
      <c r="E23" s="452" t="s">
        <v>417</v>
      </c>
      <c r="F23" s="453" t="s">
        <v>502</v>
      </c>
      <c r="G23" s="452" t="s">
        <v>418</v>
      </c>
      <c r="H23" s="452" t="s">
        <v>483</v>
      </c>
      <c r="I23" s="452" t="s">
        <v>483</v>
      </c>
      <c r="J23" s="452" t="s">
        <v>484</v>
      </c>
      <c r="K23" s="452" t="s">
        <v>485</v>
      </c>
      <c r="L23" s="454">
        <v>1096.5186911240835</v>
      </c>
      <c r="M23" s="454">
        <v>3</v>
      </c>
      <c r="N23" s="455">
        <v>3289.5560733722505</v>
      </c>
    </row>
    <row r="24" spans="1:14" ht="14.4" customHeight="1" x14ac:dyDescent="0.3">
      <c r="A24" s="450" t="s">
        <v>403</v>
      </c>
      <c r="B24" s="451" t="s">
        <v>404</v>
      </c>
      <c r="C24" s="452" t="s">
        <v>414</v>
      </c>
      <c r="D24" s="453" t="s">
        <v>501</v>
      </c>
      <c r="E24" s="452" t="s">
        <v>417</v>
      </c>
      <c r="F24" s="453" t="s">
        <v>502</v>
      </c>
      <c r="G24" s="452" t="s">
        <v>418</v>
      </c>
      <c r="H24" s="452" t="s">
        <v>486</v>
      </c>
      <c r="I24" s="452" t="s">
        <v>487</v>
      </c>
      <c r="J24" s="452" t="s">
        <v>488</v>
      </c>
      <c r="K24" s="452" t="s">
        <v>489</v>
      </c>
      <c r="L24" s="454">
        <v>340.51235879516878</v>
      </c>
      <c r="M24" s="454">
        <v>18</v>
      </c>
      <c r="N24" s="455">
        <v>6129.2224583130383</v>
      </c>
    </row>
    <row r="25" spans="1:14" ht="14.4" customHeight="1" x14ac:dyDescent="0.3">
      <c r="A25" s="450" t="s">
        <v>403</v>
      </c>
      <c r="B25" s="451" t="s">
        <v>404</v>
      </c>
      <c r="C25" s="452" t="s">
        <v>414</v>
      </c>
      <c r="D25" s="453" t="s">
        <v>501</v>
      </c>
      <c r="E25" s="452" t="s">
        <v>417</v>
      </c>
      <c r="F25" s="453" t="s">
        <v>502</v>
      </c>
      <c r="G25" s="452" t="s">
        <v>418</v>
      </c>
      <c r="H25" s="452" t="s">
        <v>490</v>
      </c>
      <c r="I25" s="452" t="s">
        <v>491</v>
      </c>
      <c r="J25" s="452" t="s">
        <v>492</v>
      </c>
      <c r="K25" s="452"/>
      <c r="L25" s="454">
        <v>1235.2233333333334</v>
      </c>
      <c r="M25" s="454">
        <v>3</v>
      </c>
      <c r="N25" s="455">
        <v>3705.67</v>
      </c>
    </row>
    <row r="26" spans="1:14" ht="14.4" customHeight="1" x14ac:dyDescent="0.3">
      <c r="A26" s="450" t="s">
        <v>403</v>
      </c>
      <c r="B26" s="451" t="s">
        <v>404</v>
      </c>
      <c r="C26" s="452" t="s">
        <v>414</v>
      </c>
      <c r="D26" s="453" t="s">
        <v>501</v>
      </c>
      <c r="E26" s="452" t="s">
        <v>417</v>
      </c>
      <c r="F26" s="453" t="s">
        <v>502</v>
      </c>
      <c r="G26" s="452" t="s">
        <v>418</v>
      </c>
      <c r="H26" s="452" t="s">
        <v>493</v>
      </c>
      <c r="I26" s="452" t="s">
        <v>494</v>
      </c>
      <c r="J26" s="452" t="s">
        <v>495</v>
      </c>
      <c r="K26" s="452" t="s">
        <v>496</v>
      </c>
      <c r="L26" s="454">
        <v>792.9498426046456</v>
      </c>
      <c r="M26" s="454">
        <v>26</v>
      </c>
      <c r="N26" s="455">
        <v>20616.695907720787</v>
      </c>
    </row>
    <row r="27" spans="1:14" ht="14.4" customHeight="1" thickBot="1" x14ac:dyDescent="0.35">
      <c r="A27" s="456" t="s">
        <v>403</v>
      </c>
      <c r="B27" s="457" t="s">
        <v>404</v>
      </c>
      <c r="C27" s="458" t="s">
        <v>414</v>
      </c>
      <c r="D27" s="459" t="s">
        <v>501</v>
      </c>
      <c r="E27" s="458" t="s">
        <v>417</v>
      </c>
      <c r="F27" s="459" t="s">
        <v>502</v>
      </c>
      <c r="G27" s="458" t="s">
        <v>418</v>
      </c>
      <c r="H27" s="458" t="s">
        <v>497</v>
      </c>
      <c r="I27" s="458" t="s">
        <v>497</v>
      </c>
      <c r="J27" s="458" t="s">
        <v>498</v>
      </c>
      <c r="K27" s="458" t="s">
        <v>499</v>
      </c>
      <c r="L27" s="460">
        <v>639.86999999999989</v>
      </c>
      <c r="M27" s="460">
        <v>1</v>
      </c>
      <c r="N27" s="461">
        <v>639.86999999999989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142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61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503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504</v>
      </c>
      <c r="B7" s="481">
        <v>95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45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505</v>
      </c>
      <c r="B8" s="482">
        <v>47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16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2016-06-22T14:35:14Z</dcterms:modified>
</cp:coreProperties>
</file>